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6.xml" ContentType="application/vnd.openxmlformats-officedocument.spreadsheetml.comments+xml"/>
  <Override PartName="/xl/drawings/drawing1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7.xml" ContentType="application/vnd.openxmlformats-officedocument.spreadsheetml.comments+xml"/>
  <Override PartName="/xl/drawings/drawing16.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8.xml" ContentType="application/vnd.openxmlformats-officedocument.spreadsheetml.comments+xml"/>
  <Override PartName="/xl/drawings/drawing17.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9.xml" ContentType="application/vnd.openxmlformats-officedocument.spreadsheetml.comments+xml"/>
  <Override PartName="/xl/drawings/drawing18.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19.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omments10.xml" ContentType="application/vnd.openxmlformats-officedocument.spreadsheetml.comments+xml"/>
  <Override PartName="/xl/drawings/drawing20.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11.xml" ContentType="application/vnd.openxmlformats-officedocument.spreadsheetml.comments+xml"/>
  <Override PartName="/xl/drawings/drawing21.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omments12.xml" ContentType="application/vnd.openxmlformats-officedocument.spreadsheetml.comments+xml"/>
  <Override PartName="/xl/drawings/drawing22.xml" ContentType="application/vnd.openxmlformats-officedocument.drawing+xml"/>
  <Override PartName="/xl/ctrlProps/ctrlProp47.xml" ContentType="application/vnd.ms-excel.controlproperties+xml"/>
  <Override PartName="/xl/ctrlProps/ctrlProp48.xml" ContentType="application/vnd.ms-excel.controlproperties+xml"/>
  <Override PartName="/xl/comments13.xml" ContentType="application/vnd.openxmlformats-officedocument.spreadsheetml.comments+xml"/>
  <Override PartName="/xl/drawings/drawing2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14.xml" ContentType="application/vnd.openxmlformats-officedocument.spreadsheetml.comments+xml"/>
  <Override PartName="/xl/drawings/drawing24.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omments15.xml" ContentType="application/vnd.openxmlformats-officedocument.spreadsheetml.comments+xml"/>
  <Override PartName="/xl/drawings/drawing2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16.xml" ContentType="application/vnd.openxmlformats-officedocument.spreadsheetml.comments+xml"/>
  <Override PartName="/xl/drawings/drawing26.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17.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ctrlProps/ctrlProp63.xml" ContentType="application/vnd.ms-excel.controlproperties+xml"/>
  <Override PartName="/xl/ctrlProps/ctrlProp64.xml" ContentType="application/vnd.ms-excel.controlproperties+xml"/>
  <Override PartName="/xl/comments18.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trlProps/ctrlProp65.xml" ContentType="application/vnd.ms-excel.controlproperties+xml"/>
  <Override PartName="/xl/ctrlProps/ctrlProp66.xml" ContentType="application/vnd.ms-excel.controlproperties+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67.xml" ContentType="application/vnd.ms-excel.controlproperties+xml"/>
  <Override PartName="/xl/ctrlProps/ctrlProp68.xml" ContentType="application/vnd.ms-excel.controlproperties+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trlProps/ctrlProp69.xml" ContentType="application/vnd.ms-excel.controlproperties+xml"/>
  <Override PartName="/xl/ctrlProps/ctrlProp70.xml" ContentType="application/vnd.ms-excel.controlproperties+xml"/>
  <Override PartName="/xl/comments21.xml" ContentType="application/vnd.openxmlformats-officedocument.spreadsheetml.comments+xml"/>
  <Override PartName="/xl/drawings/drawing35.xml" ContentType="application/vnd.openxmlformats-officedocument.drawing+xml"/>
  <Override PartName="/xl/drawings/drawing36.xml" ContentType="application/vnd.openxmlformats-officedocument.drawing+xml"/>
  <Override PartName="/xl/ctrlProps/ctrlProp71.xml" ContentType="application/vnd.ms-excel.controlproperties+xml"/>
  <Override PartName="/xl/ctrlProps/ctrlProp72.xml" ContentType="application/vnd.ms-excel.controlproperties+xml"/>
  <Override PartName="/xl/comments22.xml" ContentType="application/vnd.openxmlformats-officedocument.spreadsheetml.comments+xml"/>
  <Override PartName="/xl/drawings/drawing37.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38.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23.xml" ContentType="application/vnd.openxmlformats-officedocument.spreadsheetml.comments+xml"/>
  <Override PartName="/xl/drawings/drawing39.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omments24.xml" ContentType="application/vnd.openxmlformats-officedocument.spreadsheetml.comments+xml"/>
  <Override PartName="/xl/drawings/drawing40.xml" ContentType="application/vnd.openxmlformats-officedocument.drawing+xml"/>
  <Override PartName="/xl/ctrlProps/ctrlProp83.xml" ContentType="application/vnd.ms-excel.controlproperties+xml"/>
  <Override PartName="/xl/ctrlProps/ctrlProp84.xml" ContentType="application/vnd.ms-excel.controlproperties+xml"/>
  <Override PartName="/xl/comments25.xml" ContentType="application/vnd.openxmlformats-officedocument.spreadsheetml.comments+xml"/>
  <Override PartName="/xl/drawings/drawing41.xml" ContentType="application/vnd.openxmlformats-officedocument.drawing+xml"/>
  <Override PartName="/xl/drawings/drawing42.xml" ContentType="application/vnd.openxmlformats-officedocument.drawing+xml"/>
  <Override PartName="/xl/ctrlProps/ctrlProp85.xml" ContentType="application/vnd.ms-excel.controlproperties+xml"/>
  <Override PartName="/xl/ctrlProps/ctrlProp86.xml" ContentType="application/vnd.ms-excel.controlproperties+xml"/>
  <Override PartName="/xl/comments26.xml" ContentType="application/vnd.openxmlformats-officedocument.spreadsheetml.comments+xml"/>
  <Override PartName="/xl/drawings/drawing43.xml" ContentType="application/vnd.openxmlformats-officedocument.drawing+xml"/>
  <Override PartName="/xl/drawings/drawing44.xml" ContentType="application/vnd.openxmlformats-officedocument.drawing+xml"/>
  <Override PartName="/xl/ctrlProps/ctrlProp87.xml" ContentType="application/vnd.ms-excel.controlproperties+xml"/>
  <Override PartName="/xl/ctrlProps/ctrlProp88.xml" ContentType="application/vnd.ms-excel.controlproperties+xml"/>
  <Override PartName="/xl/comments27.xml" ContentType="application/vnd.openxmlformats-officedocument.spreadsheetml.comments+xml"/>
  <Override PartName="/xl/drawings/drawing45.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46.xml" ContentType="application/vnd.openxmlformats-officedocument.drawing+xml"/>
  <Override PartName="/xl/ctrlProps/ctrlProp93.xml" ContentType="application/vnd.ms-excel.controlproperties+xml"/>
  <Override PartName="/xl/ctrlProps/ctrlProp94.xml" ContentType="application/vnd.ms-excel.controlproperties+xml"/>
  <Override PartName="/xl/comments28.xml" ContentType="application/vnd.openxmlformats-officedocument.spreadsheetml.comments+xml"/>
  <Override PartName="/xl/drawings/drawing47.xml" ContentType="application/vnd.openxmlformats-officedocument.drawing+xml"/>
  <Override PartName="/xl/drawings/drawing48.xml" ContentType="application/vnd.openxmlformats-officedocument.drawing+xml"/>
  <Override PartName="/xl/ctrlProps/ctrlProp95.xml" ContentType="application/vnd.ms-excel.controlproperties+xml"/>
  <Override PartName="/xl/ctrlProps/ctrlProp96.xml" ContentType="application/vnd.ms-excel.controlproperties+xml"/>
  <Override PartName="/xl/comments29.xml" ContentType="application/vnd.openxmlformats-officedocument.spreadsheetml.comments+xml"/>
  <Override PartName="/xl/drawings/drawing49.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omments30.xml" ContentType="application/vnd.openxmlformats-officedocument.spreadsheetml.comments+xml"/>
  <Override PartName="/xl/drawings/drawing50.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omments31.xml" ContentType="application/vnd.openxmlformats-officedocument.spreadsheetml.comments+xml"/>
  <Override PartName="/xl/drawings/drawing51.xml" ContentType="application/vnd.openxmlformats-officedocument.drawing+xml"/>
  <Override PartName="/xl/drawings/drawing52.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omments32.xml" ContentType="application/vnd.openxmlformats-officedocument.spreadsheetml.comments+xml"/>
  <Override PartName="/xl/drawings/drawing53.xml" ContentType="application/vnd.openxmlformats-officedocument.drawing+xml"/>
  <Override PartName="/xl/drawings/drawing54.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omments33.xml" ContentType="application/vnd.openxmlformats-officedocument.spreadsheetml.comments+xml"/>
  <Override PartName="/xl/drawings/drawing55.xml" ContentType="application/vnd.openxmlformats-officedocument.drawing+xml"/>
  <Override PartName="/xl/drawings/drawing56.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omments34.xml" ContentType="application/vnd.openxmlformats-officedocument.spreadsheetml.comments+xml"/>
  <Override PartName="/xl/drawings/drawing57.xml" ContentType="application/vnd.openxmlformats-officedocument.drawing+xml"/>
  <Override PartName="/xl/drawings/drawing58.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omments35.xml" ContentType="application/vnd.openxmlformats-officedocument.spreadsheetml.comments+xml"/>
  <Override PartName="/xl/drawings/drawing59.xml" ContentType="application/vnd.openxmlformats-officedocument.drawing+xml"/>
  <Override PartName="/xl/drawings/drawing60.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omments36.xml" ContentType="application/vnd.openxmlformats-officedocument.spreadsheetml.comments+xml"/>
  <Override PartName="/xl/drawings/drawing61.xml" ContentType="application/vnd.openxmlformats-officedocument.drawing+xml"/>
  <Override PartName="/xl/drawings/drawing62.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omments37.xml" ContentType="application/vnd.openxmlformats-officedocument.spreadsheetml.comments+xml"/>
  <Override PartName="/xl/drawings/drawing63.xml" ContentType="application/vnd.openxmlformats-officedocument.drawing+xml"/>
  <Override PartName="/xl/drawings/drawing64.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omments38.xml" ContentType="application/vnd.openxmlformats-officedocument.spreadsheetml.comments+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39.xml" ContentType="application/vnd.openxmlformats-officedocument.spreadsheetml.comments+xml"/>
  <Override PartName="/xl/drawings/drawing72.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omments40.xml" ContentType="application/vnd.openxmlformats-officedocument.spreadsheetml.comments+xml"/>
  <Override PartName="/xl/drawings/drawing73.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omments41.xml" ContentType="application/vnd.openxmlformats-officedocument.spreadsheetml.comments+xml"/>
  <Override PartName="/xl/drawings/drawing74.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omments42.xml" ContentType="application/vnd.openxmlformats-officedocument.spreadsheetml.comments+xml"/>
  <Override PartName="/xl/drawings/drawing75.xml" ContentType="application/vnd.openxmlformats-officedocument.drawing+xml"/>
  <Override PartName="/xl/ctrlProps/ctrlProp133.xml" ContentType="application/vnd.ms-excel.controlproperties+xml"/>
  <Override PartName="/xl/ctrlProps/ctrlProp134.xml" ContentType="application/vnd.ms-excel.controlproperties+xml"/>
  <Override PartName="/xl/drawings/drawing76.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omments43.xml" ContentType="application/vnd.openxmlformats-officedocument.spreadsheetml.comments+xml"/>
  <Override PartName="/xl/drawings/drawing77.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omments44.xml" ContentType="application/vnd.openxmlformats-officedocument.spreadsheetml.comments+xml"/>
  <Override PartName="/xl/drawings/drawing78.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omments45.xml" ContentType="application/vnd.openxmlformats-officedocument.spreadsheetml.comments+xml"/>
  <Override PartName="/xl/drawings/drawing79.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omments46.xml" ContentType="application/vnd.openxmlformats-officedocument.spreadsheetml.comments+xml"/>
  <Override PartName="/xl/drawings/drawing80.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omments47.xml" ContentType="application/vnd.openxmlformats-officedocument.spreadsheetml.comments+xml"/>
  <Override PartName="/xl/drawings/drawing81.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omments48.xml" ContentType="application/vnd.openxmlformats-officedocument.spreadsheetml.comments+xml"/>
  <Override PartName="/xl/drawings/drawing82.xml" ContentType="application/vnd.openxmlformats-officedocument.drawing+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omments49.xml" ContentType="application/vnd.openxmlformats-officedocument.spreadsheetml.comments+xml"/>
  <Override PartName="/xl/drawings/drawing83.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omments50.xml" ContentType="application/vnd.openxmlformats-officedocument.spreadsheetml.comments+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omments51.xml" ContentType="application/vnd.openxmlformats-officedocument.spreadsheetml.comments+xml"/>
  <Override PartName="/xl/drawings/drawing91.xml" ContentType="application/vnd.openxmlformats-officedocument.drawing+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omments52.xml" ContentType="application/vnd.openxmlformats-officedocument.spreadsheetml.comments+xml"/>
  <Override PartName="/xl/drawings/drawing92.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omments53.xml" ContentType="application/vnd.openxmlformats-officedocument.spreadsheetml.comments+xml"/>
  <Override PartName="/xl/drawings/drawing93.xml" ContentType="application/vnd.openxmlformats-officedocument.drawing+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omments54.xml" ContentType="application/vnd.openxmlformats-officedocument.spreadsheetml.comments+xml"/>
  <Override PartName="/xl/drawings/drawing94.xml" ContentType="application/vnd.openxmlformats-officedocument.drawing+xml"/>
  <Override PartName="/xl/ctrlProps/ctrlProp179.xml" ContentType="application/vnd.ms-excel.controlproperties+xml"/>
  <Override PartName="/xl/ctrlProps/ctrlProp180.xml" ContentType="application/vnd.ms-excel.controlproperties+xml"/>
  <Override PartName="/xl/drawings/drawing95.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omments55.xml" ContentType="application/vnd.openxmlformats-officedocument.spreadsheetml.comments+xml"/>
  <Override PartName="/xl/drawings/drawing96.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omments56.xml" ContentType="application/vnd.openxmlformats-officedocument.spreadsheetml.comments+xml"/>
  <Override PartName="/xl/drawings/drawing97.xml" ContentType="application/vnd.openxmlformats-officedocument.drawing+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omments57.xml" ContentType="application/vnd.openxmlformats-officedocument.spreadsheetml.comments+xml"/>
  <Override PartName="/xl/drawings/drawing98.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omments58.xml" ContentType="application/vnd.openxmlformats-officedocument.spreadsheetml.comments+xml"/>
  <Override PartName="/xl/drawings/drawing99.xml" ContentType="application/vnd.openxmlformats-officedocument.drawing+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omments59.xml" ContentType="application/vnd.openxmlformats-officedocument.spreadsheetml.comments+xml"/>
  <Override PartName="/xl/drawings/drawing100.xml" ContentType="application/vnd.openxmlformats-officedocument.drawing+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60.xml" ContentType="application/vnd.openxmlformats-officedocument.spreadsheetml.comments+xml"/>
  <Override PartName="/xl/drawings/drawing101.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omments61.xml" ContentType="application/vnd.openxmlformats-officedocument.spreadsheetml.comments+xml"/>
  <Override PartName="/xl/drawings/drawing102.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omments62.xml" ContentType="application/vnd.openxmlformats-officedocument.spreadsheetml.comments+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omments63.xml" ContentType="application/vnd.openxmlformats-officedocument.spreadsheetml.comments+xml"/>
  <Override PartName="/xl/drawings/drawing110.xml" ContentType="application/vnd.openxmlformats-officedocument.drawing+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omments64.xml" ContentType="application/vnd.openxmlformats-officedocument.spreadsheetml.comments+xml"/>
  <Override PartName="/xl/drawings/drawing111.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omments65.xml" ContentType="application/vnd.openxmlformats-officedocument.spreadsheetml.comments+xml"/>
  <Override PartName="/xl/drawings/drawing112.xml" ContentType="application/vnd.openxmlformats-officedocument.drawing+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omments66.xml" ContentType="application/vnd.openxmlformats-officedocument.spreadsheetml.comments+xml"/>
  <Override PartName="/xl/drawings/drawing113.xml" ContentType="application/vnd.openxmlformats-officedocument.drawing+xml"/>
  <Override PartName="/xl/ctrlProps/ctrlProp225.xml" ContentType="application/vnd.ms-excel.controlproperties+xml"/>
  <Override PartName="/xl/ctrlProps/ctrlProp226.xml" ContentType="application/vnd.ms-excel.controlproperties+xml"/>
  <Override PartName="/xl/drawings/drawing114.xml" ContentType="application/vnd.openxmlformats-officedocument.drawing+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omments67.xml" ContentType="application/vnd.openxmlformats-officedocument.spreadsheetml.comments+xml"/>
  <Override PartName="/xl/drawings/drawing115.xml" ContentType="application/vnd.openxmlformats-officedocument.drawing+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omments68.xml" ContentType="application/vnd.openxmlformats-officedocument.spreadsheetml.comments+xml"/>
  <Override PartName="/xl/drawings/drawing116.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omments69.xml" ContentType="application/vnd.openxmlformats-officedocument.spreadsheetml.comments+xml"/>
  <Override PartName="/xl/drawings/drawing117.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omments70.xml" ContentType="application/vnd.openxmlformats-officedocument.spreadsheetml.comments+xml"/>
  <Override PartName="/xl/drawings/drawing118.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omments71.xml" ContentType="application/vnd.openxmlformats-officedocument.spreadsheetml.comments+xml"/>
  <Override PartName="/xl/drawings/drawing119.xml" ContentType="application/vnd.openxmlformats-officedocument.drawing+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omments72.xml" ContentType="application/vnd.openxmlformats-officedocument.spreadsheetml.comments+xml"/>
  <Override PartName="/xl/drawings/drawing120.xml" ContentType="application/vnd.openxmlformats-officedocument.drawing+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omments73.xml" ContentType="application/vnd.openxmlformats-officedocument.spreadsheetml.comments+xml"/>
  <Override PartName="/xl/drawings/drawing121.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omments74.xml" ContentType="application/vnd.openxmlformats-officedocument.spreadsheetml.comments+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omments75.xml" ContentType="application/vnd.openxmlformats-officedocument.spreadsheetml.comments+xml"/>
  <Override PartName="/xl/drawings/drawing129.xml" ContentType="application/vnd.openxmlformats-officedocument.drawing+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omments76.xml" ContentType="application/vnd.openxmlformats-officedocument.spreadsheetml.comments+xml"/>
  <Override PartName="/xl/drawings/drawing130.xml" ContentType="application/vnd.openxmlformats-officedocument.drawing+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omments77.xml" ContentType="application/vnd.openxmlformats-officedocument.spreadsheetml.comments+xml"/>
  <Override PartName="/xl/drawings/drawing131.xml" ContentType="application/vnd.openxmlformats-officedocument.drawing+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omments78.xml" ContentType="application/vnd.openxmlformats-officedocument.spreadsheetml.comments+xml"/>
  <Override PartName="/xl/drawings/drawing132.xml" ContentType="application/vnd.openxmlformats-officedocument.drawing+xml"/>
  <Override PartName="/xl/ctrlProps/ctrlProp271.xml" ContentType="application/vnd.ms-excel.controlproperties+xml"/>
  <Override PartName="/xl/ctrlProps/ctrlProp272.xml" ContentType="application/vnd.ms-excel.controlproperties+xml"/>
  <Override PartName="/xl/drawings/drawing133.xml" ContentType="application/vnd.openxmlformats-officedocument.drawing+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omments79.xml" ContentType="application/vnd.openxmlformats-officedocument.spreadsheetml.comments+xml"/>
  <Override PartName="/xl/drawings/drawing134.xml" ContentType="application/vnd.openxmlformats-officedocument.drawing+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omments80.xml" ContentType="application/vnd.openxmlformats-officedocument.spreadsheetml.comments+xml"/>
  <Override PartName="/xl/drawings/drawing135.xml" ContentType="application/vnd.openxmlformats-officedocument.drawing+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omments8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Munka\Diákolimpia\2024-2025\Vármegyei végeredmények\Hajdú-Bihar vármegye - Dr. Bellér Gábor\"/>
    </mc:Choice>
  </mc:AlternateContent>
  <xr:revisionPtr revIDLastSave="0" documentId="13_ncr:1_{16C2098B-92B3-411F-B233-171F7C7CB87A}" xr6:coauthVersionLast="47" xr6:coauthVersionMax="47" xr10:uidLastSave="{00000000-0000-0000-0000-000000000000}"/>
  <bookViews>
    <workbookView xWindow="-108" yWindow="-108" windowWidth="23256" windowHeight="13176" tabRatio="933" activeTab="8" xr2:uid="{00000000-000D-0000-FFFF-FFFF00000000}"/>
  </bookViews>
  <sheets>
    <sheet name="Altalanos" sheetId="1" r:id="rId1"/>
    <sheet name="Birók" sheetId="2" r:id="rId2"/>
    <sheet name="1Q ELO" sheetId="3" state="hidden" r:id="rId3"/>
    <sheet name="1Q 8&gt;2" sheetId="4" state="hidden" r:id="rId4"/>
    <sheet name="1Q 8&gt;4" sheetId="5" state="hidden" r:id="rId5"/>
    <sheet name="1Q 16&gt;4" sheetId="6" state="hidden" r:id="rId6"/>
    <sheet name="1MD ELO" sheetId="7" state="hidden" r:id="rId7"/>
    <sheet name="1E3" sheetId="8" state="hidden" r:id="rId8"/>
    <sheet name="U8_Fiú-B" sheetId="9" r:id="rId9"/>
    <sheet name="1E5" sheetId="10" state="hidden" r:id="rId10"/>
    <sheet name="1E6" sheetId="11" state="hidden" r:id="rId11"/>
    <sheet name="1E7" sheetId="12" state="hidden" r:id="rId12"/>
    <sheet name="1E8" sheetId="13" state="hidden" r:id="rId13"/>
    <sheet name="1MD 8" sheetId="14" state="hidden" r:id="rId14"/>
    <sheet name="1MD 16" sheetId="15" state="hidden" r:id="rId15"/>
    <sheet name="1MD 32" sheetId="16" state="hidden" r:id="rId16"/>
    <sheet name="1MD 64" sheetId="17" state="hidden" r:id="rId17"/>
    <sheet name="1D ELO" sheetId="18" state="hidden" r:id="rId18"/>
    <sheet name="1D 8" sheetId="19" state="hidden" r:id="rId19"/>
    <sheet name="1D 16" sheetId="20" state="hidden" r:id="rId20"/>
    <sheet name="1D 32" sheetId="21" state="hidden" r:id="rId21"/>
    <sheet name="1Q ELO (2)" sheetId="22" state="hidden" r:id="rId22"/>
    <sheet name="1Q 8&gt;2 (2)" sheetId="23" state="hidden" r:id="rId23"/>
    <sheet name="1Q 8&gt;4 (2)" sheetId="24" state="hidden" r:id="rId24"/>
    <sheet name="1Q 16&gt;4 (2)" sheetId="25" state="hidden" r:id="rId25"/>
    <sheet name="1MD ELO (2)" sheetId="26" state="hidden" r:id="rId26"/>
    <sheet name="U8_Lány-B" sheetId="27" r:id="rId27"/>
    <sheet name="1MD ELO (6)" sheetId="98" state="hidden" r:id="rId28"/>
    <sheet name="U9_Fiú-A" sheetId="99" r:id="rId29"/>
    <sheet name="1MD ELO (7)" sheetId="100" state="hidden" r:id="rId30"/>
    <sheet name="U9_Fiú-B" sheetId="101" r:id="rId31"/>
    <sheet name="1MD ELO (8)" sheetId="102" state="hidden" r:id="rId32"/>
    <sheet name="U9_Lány-B" sheetId="103" r:id="rId33"/>
    <sheet name="1MD ELO (9)" sheetId="104" state="hidden" r:id="rId34"/>
    <sheet name="U11_Fiú-A" sheetId="105" r:id="rId35"/>
    <sheet name="1MD ELO (10)" sheetId="106" state="hidden" r:id="rId36"/>
    <sheet name="U11_Fiú-B" sheetId="107" r:id="rId37"/>
    <sheet name="1MD ELO (11)" sheetId="108" state="hidden" r:id="rId38"/>
    <sheet name="U11_Lány-B" sheetId="109" r:id="rId39"/>
    <sheet name="1MD ELO (12)" sheetId="110" state="hidden" r:id="rId40"/>
    <sheet name="U12_Fiú-B" sheetId="111" r:id="rId41"/>
    <sheet name="1MD ELO (13)" sheetId="112" state="hidden" r:id="rId42"/>
    <sheet name="U12_Lány-B" sheetId="113" r:id="rId43"/>
    <sheet name="1MD ELO (14)" sheetId="114" state="hidden" r:id="rId44"/>
    <sheet name="U14_Fiú-B" sheetId="115" r:id="rId45"/>
    <sheet name="1MD ELO (15)" sheetId="116" state="hidden" r:id="rId46"/>
    <sheet name="U14_Lány-A" sheetId="117" r:id="rId47"/>
    <sheet name="1MD ELO (16)" sheetId="118" state="hidden" r:id="rId48"/>
    <sheet name="U14_Lány-B" sheetId="119" r:id="rId49"/>
    <sheet name="1MD ELO (17)" sheetId="120" state="hidden" r:id="rId50"/>
    <sheet name="U16_Fiú-B" sheetId="121" r:id="rId51"/>
    <sheet name="1MD ELO (18)" sheetId="122" state="hidden" r:id="rId52"/>
    <sheet name="U16_Lány-B" sheetId="123" r:id="rId53"/>
    <sheet name="1MD ELO (19)" sheetId="124" state="hidden" r:id="rId54"/>
    <sheet name="U18_Fiú-A" sheetId="125" r:id="rId55"/>
    <sheet name="1MD ELO (20)" sheetId="126" state="hidden" r:id="rId56"/>
    <sheet name="U18_Fiú-B" sheetId="127" r:id="rId57"/>
    <sheet name="1MD ELO (21)" sheetId="128" state="hidden" r:id="rId58"/>
    <sheet name="U18_Lány-B" sheetId="129" r:id="rId59"/>
    <sheet name="1MD ELO (22)" sheetId="130" state="hidden" r:id="rId60"/>
    <sheet name="U18+_Fiú-A" sheetId="131" r:id="rId61"/>
    <sheet name="1MD ELO (23)" sheetId="132" state="hidden" r:id="rId62"/>
    <sheet name="U18+_Fiú-B" sheetId="133" r:id="rId63"/>
    <sheet name="1MD ELO (24)" sheetId="134" state="hidden" r:id="rId64"/>
    <sheet name="U18+_Lány-B" sheetId="135" r:id="rId65"/>
    <sheet name="1E4 (2)" sheetId="28" state="hidden" r:id="rId66"/>
    <sheet name="1E5 (2)" sheetId="29" state="hidden" r:id="rId67"/>
    <sheet name="1E6 (2)" sheetId="30" state="hidden" r:id="rId68"/>
    <sheet name="1E7 (2)" sheetId="31" state="hidden" r:id="rId69"/>
    <sheet name="1E8 (2)" sheetId="32" state="hidden" r:id="rId70"/>
    <sheet name="1MD 8 (2)" sheetId="33" state="hidden" r:id="rId71"/>
    <sheet name="1MD 16 (2)" sheetId="34" state="hidden" r:id="rId72"/>
    <sheet name="1MD 32 (2)" sheetId="35" state="hidden" r:id="rId73"/>
    <sheet name="1MD 64 (2)" sheetId="36" state="hidden" r:id="rId74"/>
    <sheet name="1D ELO (2)" sheetId="37" state="hidden" r:id="rId75"/>
    <sheet name="1D 8 (2)" sheetId="38" state="hidden" r:id="rId76"/>
    <sheet name="1D 16 (2)" sheetId="39" state="hidden" r:id="rId77"/>
    <sheet name="1D 32 (2)" sheetId="40" state="hidden" r:id="rId78"/>
    <sheet name="1Q ELO (3)" sheetId="41" state="hidden" r:id="rId79"/>
    <sheet name="1Q 8&gt;2 (3)" sheetId="42" state="hidden" r:id="rId80"/>
    <sheet name="1Q 8&gt;4 (3)" sheetId="43" state="hidden" r:id="rId81"/>
    <sheet name="1Q 16&gt;4 (3)" sheetId="44" state="hidden" r:id="rId82"/>
    <sheet name="1MD ELO (3)" sheetId="45" state="hidden" r:id="rId83"/>
    <sheet name="1E3 (3)" sheetId="46" state="hidden" r:id="rId84"/>
    <sheet name="1E4 (3)" sheetId="47" state="hidden" r:id="rId85"/>
    <sheet name="1E5 (3)" sheetId="48" state="hidden" r:id="rId86"/>
    <sheet name="1E6 (3)" sheetId="49" state="hidden" r:id="rId87"/>
    <sheet name="1E7 (3)" sheetId="50" state="hidden" r:id="rId88"/>
    <sheet name="1E8 (3)" sheetId="51" state="hidden" r:id="rId89"/>
    <sheet name="1MD 8 (3)" sheetId="52" state="hidden" r:id="rId90"/>
    <sheet name="1MD 16 (3)" sheetId="53" state="hidden" r:id="rId91"/>
    <sheet name="1MD 32 (3)" sheetId="54" state="hidden" r:id="rId92"/>
    <sheet name="1MD 64 (3)" sheetId="55" state="hidden" r:id="rId93"/>
    <sheet name="1D ELO (3)" sheetId="56" state="hidden" r:id="rId94"/>
    <sheet name="1D 8 (3)" sheetId="57" state="hidden" r:id="rId95"/>
    <sheet name="1D 16 (3)" sheetId="58" state="hidden" r:id="rId96"/>
    <sheet name="1D 32 (3)" sheetId="59" state="hidden" r:id="rId97"/>
    <sheet name="1Q ELO (4)" sheetId="60" state="hidden" r:id="rId98"/>
    <sheet name="1Q 8&gt;2 (4)" sheetId="61" state="hidden" r:id="rId99"/>
    <sheet name="1Q 8&gt;4 (4)" sheetId="62" state="hidden" r:id="rId100"/>
    <sheet name="1Q 16&gt;4 (4)" sheetId="63" state="hidden" r:id="rId101"/>
    <sheet name="1MD ELO (4)" sheetId="64" state="hidden" r:id="rId102"/>
    <sheet name="1E3 (4)" sheetId="65" state="hidden" r:id="rId103"/>
    <sheet name="1E4 (4)" sheetId="66" state="hidden" r:id="rId104"/>
    <sheet name="1E5 (4)" sheetId="67" state="hidden" r:id="rId105"/>
    <sheet name="1E6 (4)" sheetId="68" state="hidden" r:id="rId106"/>
    <sheet name="1E7 (4)" sheetId="69" state="hidden" r:id="rId107"/>
    <sheet name="1E8 (4)" sheetId="70" state="hidden" r:id="rId108"/>
    <sheet name="1MD 8 (4)" sheetId="71" state="hidden" r:id="rId109"/>
    <sheet name="1MD 16 (4)" sheetId="72" state="hidden" r:id="rId110"/>
    <sheet name="1MD 32 (4)" sheetId="73" state="hidden" r:id="rId111"/>
    <sheet name="1MD 64 (4)" sheetId="74" state="hidden" r:id="rId112"/>
    <sheet name="1D ELO (4)" sheetId="75" state="hidden" r:id="rId113"/>
    <sheet name="1D 8 (4)" sheetId="76" state="hidden" r:id="rId114"/>
    <sheet name="1D 16 (4)" sheetId="77" state="hidden" r:id="rId115"/>
    <sheet name="1D 32 (4)" sheetId="78" state="hidden" r:id="rId116"/>
    <sheet name="1Q ELO (5)" sheetId="79" state="hidden" r:id="rId117"/>
    <sheet name="1Q 8&gt;2 (5)" sheetId="80" state="hidden" r:id="rId118"/>
    <sheet name="1Q 8&gt;4 (5)" sheetId="81" state="hidden" r:id="rId119"/>
    <sheet name="1Q 16&gt;4 (5)" sheetId="82" state="hidden" r:id="rId120"/>
    <sheet name="1MD ELO (5)" sheetId="83" state="hidden" r:id="rId121"/>
    <sheet name="1E3 (5)" sheetId="84" state="hidden" r:id="rId122"/>
    <sheet name="1E4 (5)" sheetId="85" state="hidden" r:id="rId123"/>
    <sheet name="1E5 (5)" sheetId="86" state="hidden" r:id="rId124"/>
    <sheet name="1E6 (5)" sheetId="87" state="hidden" r:id="rId125"/>
    <sheet name="1E7 (5)" sheetId="88" state="hidden" r:id="rId126"/>
    <sheet name="1E8 (5)" sheetId="89" state="hidden" r:id="rId127"/>
    <sheet name="1MD 8 (5)" sheetId="90" state="hidden" r:id="rId128"/>
    <sheet name="1MD 16 (5)" sheetId="91" state="hidden" r:id="rId129"/>
    <sheet name="1MD 32 (5)" sheetId="92" state="hidden" r:id="rId130"/>
    <sheet name="1MD 64 (5)" sheetId="93" state="hidden" r:id="rId131"/>
    <sheet name="1D ELO (5)" sheetId="94" state="hidden" r:id="rId132"/>
    <sheet name="1D 8 (5)" sheetId="95" state="hidden" r:id="rId133"/>
    <sheet name="1D 16 (5)" sheetId="96" state="hidden" r:id="rId134"/>
    <sheet name="1D 32 (5)" sheetId="97" state="hidden" r:id="rId135"/>
  </sheets>
  <externalReferences>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0">'1D 32'!$1:$4</definedName>
    <definedName name="_xlnm.Print_Titles" localSheetId="77">'1D 32 (2)'!$1:$4</definedName>
    <definedName name="_xlnm.Print_Titles" localSheetId="96">'1D 32 (3)'!$1:$4</definedName>
    <definedName name="_xlnm.Print_Titles" localSheetId="115">'1D 32 (4)'!$1:$4</definedName>
    <definedName name="_xlnm.Print_Titles" localSheetId="134">'1D 32 (5)'!$1:$4</definedName>
    <definedName name="_xlnm.Print_Titles" localSheetId="17">'1D ELO'!$1:$5</definedName>
    <definedName name="_xlnm.Print_Titles" localSheetId="74">'1D ELO (2)'!$1:$5</definedName>
    <definedName name="_xlnm.Print_Titles" localSheetId="93">'1D ELO (3)'!$1:$5</definedName>
    <definedName name="_xlnm.Print_Titles" localSheetId="112">'1D ELO (4)'!$1:$5</definedName>
    <definedName name="_xlnm.Print_Titles" localSheetId="131">'1D ELO (5)'!$1:$5</definedName>
    <definedName name="_xlnm.Print_Titles" localSheetId="6">'1MD ELO'!$1:$6</definedName>
    <definedName name="_xlnm.Print_Titles" localSheetId="35">'1MD ELO (10)'!$1:$6</definedName>
    <definedName name="_xlnm.Print_Titles" localSheetId="37">'1MD ELO (11)'!$1:$6</definedName>
    <definedName name="_xlnm.Print_Titles" localSheetId="39">'1MD ELO (12)'!$1:$6</definedName>
    <definedName name="_xlnm.Print_Titles" localSheetId="41">'1MD ELO (13)'!$1:$6</definedName>
    <definedName name="_xlnm.Print_Titles" localSheetId="43">'1MD ELO (14)'!$1:$6</definedName>
    <definedName name="_xlnm.Print_Titles" localSheetId="45">'1MD ELO (15)'!$1:$6</definedName>
    <definedName name="_xlnm.Print_Titles" localSheetId="47">'1MD ELO (16)'!$1:$6</definedName>
    <definedName name="_xlnm.Print_Titles" localSheetId="49">'1MD ELO (17)'!$1:$6</definedName>
    <definedName name="_xlnm.Print_Titles" localSheetId="51">'1MD ELO (18)'!$1:$6</definedName>
    <definedName name="_xlnm.Print_Titles" localSheetId="53">'1MD ELO (19)'!$1:$6</definedName>
    <definedName name="_xlnm.Print_Titles" localSheetId="25">'1MD ELO (2)'!$1:$6</definedName>
    <definedName name="_xlnm.Print_Titles" localSheetId="55">'1MD ELO (20)'!$1:$6</definedName>
    <definedName name="_xlnm.Print_Titles" localSheetId="57">'1MD ELO (21)'!$1:$6</definedName>
    <definedName name="_xlnm.Print_Titles" localSheetId="59">'1MD ELO (22)'!$1:$6</definedName>
    <definedName name="_xlnm.Print_Titles" localSheetId="61">'1MD ELO (23)'!$1:$6</definedName>
    <definedName name="_xlnm.Print_Titles" localSheetId="63">'1MD ELO (24)'!$1:$6</definedName>
    <definedName name="_xlnm.Print_Titles" localSheetId="82">'1MD ELO (3)'!$1:$6</definedName>
    <definedName name="_xlnm.Print_Titles" localSheetId="101">'1MD ELO (4)'!$1:$6</definedName>
    <definedName name="_xlnm.Print_Titles" localSheetId="120">'1MD ELO (5)'!$1:$6</definedName>
    <definedName name="_xlnm.Print_Titles" localSheetId="27">'1MD ELO (6)'!$1:$6</definedName>
    <definedName name="_xlnm.Print_Titles" localSheetId="29">'1MD ELO (7)'!$1:$6</definedName>
    <definedName name="_xlnm.Print_Titles" localSheetId="31">'1MD ELO (8)'!$1:$6</definedName>
    <definedName name="_xlnm.Print_Titles" localSheetId="33">'1MD ELO (9)'!$1:$6</definedName>
    <definedName name="_xlnm.Print_Titles" localSheetId="2">'1Q ELO'!$1:$6</definedName>
    <definedName name="_xlnm.Print_Titles" localSheetId="21">'1Q ELO (2)'!$1:$6</definedName>
    <definedName name="_xlnm.Print_Titles" localSheetId="78">'1Q ELO (3)'!$1:$6</definedName>
    <definedName name="_xlnm.Print_Titles" localSheetId="97">'1Q ELO (4)'!$1:$6</definedName>
    <definedName name="_xlnm.Print_Titles" localSheetId="116">'1Q ELO (5)'!$1:$6</definedName>
    <definedName name="_xlnm.Print_Area" localSheetId="19">'1D 16'!$A$1:$R$79</definedName>
    <definedName name="_xlnm.Print_Area" localSheetId="76">'1D 16 (2)'!$A$1:$R$79</definedName>
    <definedName name="_xlnm.Print_Area" localSheetId="95">'1D 16 (3)'!$A$1:$R$79</definedName>
    <definedName name="_xlnm.Print_Area" localSheetId="114">'1D 16 (4)'!$A$1:$R$79</definedName>
    <definedName name="_xlnm.Print_Area" localSheetId="133">'1D 16 (5)'!$A$1:$R$79</definedName>
    <definedName name="_xlnm.Print_Area" localSheetId="20">'1D 32'!$A$1:$R$157</definedName>
    <definedName name="_xlnm.Print_Area" localSheetId="77">'1D 32 (2)'!$A$1:$R$157</definedName>
    <definedName name="_xlnm.Print_Area" localSheetId="96">'1D 32 (3)'!$A$1:$R$157</definedName>
    <definedName name="_xlnm.Print_Area" localSheetId="115">'1D 32 (4)'!$A$1:$R$157</definedName>
    <definedName name="_xlnm.Print_Area" localSheetId="134">'1D 32 (5)'!$A$1:$R$157</definedName>
    <definedName name="_xlnm.Print_Area" localSheetId="18">'1D 8'!$A$1:$R$79</definedName>
    <definedName name="_xlnm.Print_Area" localSheetId="75">'1D 8 (2)'!$A$1:$R$79</definedName>
    <definedName name="_xlnm.Print_Area" localSheetId="94">'1D 8 (3)'!$A$1:$R$79</definedName>
    <definedName name="_xlnm.Print_Area" localSheetId="113">'1D 8 (4)'!$A$1:$R$79</definedName>
    <definedName name="_xlnm.Print_Area" localSheetId="132">'1D 8 (5)'!$A$1:$R$79</definedName>
    <definedName name="_xlnm.Print_Area" localSheetId="17">'1D ELO'!$A$1:$P$87</definedName>
    <definedName name="_xlnm.Print_Area" localSheetId="74">'1D ELO (2)'!$A$1:$P$87</definedName>
    <definedName name="_xlnm.Print_Area" localSheetId="93">'1D ELO (3)'!$A$1:$P$87</definedName>
    <definedName name="_xlnm.Print_Area" localSheetId="112">'1D ELO (4)'!$A$1:$P$87</definedName>
    <definedName name="_xlnm.Print_Area" localSheetId="131">'1D ELO (5)'!$A$1:$P$87</definedName>
    <definedName name="_xlnm.Print_Area" localSheetId="7">'[1]1000'!$A$1:$M$41</definedName>
    <definedName name="_xlnm.Print_Area" localSheetId="83">'1E3 (3)'!$A$1:$M$41</definedName>
    <definedName name="_xlnm.Print_Area" localSheetId="102">'1E3 (4)'!$A$1:$M$41</definedName>
    <definedName name="_xlnm.Print_Area" localSheetId="121">'1E3 (5)'!$A$1:$M$41</definedName>
    <definedName name="_xlnm.Print_Area" localSheetId="65">'1E4 (2)'!$A$1:$M$41</definedName>
    <definedName name="_xlnm.Print_Area" localSheetId="84">'1E4 (3)'!$A$1:$M$41</definedName>
    <definedName name="_xlnm.Print_Area" localSheetId="103">'1E4 (4)'!$A$1:$M$41</definedName>
    <definedName name="_xlnm.Print_Area" localSheetId="122">'1E4 (5)'!$A$1:$M$41</definedName>
    <definedName name="_xlnm.Print_Area" localSheetId="9">'[2]100000'!$A$1:$M$41</definedName>
    <definedName name="_xlnm.Print_Area" localSheetId="66">'1E5 (2)'!$A$1:$M$41</definedName>
    <definedName name="_xlnm.Print_Area" localSheetId="85">'1E5 (3)'!$A$1:$M$41</definedName>
    <definedName name="_xlnm.Print_Area" localSheetId="104">'1E5 (4)'!$A$1:$M$41</definedName>
    <definedName name="_xlnm.Print_Area" localSheetId="123">'1E5 (5)'!$A$1:$M$41</definedName>
    <definedName name="_xlnm.Print_Area" localSheetId="10">'[3]1000000'!$A$1:$M$47</definedName>
    <definedName name="_xlnm.Print_Area" localSheetId="67">'1E6 (2)'!$A$1:$M$47</definedName>
    <definedName name="_xlnm.Print_Area" localSheetId="86">'1E6 (3)'!$A$1:$M$47</definedName>
    <definedName name="_xlnm.Print_Area" localSheetId="105">'1E6 (4)'!$A$1:$M$47</definedName>
    <definedName name="_xlnm.Print_Area" localSheetId="124">'1E6 (5)'!$A$1:$M$47</definedName>
    <definedName name="_xlnm.Print_Area" localSheetId="11">'[4]10000000'!$A$1:$M$49</definedName>
    <definedName name="_xlnm.Print_Area" localSheetId="68">'1E7 (2)'!$A$1:$M$49</definedName>
    <definedName name="_xlnm.Print_Area" localSheetId="87">'1E7 (3)'!$A$1:$M$49</definedName>
    <definedName name="_xlnm.Print_Area" localSheetId="106">'1E7 (4)'!$A$1:$M$49</definedName>
    <definedName name="_xlnm.Print_Area" localSheetId="125">'1E7 (5)'!$A$1:$M$49</definedName>
    <definedName name="_xlnm.Print_Area" localSheetId="12">'[5]100000000'!$A$1:$M$52</definedName>
    <definedName name="_xlnm.Print_Area" localSheetId="69">'1E8 (2)'!$A$1:$M$52</definedName>
    <definedName name="_xlnm.Print_Area" localSheetId="88">'1E8 (3)'!$A$1:$M$52</definedName>
    <definedName name="_xlnm.Print_Area" localSheetId="107">'1E8 (4)'!$A$1:$M$52</definedName>
    <definedName name="_xlnm.Print_Area" localSheetId="126">'1E8 (5)'!$A$1:$M$52</definedName>
    <definedName name="_xlnm.Print_Area" localSheetId="14">'1MD 16'!$A$1:$R$57</definedName>
    <definedName name="_xlnm.Print_Area" localSheetId="71">'1MD 16 (2)'!$A$1:$R$57</definedName>
    <definedName name="_xlnm.Print_Area" localSheetId="90">'1MD 16 (3)'!$A$1:$R$57</definedName>
    <definedName name="_xlnm.Print_Area" localSheetId="109">'1MD 16 (4)'!$A$1:$R$57</definedName>
    <definedName name="_xlnm.Print_Area" localSheetId="128">'1MD 16 (5)'!$A$1:$R$57</definedName>
    <definedName name="_xlnm.Print_Area" localSheetId="15">'1MD 32'!$A$1:$R$79</definedName>
    <definedName name="_xlnm.Print_Area" localSheetId="72">'1MD 32 (2)'!$A$1:$R$79</definedName>
    <definedName name="_xlnm.Print_Area" localSheetId="91">'1MD 32 (3)'!$A$1:$R$79</definedName>
    <definedName name="_xlnm.Print_Area" localSheetId="110">'1MD 32 (4)'!$A$1:$R$79</definedName>
    <definedName name="_xlnm.Print_Area" localSheetId="129">'1MD 32 (5)'!$A$1:$R$79</definedName>
    <definedName name="_xlnm.Print_Area" localSheetId="16">'1MD 64'!$A$1:$R$80</definedName>
    <definedName name="_xlnm.Print_Area" localSheetId="73">'1MD 64 (2)'!$A$1:$R$80</definedName>
    <definedName name="_xlnm.Print_Area" localSheetId="92">'1MD 64 (3)'!$A$1:$R$80</definedName>
    <definedName name="_xlnm.Print_Area" localSheetId="111">'1MD 64 (4)'!$A$1:$R$80</definedName>
    <definedName name="_xlnm.Print_Area" localSheetId="130">'1MD 64 (5)'!$A$1:$R$80</definedName>
    <definedName name="_xlnm.Print_Area" localSheetId="13">'1MD 8'!$A$1:$R$62</definedName>
    <definedName name="_xlnm.Print_Area" localSheetId="70">'1MD 8 (2)'!$A$1:$R$62</definedName>
    <definedName name="_xlnm.Print_Area" localSheetId="89">'1MD 8 (3)'!$A$1:$R$62</definedName>
    <definedName name="_xlnm.Print_Area" localSheetId="108">'1MD 8 (4)'!$A$1:$R$62</definedName>
    <definedName name="_xlnm.Print_Area" localSheetId="127">'1MD 8 (5)'!$A$1:$R$62</definedName>
    <definedName name="_xlnm.Print_Area" localSheetId="6">'1MD ELO'!$A$1:$Q$134</definedName>
    <definedName name="_xlnm.Print_Area" localSheetId="35">'1MD ELO (10)'!$A$1:$Q$134</definedName>
    <definedName name="_xlnm.Print_Area" localSheetId="37">'1MD ELO (11)'!$A$1:$Q$134</definedName>
    <definedName name="_xlnm.Print_Area" localSheetId="39">'1MD ELO (12)'!$A$1:$Q$134</definedName>
    <definedName name="_xlnm.Print_Area" localSheetId="41">'1MD ELO (13)'!$A$1:$Q$134</definedName>
    <definedName name="_xlnm.Print_Area" localSheetId="43">'1MD ELO (14)'!$A$1:$Q$134</definedName>
    <definedName name="_xlnm.Print_Area" localSheetId="45">'1MD ELO (15)'!$A$1:$Q$134</definedName>
    <definedName name="_xlnm.Print_Area" localSheetId="47">'1MD ELO (16)'!$A$1:$Q$134</definedName>
    <definedName name="_xlnm.Print_Area" localSheetId="49">'1MD ELO (17)'!$A$1:$Q$134</definedName>
    <definedName name="_xlnm.Print_Area" localSheetId="51">'1MD ELO (18)'!$A$1:$Q$134</definedName>
    <definedName name="_xlnm.Print_Area" localSheetId="53">'1MD ELO (19)'!$A$1:$Q$134</definedName>
    <definedName name="_xlnm.Print_Area" localSheetId="25">'1MD ELO (2)'!$A$1:$Q$134</definedName>
    <definedName name="_xlnm.Print_Area" localSheetId="55">'1MD ELO (20)'!$A$1:$Q$134</definedName>
    <definedName name="_xlnm.Print_Area" localSheetId="57">'1MD ELO (21)'!$A$1:$Q$134</definedName>
    <definedName name="_xlnm.Print_Area" localSheetId="59">'1MD ELO (22)'!$A$1:$Q$134</definedName>
    <definedName name="_xlnm.Print_Area" localSheetId="61">'1MD ELO (23)'!$A$1:$Q$134</definedName>
    <definedName name="_xlnm.Print_Area" localSheetId="63">'1MD ELO (24)'!$A$1:$Q$134</definedName>
    <definedName name="_xlnm.Print_Area" localSheetId="82">'1MD ELO (3)'!$A$1:$Q$134</definedName>
    <definedName name="_xlnm.Print_Area" localSheetId="101">'1MD ELO (4)'!$A$1:$Q$134</definedName>
    <definedName name="_xlnm.Print_Area" localSheetId="120">'1MD ELO (5)'!$A$1:$Q$134</definedName>
    <definedName name="_xlnm.Print_Area" localSheetId="27">'1MD ELO (6)'!$A$1:$Q$134</definedName>
    <definedName name="_xlnm.Print_Area" localSheetId="29">'1MD ELO (7)'!$A$1:$Q$134</definedName>
    <definedName name="_xlnm.Print_Area" localSheetId="31">'1MD ELO (8)'!$A$1:$Q$134</definedName>
    <definedName name="_xlnm.Print_Area" localSheetId="33">'1MD ELO (9)'!$A$1:$Q$134</definedName>
    <definedName name="_xlnm.Print_Area" localSheetId="5">'1Q 16&gt;4'!$A$1:$R$47</definedName>
    <definedName name="_xlnm.Print_Area" localSheetId="24">'1Q 16&gt;4 (2)'!$A$1:$R$47</definedName>
    <definedName name="_xlnm.Print_Area" localSheetId="81">'1Q 16&gt;4 (3)'!$A$1:$R$47</definedName>
    <definedName name="_xlnm.Print_Area" localSheetId="100">'1Q 16&gt;4 (4)'!$A$1:$R$47</definedName>
    <definedName name="_xlnm.Print_Area" localSheetId="119">'1Q 16&gt;4 (5)'!$A$1:$R$47</definedName>
    <definedName name="_xlnm.Print_Area" localSheetId="3">'1Q 8&gt;2'!$A$1:$R$31</definedName>
    <definedName name="_xlnm.Print_Area" localSheetId="22">'1Q 8&gt;2 (2)'!$A$1:$R$31</definedName>
    <definedName name="_xlnm.Print_Area" localSheetId="79">'1Q 8&gt;2 (3)'!$A$1:$R$31</definedName>
    <definedName name="_xlnm.Print_Area" localSheetId="98">'1Q 8&gt;2 (4)'!$A$1:$R$31</definedName>
    <definedName name="_xlnm.Print_Area" localSheetId="117">'1Q 8&gt;2 (5)'!$A$1:$R$31</definedName>
    <definedName name="_xlnm.Print_Area" localSheetId="4">'1Q 8&gt;4'!$A$1:$R$32</definedName>
    <definedName name="_xlnm.Print_Area" localSheetId="23">'1Q 8&gt;4 (2)'!$A$1:$R$32</definedName>
    <definedName name="_xlnm.Print_Area" localSheetId="80">'1Q 8&gt;4 (3)'!$A$1:$R$32</definedName>
    <definedName name="_xlnm.Print_Area" localSheetId="99">'1Q 8&gt;4 (4)'!$A$1:$R$32</definedName>
    <definedName name="_xlnm.Print_Area" localSheetId="118">'1Q 8&gt;4 (5)'!$A$1:$R$32</definedName>
    <definedName name="_xlnm.Print_Area" localSheetId="2">'1Q ELO'!$A$1:$O$134</definedName>
    <definedName name="_xlnm.Print_Area" localSheetId="21">'1Q ELO (2)'!$A$1:$O$134</definedName>
    <definedName name="_xlnm.Print_Area" localSheetId="78">'1Q ELO (3)'!$A$1:$O$134</definedName>
    <definedName name="_xlnm.Print_Area" localSheetId="97">'1Q ELO (4)'!$A$1:$O$134</definedName>
    <definedName name="_xlnm.Print_Area" localSheetId="116">'1Q ELO (5)'!$A$1:$O$134</definedName>
    <definedName name="_xlnm.Print_Area" localSheetId="1">Birók!$A$1:$N$29</definedName>
    <definedName name="_xlnm.Print_Area" localSheetId="34">'U11_Fiú-A'!$A$1:$M$41</definedName>
    <definedName name="_xlnm.Print_Area" localSheetId="36">'U11_Fiú-B'!$A$1:$R$80</definedName>
    <definedName name="_xlnm.Print_Area" localSheetId="38">'U11_Lány-B'!$A$1:$R$57</definedName>
    <definedName name="_xlnm.Print_Area" localSheetId="40">'U12_Fiú-B'!$A$1:$M$41</definedName>
    <definedName name="_xlnm.Print_Area" localSheetId="42">'U12_Lány-B'!$A$1:$M$41</definedName>
    <definedName name="_xlnm.Print_Area" localSheetId="44">'U14_Fiú-B'!$A$1:$R$57</definedName>
    <definedName name="_xlnm.Print_Area" localSheetId="46">'U14_Lány-A'!$A$1:$M$41</definedName>
    <definedName name="_xlnm.Print_Area" localSheetId="48">'U14_Lány-B'!$A$1:$R$57</definedName>
    <definedName name="_xlnm.Print_Area" localSheetId="50">'U16_Fiú-B'!$A$1:$M$47</definedName>
    <definedName name="_xlnm.Print_Area" localSheetId="52">'U16_Lány-B'!$A$1:$M$41</definedName>
    <definedName name="_xlnm.Print_Area" localSheetId="54">'U18_Fiú-A'!$A$1:$M$41</definedName>
    <definedName name="_xlnm.Print_Area" localSheetId="56">'U18_Fiú-B'!$A$1:$M$41</definedName>
    <definedName name="_xlnm.Print_Area" localSheetId="58">'U18_Lány-B'!$A$1:$M$41</definedName>
    <definedName name="_xlnm.Print_Area" localSheetId="60">'U18+_Fiú-A'!$A$1:$M$41</definedName>
    <definedName name="_xlnm.Print_Area" localSheetId="62">'U18+_Fiú-B'!$A$1:$M$41</definedName>
    <definedName name="_xlnm.Print_Area" localSheetId="64">'U18+_Lány-B'!$A$1:$M$41</definedName>
    <definedName name="_xlnm.Print_Area" localSheetId="8">'U8_Fiú-B'!$A$1:$M$41</definedName>
    <definedName name="_xlnm.Print_Area" localSheetId="26">'U8_Lány-B'!$A$1:$M$41</definedName>
    <definedName name="_xlnm.Print_Area" localSheetId="28">'U9_Fiú-A'!$A$1:$M$41</definedName>
    <definedName name="_xlnm.Print_Area" localSheetId="30">'U9_Fiú-B'!$A$1:$M$41</definedName>
    <definedName name="_xlnm.Print_Area" localSheetId="32">'U9_Lány-B'!$A$1:$M$41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0" i="135" l="1"/>
  <c r="B19" i="135"/>
  <c r="F18" i="135"/>
  <c r="L11" i="135"/>
  <c r="I11" i="135"/>
  <c r="G11" i="135"/>
  <c r="E11" i="135"/>
  <c r="H18" i="135" s="1"/>
  <c r="D11" i="135"/>
  <c r="C11" i="135"/>
  <c r="L9" i="135"/>
  <c r="I9" i="135"/>
  <c r="G9" i="135"/>
  <c r="E9" i="135"/>
  <c r="D9" i="135"/>
  <c r="C9" i="135"/>
  <c r="L7" i="135"/>
  <c r="I7" i="135"/>
  <c r="G7" i="135"/>
  <c r="E7" i="135"/>
  <c r="D18" i="135" s="1"/>
  <c r="D7" i="135"/>
  <c r="C7" i="135"/>
  <c r="Y5" i="135"/>
  <c r="L4" i="135"/>
  <c r="K41" i="135" s="1"/>
  <c r="E4" i="135"/>
  <c r="A4" i="135"/>
  <c r="Y3" i="135"/>
  <c r="E2" i="135"/>
  <c r="AH1" i="135"/>
  <c r="AC1" i="135"/>
  <c r="A1" i="135"/>
  <c r="P156" i="134"/>
  <c r="M156" i="134"/>
  <c r="L156" i="134"/>
  <c r="K156" i="134"/>
  <c r="J156" i="134"/>
  <c r="P155" i="134"/>
  <c r="M155" i="134" s="1"/>
  <c r="L155" i="134"/>
  <c r="K155" i="134"/>
  <c r="J155" i="134"/>
  <c r="P154" i="134"/>
  <c r="M154" i="134"/>
  <c r="L154" i="134"/>
  <c r="K154" i="134"/>
  <c r="J154" i="134"/>
  <c r="P153" i="134"/>
  <c r="M153" i="134" s="1"/>
  <c r="L153" i="134"/>
  <c r="K153" i="134"/>
  <c r="J153" i="134"/>
  <c r="P152" i="134"/>
  <c r="M152" i="134"/>
  <c r="L152" i="134"/>
  <c r="K152" i="134"/>
  <c r="J152" i="134"/>
  <c r="P151" i="134"/>
  <c r="M151" i="134" s="1"/>
  <c r="L151" i="134"/>
  <c r="K151" i="134"/>
  <c r="J151" i="134"/>
  <c r="P150" i="134"/>
  <c r="M150" i="134"/>
  <c r="L150" i="134"/>
  <c r="K150" i="134"/>
  <c r="J150" i="134"/>
  <c r="P149" i="134"/>
  <c r="M149" i="134"/>
  <c r="L149" i="134"/>
  <c r="K149" i="134"/>
  <c r="J149" i="134"/>
  <c r="P148" i="134"/>
  <c r="M148" i="134" s="1"/>
  <c r="L148" i="134"/>
  <c r="K148" i="134"/>
  <c r="J148" i="134"/>
  <c r="P147" i="134"/>
  <c r="M147" i="134" s="1"/>
  <c r="L147" i="134"/>
  <c r="K147" i="134"/>
  <c r="J147" i="134"/>
  <c r="P146" i="134"/>
  <c r="M146" i="134"/>
  <c r="L146" i="134"/>
  <c r="K146" i="134"/>
  <c r="J146" i="134"/>
  <c r="P145" i="134"/>
  <c r="M145" i="134"/>
  <c r="L145" i="134"/>
  <c r="K145" i="134"/>
  <c r="J145" i="134"/>
  <c r="P144" i="134"/>
  <c r="M144" i="134"/>
  <c r="L144" i="134"/>
  <c r="K144" i="134"/>
  <c r="J144" i="134"/>
  <c r="P143" i="134"/>
  <c r="M143" i="134" s="1"/>
  <c r="L143" i="134"/>
  <c r="K143" i="134"/>
  <c r="J143" i="134"/>
  <c r="P142" i="134"/>
  <c r="M142" i="134"/>
  <c r="L142" i="134"/>
  <c r="K142" i="134"/>
  <c r="J142" i="134"/>
  <c r="P141" i="134"/>
  <c r="M141" i="134"/>
  <c r="L141" i="134"/>
  <c r="K141" i="134"/>
  <c r="J141" i="134"/>
  <c r="P140" i="134"/>
  <c r="M140" i="134"/>
  <c r="L140" i="134"/>
  <c r="K140" i="134"/>
  <c r="J140" i="134"/>
  <c r="P139" i="134"/>
  <c r="M139" i="134" s="1"/>
  <c r="L139" i="134"/>
  <c r="K139" i="134"/>
  <c r="J139" i="134"/>
  <c r="P138" i="134"/>
  <c r="M138" i="134"/>
  <c r="L138" i="134"/>
  <c r="K138" i="134"/>
  <c r="J138" i="134"/>
  <c r="P137" i="134"/>
  <c r="M137" i="134" s="1"/>
  <c r="L137" i="134"/>
  <c r="K137" i="134"/>
  <c r="J137" i="134"/>
  <c r="P136" i="134"/>
  <c r="M136" i="134"/>
  <c r="L136" i="134"/>
  <c r="K136" i="134"/>
  <c r="J136" i="134"/>
  <c r="P135" i="134"/>
  <c r="M135" i="134" s="1"/>
  <c r="L135" i="134"/>
  <c r="K135" i="134"/>
  <c r="J135" i="134"/>
  <c r="P134" i="134"/>
  <c r="M134" i="134"/>
  <c r="L134" i="134"/>
  <c r="K134" i="134"/>
  <c r="J134" i="134"/>
  <c r="P133" i="134"/>
  <c r="M133" i="134"/>
  <c r="L133" i="134"/>
  <c r="K133" i="134"/>
  <c r="J133" i="134"/>
  <c r="P132" i="134"/>
  <c r="M132" i="134" s="1"/>
  <c r="L132" i="134"/>
  <c r="K132" i="134"/>
  <c r="J132" i="134"/>
  <c r="P131" i="134"/>
  <c r="M131" i="134" s="1"/>
  <c r="L131" i="134"/>
  <c r="K131" i="134"/>
  <c r="J131" i="134"/>
  <c r="P130" i="134"/>
  <c r="M130" i="134"/>
  <c r="L130" i="134"/>
  <c r="K130" i="134"/>
  <c r="J130" i="134"/>
  <c r="P129" i="134"/>
  <c r="M129" i="134"/>
  <c r="L129" i="134"/>
  <c r="K129" i="134"/>
  <c r="J129" i="134"/>
  <c r="P128" i="134"/>
  <c r="M128" i="134"/>
  <c r="L128" i="134"/>
  <c r="K128" i="134"/>
  <c r="J128" i="134"/>
  <c r="P127" i="134"/>
  <c r="M127" i="134" s="1"/>
  <c r="L127" i="134"/>
  <c r="K127" i="134"/>
  <c r="J127" i="134"/>
  <c r="P126" i="134"/>
  <c r="M126" i="134"/>
  <c r="L126" i="134"/>
  <c r="K126" i="134"/>
  <c r="J126" i="134"/>
  <c r="P125" i="134"/>
  <c r="M125" i="134"/>
  <c r="L125" i="134"/>
  <c r="K125" i="134"/>
  <c r="J125" i="134"/>
  <c r="P124" i="134"/>
  <c r="M124" i="134"/>
  <c r="L124" i="134"/>
  <c r="K124" i="134"/>
  <c r="J124" i="134"/>
  <c r="P123" i="134"/>
  <c r="M123" i="134" s="1"/>
  <c r="L123" i="134"/>
  <c r="K123" i="134"/>
  <c r="J123" i="134"/>
  <c r="P122" i="134"/>
  <c r="M122" i="134"/>
  <c r="L122" i="134"/>
  <c r="K122" i="134"/>
  <c r="J122" i="134"/>
  <c r="P121" i="134"/>
  <c r="M121" i="134" s="1"/>
  <c r="L121" i="134"/>
  <c r="K121" i="134"/>
  <c r="J121" i="134"/>
  <c r="P120" i="134"/>
  <c r="M120" i="134"/>
  <c r="L120" i="134"/>
  <c r="K120" i="134"/>
  <c r="J120" i="134"/>
  <c r="P119" i="134"/>
  <c r="M119" i="134" s="1"/>
  <c r="L119" i="134"/>
  <c r="K119" i="134"/>
  <c r="J119" i="134"/>
  <c r="P118" i="134"/>
  <c r="M118" i="134"/>
  <c r="L118" i="134"/>
  <c r="K118" i="134"/>
  <c r="J118" i="134"/>
  <c r="P117" i="134"/>
  <c r="M117" i="134"/>
  <c r="L117" i="134"/>
  <c r="K117" i="134"/>
  <c r="J117" i="134"/>
  <c r="P116" i="134"/>
  <c r="M116" i="134" s="1"/>
  <c r="L116" i="134"/>
  <c r="K116" i="134"/>
  <c r="J116" i="134"/>
  <c r="P115" i="134"/>
  <c r="M115" i="134" s="1"/>
  <c r="L115" i="134"/>
  <c r="K115" i="134"/>
  <c r="J115" i="134"/>
  <c r="P114" i="134"/>
  <c r="M114" i="134"/>
  <c r="L114" i="134"/>
  <c r="K114" i="134"/>
  <c r="J114" i="134"/>
  <c r="P113" i="134"/>
  <c r="M113" i="134"/>
  <c r="L113" i="134"/>
  <c r="K113" i="134"/>
  <c r="J113" i="134"/>
  <c r="P112" i="134"/>
  <c r="M112" i="134"/>
  <c r="L112" i="134"/>
  <c r="K112" i="134"/>
  <c r="J112" i="134"/>
  <c r="P111" i="134"/>
  <c r="M111" i="134" s="1"/>
  <c r="L111" i="134"/>
  <c r="K111" i="134"/>
  <c r="J111" i="134"/>
  <c r="P110" i="134"/>
  <c r="M110" i="134"/>
  <c r="L110" i="134"/>
  <c r="K110" i="134"/>
  <c r="J110" i="134"/>
  <c r="P109" i="134"/>
  <c r="M109" i="134"/>
  <c r="L109" i="134"/>
  <c r="K109" i="134"/>
  <c r="J109" i="134"/>
  <c r="P108" i="134"/>
  <c r="M108" i="134"/>
  <c r="L108" i="134"/>
  <c r="K108" i="134"/>
  <c r="J108" i="134"/>
  <c r="P107" i="134"/>
  <c r="M107" i="134" s="1"/>
  <c r="L107" i="134"/>
  <c r="K107" i="134"/>
  <c r="J107" i="134"/>
  <c r="P106" i="134"/>
  <c r="M106" i="134"/>
  <c r="L106" i="134"/>
  <c r="K106" i="134"/>
  <c r="J106" i="134"/>
  <c r="P105" i="134"/>
  <c r="M105" i="134" s="1"/>
  <c r="L105" i="134"/>
  <c r="K105" i="134"/>
  <c r="J105" i="134"/>
  <c r="P104" i="134"/>
  <c r="M104" i="134"/>
  <c r="L104" i="134"/>
  <c r="K104" i="134"/>
  <c r="J104" i="134"/>
  <c r="P103" i="134"/>
  <c r="M103" i="134" s="1"/>
  <c r="L103" i="134"/>
  <c r="K103" i="134"/>
  <c r="J103" i="134"/>
  <c r="P102" i="134"/>
  <c r="M102" i="134"/>
  <c r="L102" i="134"/>
  <c r="K102" i="134"/>
  <c r="J102" i="134"/>
  <c r="P101" i="134"/>
  <c r="M101" i="134"/>
  <c r="L101" i="134"/>
  <c r="K101" i="134"/>
  <c r="J101" i="134"/>
  <c r="P100" i="134"/>
  <c r="M100" i="134" s="1"/>
  <c r="L100" i="134"/>
  <c r="K100" i="134"/>
  <c r="J100" i="134"/>
  <c r="P99" i="134"/>
  <c r="M99" i="134" s="1"/>
  <c r="L99" i="134"/>
  <c r="K99" i="134"/>
  <c r="J99" i="134"/>
  <c r="P98" i="134"/>
  <c r="M98" i="134"/>
  <c r="L98" i="134"/>
  <c r="K98" i="134"/>
  <c r="J98" i="134"/>
  <c r="P97" i="134"/>
  <c r="M97" i="134"/>
  <c r="L97" i="134"/>
  <c r="K97" i="134"/>
  <c r="J97" i="134"/>
  <c r="P96" i="134"/>
  <c r="M96" i="134"/>
  <c r="L96" i="134"/>
  <c r="K96" i="134"/>
  <c r="J96" i="134"/>
  <c r="P95" i="134"/>
  <c r="M95" i="134" s="1"/>
  <c r="L95" i="134"/>
  <c r="K95" i="134"/>
  <c r="J95" i="134"/>
  <c r="P94" i="134"/>
  <c r="M94" i="134"/>
  <c r="L94" i="134"/>
  <c r="K94" i="134"/>
  <c r="J94" i="134"/>
  <c r="P93" i="134"/>
  <c r="M93" i="134"/>
  <c r="L93" i="134"/>
  <c r="K93" i="134"/>
  <c r="J93" i="134"/>
  <c r="P92" i="134"/>
  <c r="M92" i="134"/>
  <c r="L92" i="134"/>
  <c r="K92" i="134"/>
  <c r="J92" i="134"/>
  <c r="P91" i="134"/>
  <c r="M91" i="134" s="1"/>
  <c r="L91" i="134"/>
  <c r="K91" i="134"/>
  <c r="J91" i="134"/>
  <c r="P90" i="134"/>
  <c r="M90" i="134"/>
  <c r="L90" i="134"/>
  <c r="K90" i="134"/>
  <c r="J90" i="134"/>
  <c r="P89" i="134"/>
  <c r="M89" i="134" s="1"/>
  <c r="L89" i="134"/>
  <c r="K89" i="134"/>
  <c r="J89" i="134"/>
  <c r="P88" i="134"/>
  <c r="M88" i="134"/>
  <c r="L88" i="134"/>
  <c r="K88" i="134"/>
  <c r="J88" i="134"/>
  <c r="P87" i="134"/>
  <c r="M87" i="134" s="1"/>
  <c r="L87" i="134"/>
  <c r="K87" i="134"/>
  <c r="J87" i="134"/>
  <c r="P86" i="134"/>
  <c r="M86" i="134"/>
  <c r="L86" i="134"/>
  <c r="K86" i="134"/>
  <c r="J86" i="134"/>
  <c r="P85" i="134"/>
  <c r="M85" i="134"/>
  <c r="L85" i="134"/>
  <c r="K85" i="134"/>
  <c r="J85" i="134"/>
  <c r="P84" i="134"/>
  <c r="M84" i="134" s="1"/>
  <c r="L84" i="134"/>
  <c r="K84" i="134"/>
  <c r="J84" i="134"/>
  <c r="P83" i="134"/>
  <c r="M83" i="134" s="1"/>
  <c r="L83" i="134"/>
  <c r="K83" i="134"/>
  <c r="J83" i="134"/>
  <c r="P82" i="134"/>
  <c r="M82" i="134"/>
  <c r="L82" i="134"/>
  <c r="K82" i="134"/>
  <c r="J82" i="134"/>
  <c r="P81" i="134"/>
  <c r="M81" i="134"/>
  <c r="L81" i="134"/>
  <c r="K81" i="134"/>
  <c r="J81" i="134"/>
  <c r="P80" i="134"/>
  <c r="M80" i="134"/>
  <c r="L80" i="134"/>
  <c r="K80" i="134"/>
  <c r="J80" i="134"/>
  <c r="P79" i="134"/>
  <c r="M79" i="134" s="1"/>
  <c r="L79" i="134"/>
  <c r="K79" i="134"/>
  <c r="J79" i="134"/>
  <c r="P78" i="134"/>
  <c r="M78" i="134"/>
  <c r="L78" i="134"/>
  <c r="K78" i="134"/>
  <c r="J78" i="134"/>
  <c r="P77" i="134"/>
  <c r="M77" i="134"/>
  <c r="L77" i="134"/>
  <c r="K77" i="134"/>
  <c r="J77" i="134"/>
  <c r="P76" i="134"/>
  <c r="M76" i="134"/>
  <c r="L76" i="134"/>
  <c r="K76" i="134"/>
  <c r="J76" i="134"/>
  <c r="P75" i="134"/>
  <c r="M75" i="134" s="1"/>
  <c r="L75" i="134"/>
  <c r="K75" i="134"/>
  <c r="J75" i="134"/>
  <c r="P74" i="134"/>
  <c r="M74" i="134"/>
  <c r="L74" i="134"/>
  <c r="K74" i="134"/>
  <c r="J74" i="134"/>
  <c r="P73" i="134"/>
  <c r="M73" i="134" s="1"/>
  <c r="L73" i="134"/>
  <c r="K73" i="134"/>
  <c r="J73" i="134"/>
  <c r="P72" i="134"/>
  <c r="M72" i="134"/>
  <c r="L72" i="134"/>
  <c r="K72" i="134"/>
  <c r="J72" i="134"/>
  <c r="P71" i="134"/>
  <c r="M71" i="134" s="1"/>
  <c r="L71" i="134"/>
  <c r="K71" i="134"/>
  <c r="J71" i="134"/>
  <c r="P70" i="134"/>
  <c r="M70" i="134"/>
  <c r="L70" i="134"/>
  <c r="K70" i="134"/>
  <c r="J70" i="134"/>
  <c r="P69" i="134"/>
  <c r="M69" i="134"/>
  <c r="L69" i="134"/>
  <c r="K69" i="134"/>
  <c r="J69" i="134"/>
  <c r="P68" i="134"/>
  <c r="M68" i="134" s="1"/>
  <c r="L68" i="134"/>
  <c r="K68" i="134"/>
  <c r="J68" i="134"/>
  <c r="P67" i="134"/>
  <c r="M67" i="134" s="1"/>
  <c r="L67" i="134"/>
  <c r="K67" i="134"/>
  <c r="J67" i="134"/>
  <c r="P66" i="134"/>
  <c r="M66" i="134"/>
  <c r="L66" i="134"/>
  <c r="K66" i="134"/>
  <c r="J66" i="134"/>
  <c r="P65" i="134"/>
  <c r="M65" i="134"/>
  <c r="L65" i="134"/>
  <c r="K65" i="134"/>
  <c r="J65" i="134"/>
  <c r="P64" i="134"/>
  <c r="M64" i="134"/>
  <c r="L64" i="134"/>
  <c r="K64" i="134"/>
  <c r="J64" i="134"/>
  <c r="P63" i="134"/>
  <c r="M63" i="134" s="1"/>
  <c r="L63" i="134"/>
  <c r="K63" i="134"/>
  <c r="J63" i="134"/>
  <c r="P62" i="134"/>
  <c r="M62" i="134"/>
  <c r="L62" i="134"/>
  <c r="K62" i="134"/>
  <c r="J62" i="134"/>
  <c r="P61" i="134"/>
  <c r="M61" i="134"/>
  <c r="L61" i="134"/>
  <c r="K61" i="134"/>
  <c r="J61" i="134"/>
  <c r="P60" i="134"/>
  <c r="M60" i="134"/>
  <c r="L60" i="134"/>
  <c r="K60" i="134"/>
  <c r="J60" i="134"/>
  <c r="P59" i="134"/>
  <c r="M59" i="134" s="1"/>
  <c r="L59" i="134"/>
  <c r="K59" i="134"/>
  <c r="J59" i="134"/>
  <c r="P58" i="134"/>
  <c r="M58" i="134"/>
  <c r="L58" i="134"/>
  <c r="K58" i="134"/>
  <c r="J58" i="134"/>
  <c r="P57" i="134"/>
  <c r="M57" i="134" s="1"/>
  <c r="L57" i="134"/>
  <c r="K57" i="134"/>
  <c r="J57" i="134"/>
  <c r="P56" i="134"/>
  <c r="M56" i="134"/>
  <c r="L56" i="134"/>
  <c r="K56" i="134"/>
  <c r="J56" i="134"/>
  <c r="P55" i="134"/>
  <c r="M55" i="134" s="1"/>
  <c r="L55" i="134"/>
  <c r="K55" i="134"/>
  <c r="J55" i="134"/>
  <c r="P54" i="134"/>
  <c r="M54" i="134"/>
  <c r="L54" i="134"/>
  <c r="K54" i="134"/>
  <c r="J54" i="134"/>
  <c r="P53" i="134"/>
  <c r="M53" i="134"/>
  <c r="L53" i="134"/>
  <c r="K53" i="134"/>
  <c r="J53" i="134"/>
  <c r="P52" i="134"/>
  <c r="M52" i="134" s="1"/>
  <c r="L52" i="134"/>
  <c r="K52" i="134"/>
  <c r="J52" i="134"/>
  <c r="P51" i="134"/>
  <c r="M51" i="134" s="1"/>
  <c r="L51" i="134"/>
  <c r="K51" i="134"/>
  <c r="J51" i="134"/>
  <c r="P50" i="134"/>
  <c r="M50" i="134"/>
  <c r="L50" i="134"/>
  <c r="K50" i="134"/>
  <c r="J50" i="134"/>
  <c r="P49" i="134"/>
  <c r="M49" i="134"/>
  <c r="L49" i="134"/>
  <c r="K49" i="134"/>
  <c r="J49" i="134"/>
  <c r="P48" i="134"/>
  <c r="M48" i="134"/>
  <c r="L48" i="134"/>
  <c r="K48" i="134"/>
  <c r="J48" i="134"/>
  <c r="P47" i="134"/>
  <c r="M47" i="134" s="1"/>
  <c r="L47" i="134"/>
  <c r="K47" i="134"/>
  <c r="J47" i="134"/>
  <c r="P46" i="134"/>
  <c r="M46" i="134"/>
  <c r="L46" i="134"/>
  <c r="K46" i="134"/>
  <c r="J46" i="134"/>
  <c r="P45" i="134"/>
  <c r="M45" i="134"/>
  <c r="L45" i="134"/>
  <c r="K45" i="134"/>
  <c r="J45" i="134"/>
  <c r="P44" i="134"/>
  <c r="M44" i="134"/>
  <c r="L44" i="134"/>
  <c r="K44" i="134"/>
  <c r="J44" i="134"/>
  <c r="P43" i="134"/>
  <c r="M43" i="134" s="1"/>
  <c r="L43" i="134"/>
  <c r="K43" i="134"/>
  <c r="J43" i="134"/>
  <c r="P42" i="134"/>
  <c r="M42" i="134"/>
  <c r="L42" i="134"/>
  <c r="K42" i="134"/>
  <c r="J42" i="134"/>
  <c r="P41" i="134"/>
  <c r="M41" i="134" s="1"/>
  <c r="L41" i="134"/>
  <c r="K41" i="134"/>
  <c r="J41" i="134"/>
  <c r="P40" i="134"/>
  <c r="M40" i="134"/>
  <c r="L40" i="134"/>
  <c r="K40" i="134"/>
  <c r="J40" i="134"/>
  <c r="H5" i="134"/>
  <c r="D5" i="134"/>
  <c r="C5" i="134"/>
  <c r="A5" i="134"/>
  <c r="C2" i="134"/>
  <c r="A1" i="134"/>
  <c r="K41" i="133"/>
  <c r="B22" i="133"/>
  <c r="I15" i="133"/>
  <c r="G15" i="133"/>
  <c r="E15" i="133"/>
  <c r="D15" i="133"/>
  <c r="C15" i="133"/>
  <c r="I13" i="133"/>
  <c r="G13" i="133"/>
  <c r="E13" i="133"/>
  <c r="D13" i="133"/>
  <c r="C13" i="133"/>
  <c r="I11" i="133"/>
  <c r="G11" i="133"/>
  <c r="E11" i="133"/>
  <c r="D11" i="133"/>
  <c r="C11" i="133"/>
  <c r="L9" i="133"/>
  <c r="I9" i="133"/>
  <c r="G9" i="133"/>
  <c r="E9" i="133"/>
  <c r="B20" i="133" s="1"/>
  <c r="D9" i="133"/>
  <c r="C9" i="133"/>
  <c r="W8" i="133"/>
  <c r="U8" i="133"/>
  <c r="W7" i="133"/>
  <c r="T7" i="133"/>
  <c r="L7" i="133"/>
  <c r="I7" i="133"/>
  <c r="G7" i="133"/>
  <c r="E7" i="133"/>
  <c r="T8" i="133" s="1"/>
  <c r="D7" i="133"/>
  <c r="C7" i="133"/>
  <c r="X6" i="133"/>
  <c r="W6" i="133"/>
  <c r="Y5" i="133"/>
  <c r="U5" i="133"/>
  <c r="T5" i="133"/>
  <c r="X4" i="133"/>
  <c r="U4" i="133"/>
  <c r="T4" i="133"/>
  <c r="L4" i="133"/>
  <c r="E4" i="133"/>
  <c r="A4" i="133"/>
  <c r="Y3" i="133"/>
  <c r="E2" i="133"/>
  <c r="AH1" i="133"/>
  <c r="AB1" i="133"/>
  <c r="A1" i="133"/>
  <c r="P156" i="132"/>
  <c r="M156" i="132" s="1"/>
  <c r="L156" i="132"/>
  <c r="K156" i="132"/>
  <c r="J156" i="132"/>
  <c r="P155" i="132"/>
  <c r="M155" i="132"/>
  <c r="L155" i="132"/>
  <c r="K155" i="132"/>
  <c r="J155" i="132"/>
  <c r="P154" i="132"/>
  <c r="M154" i="132"/>
  <c r="L154" i="132"/>
  <c r="K154" i="132"/>
  <c r="J154" i="132"/>
  <c r="P153" i="132"/>
  <c r="M153" i="132" s="1"/>
  <c r="L153" i="132"/>
  <c r="K153" i="132"/>
  <c r="J153" i="132"/>
  <c r="P152" i="132"/>
  <c r="M152" i="132" s="1"/>
  <c r="L152" i="132"/>
  <c r="K152" i="132"/>
  <c r="J152" i="132"/>
  <c r="P151" i="132"/>
  <c r="M151" i="132"/>
  <c r="L151" i="132"/>
  <c r="K151" i="132"/>
  <c r="J151" i="132"/>
  <c r="P150" i="132"/>
  <c r="M150" i="132"/>
  <c r="L150" i="132"/>
  <c r="K150" i="132"/>
  <c r="J150" i="132"/>
  <c r="P149" i="132"/>
  <c r="M149" i="132"/>
  <c r="L149" i="132"/>
  <c r="K149" i="132"/>
  <c r="J149" i="132"/>
  <c r="P148" i="132"/>
  <c r="M148" i="132" s="1"/>
  <c r="L148" i="132"/>
  <c r="K148" i="132"/>
  <c r="J148" i="132"/>
  <c r="P147" i="132"/>
  <c r="M147" i="132"/>
  <c r="L147" i="132"/>
  <c r="K147" i="132"/>
  <c r="J147" i="132"/>
  <c r="P146" i="132"/>
  <c r="M146" i="132"/>
  <c r="L146" i="132"/>
  <c r="K146" i="132"/>
  <c r="J146" i="132"/>
  <c r="P145" i="132"/>
  <c r="M145" i="132"/>
  <c r="L145" i="132"/>
  <c r="K145" i="132"/>
  <c r="J145" i="132"/>
  <c r="P144" i="132"/>
  <c r="M144" i="132" s="1"/>
  <c r="L144" i="132"/>
  <c r="K144" i="132"/>
  <c r="J144" i="132"/>
  <c r="P143" i="132"/>
  <c r="M143" i="132"/>
  <c r="L143" i="132"/>
  <c r="K143" i="132"/>
  <c r="J143" i="132"/>
  <c r="P142" i="132"/>
  <c r="M142" i="132" s="1"/>
  <c r="L142" i="132"/>
  <c r="K142" i="132"/>
  <c r="J142" i="132"/>
  <c r="P141" i="132"/>
  <c r="M141" i="132"/>
  <c r="L141" i="132"/>
  <c r="K141" i="132"/>
  <c r="J141" i="132"/>
  <c r="P140" i="132"/>
  <c r="M140" i="132" s="1"/>
  <c r="L140" i="132"/>
  <c r="K140" i="132"/>
  <c r="J140" i="132"/>
  <c r="P139" i="132"/>
  <c r="M139" i="132"/>
  <c r="L139" i="132"/>
  <c r="K139" i="132"/>
  <c r="J139" i="132"/>
  <c r="P138" i="132"/>
  <c r="M138" i="132"/>
  <c r="L138" i="132"/>
  <c r="K138" i="132"/>
  <c r="J138" i="132"/>
  <c r="P137" i="132"/>
  <c r="M137" i="132" s="1"/>
  <c r="L137" i="132"/>
  <c r="K137" i="132"/>
  <c r="J137" i="132"/>
  <c r="P136" i="132"/>
  <c r="M136" i="132" s="1"/>
  <c r="L136" i="132"/>
  <c r="K136" i="132"/>
  <c r="J136" i="132"/>
  <c r="P135" i="132"/>
  <c r="M135" i="132"/>
  <c r="L135" i="132"/>
  <c r="K135" i="132"/>
  <c r="J135" i="132"/>
  <c r="P134" i="132"/>
  <c r="M134" i="132"/>
  <c r="L134" i="132"/>
  <c r="K134" i="132"/>
  <c r="J134" i="132"/>
  <c r="P133" i="132"/>
  <c r="M133" i="132"/>
  <c r="L133" i="132"/>
  <c r="K133" i="132"/>
  <c r="J133" i="132"/>
  <c r="P132" i="132"/>
  <c r="M132" i="132" s="1"/>
  <c r="L132" i="132"/>
  <c r="K132" i="132"/>
  <c r="J132" i="132"/>
  <c r="P131" i="132"/>
  <c r="M131" i="132"/>
  <c r="L131" i="132"/>
  <c r="K131" i="132"/>
  <c r="J131" i="132"/>
  <c r="P130" i="132"/>
  <c r="M130" i="132"/>
  <c r="L130" i="132"/>
  <c r="K130" i="132"/>
  <c r="J130" i="132"/>
  <c r="P129" i="132"/>
  <c r="M129" i="132"/>
  <c r="L129" i="132"/>
  <c r="K129" i="132"/>
  <c r="J129" i="132"/>
  <c r="P128" i="132"/>
  <c r="M128" i="132" s="1"/>
  <c r="L128" i="132"/>
  <c r="K128" i="132"/>
  <c r="J128" i="132"/>
  <c r="P127" i="132"/>
  <c r="M127" i="132"/>
  <c r="L127" i="132"/>
  <c r="K127" i="132"/>
  <c r="J127" i="132"/>
  <c r="P126" i="132"/>
  <c r="M126" i="132" s="1"/>
  <c r="L126" i="132"/>
  <c r="K126" i="132"/>
  <c r="J126" i="132"/>
  <c r="P125" i="132"/>
  <c r="M125" i="132"/>
  <c r="L125" i="132"/>
  <c r="K125" i="132"/>
  <c r="J125" i="132"/>
  <c r="P124" i="132"/>
  <c r="M124" i="132" s="1"/>
  <c r="L124" i="132"/>
  <c r="K124" i="132"/>
  <c r="J124" i="132"/>
  <c r="P123" i="132"/>
  <c r="M123" i="132"/>
  <c r="L123" i="132"/>
  <c r="K123" i="132"/>
  <c r="J123" i="132"/>
  <c r="P122" i="132"/>
  <c r="M122" i="132"/>
  <c r="L122" i="132"/>
  <c r="K122" i="132"/>
  <c r="J122" i="132"/>
  <c r="P121" i="132"/>
  <c r="M121" i="132" s="1"/>
  <c r="L121" i="132"/>
  <c r="K121" i="132"/>
  <c r="J121" i="132"/>
  <c r="P120" i="132"/>
  <c r="M120" i="132" s="1"/>
  <c r="L120" i="132"/>
  <c r="K120" i="132"/>
  <c r="J120" i="132"/>
  <c r="P119" i="132"/>
  <c r="M119" i="132"/>
  <c r="L119" i="132"/>
  <c r="K119" i="132"/>
  <c r="J119" i="132"/>
  <c r="P118" i="132"/>
  <c r="M118" i="132"/>
  <c r="L118" i="132"/>
  <c r="K118" i="132"/>
  <c r="J118" i="132"/>
  <c r="P117" i="132"/>
  <c r="M117" i="132"/>
  <c r="L117" i="132"/>
  <c r="K117" i="132"/>
  <c r="J117" i="132"/>
  <c r="P116" i="132"/>
  <c r="M116" i="132" s="1"/>
  <c r="L116" i="132"/>
  <c r="K116" i="132"/>
  <c r="J116" i="132"/>
  <c r="P115" i="132"/>
  <c r="M115" i="132"/>
  <c r="L115" i="132"/>
  <c r="K115" i="132"/>
  <c r="J115" i="132"/>
  <c r="P114" i="132"/>
  <c r="M114" i="132"/>
  <c r="L114" i="132"/>
  <c r="K114" i="132"/>
  <c r="J114" i="132"/>
  <c r="P113" i="132"/>
  <c r="M113" i="132"/>
  <c r="L113" i="132"/>
  <c r="K113" i="132"/>
  <c r="J113" i="132"/>
  <c r="P112" i="132"/>
  <c r="M112" i="132" s="1"/>
  <c r="L112" i="132"/>
  <c r="K112" i="132"/>
  <c r="J112" i="132"/>
  <c r="P111" i="132"/>
  <c r="M111" i="132"/>
  <c r="L111" i="132"/>
  <c r="K111" i="132"/>
  <c r="J111" i="132"/>
  <c r="P110" i="132"/>
  <c r="M110" i="132" s="1"/>
  <c r="L110" i="132"/>
  <c r="K110" i="132"/>
  <c r="J110" i="132"/>
  <c r="P109" i="132"/>
  <c r="M109" i="132"/>
  <c r="L109" i="132"/>
  <c r="K109" i="132"/>
  <c r="J109" i="132"/>
  <c r="P108" i="132"/>
  <c r="M108" i="132" s="1"/>
  <c r="L108" i="132"/>
  <c r="K108" i="132"/>
  <c r="J108" i="132"/>
  <c r="P107" i="132"/>
  <c r="M107" i="132"/>
  <c r="L107" i="132"/>
  <c r="K107" i="132"/>
  <c r="J107" i="132"/>
  <c r="P106" i="132"/>
  <c r="M106" i="132"/>
  <c r="L106" i="132"/>
  <c r="K106" i="132"/>
  <c r="J106" i="132"/>
  <c r="P105" i="132"/>
  <c r="M105" i="132" s="1"/>
  <c r="L105" i="132"/>
  <c r="K105" i="132"/>
  <c r="J105" i="132"/>
  <c r="P104" i="132"/>
  <c r="M104" i="132" s="1"/>
  <c r="L104" i="132"/>
  <c r="K104" i="132"/>
  <c r="J104" i="132"/>
  <c r="P103" i="132"/>
  <c r="M103" i="132"/>
  <c r="L103" i="132"/>
  <c r="K103" i="132"/>
  <c r="J103" i="132"/>
  <c r="P102" i="132"/>
  <c r="M102" i="132"/>
  <c r="L102" i="132"/>
  <c r="K102" i="132"/>
  <c r="J102" i="132"/>
  <c r="P101" i="132"/>
  <c r="M101" i="132"/>
  <c r="L101" i="132"/>
  <c r="K101" i="132"/>
  <c r="J101" i="132"/>
  <c r="P100" i="132"/>
  <c r="M100" i="132" s="1"/>
  <c r="L100" i="132"/>
  <c r="K100" i="132"/>
  <c r="J100" i="132"/>
  <c r="P99" i="132"/>
  <c r="M99" i="132"/>
  <c r="L99" i="132"/>
  <c r="K99" i="132"/>
  <c r="J99" i="132"/>
  <c r="P98" i="132"/>
  <c r="M98" i="132"/>
  <c r="L98" i="132"/>
  <c r="K98" i="132"/>
  <c r="J98" i="132"/>
  <c r="P97" i="132"/>
  <c r="M97" i="132"/>
  <c r="L97" i="132"/>
  <c r="K97" i="132"/>
  <c r="J97" i="132"/>
  <c r="P96" i="132"/>
  <c r="M96" i="132" s="1"/>
  <c r="L96" i="132"/>
  <c r="K96" i="132"/>
  <c r="J96" i="132"/>
  <c r="P95" i="132"/>
  <c r="M95" i="132"/>
  <c r="L95" i="132"/>
  <c r="K95" i="132"/>
  <c r="J95" i="132"/>
  <c r="P94" i="132"/>
  <c r="M94" i="132" s="1"/>
  <c r="L94" i="132"/>
  <c r="K94" i="132"/>
  <c r="J94" i="132"/>
  <c r="P93" i="132"/>
  <c r="M93" i="132"/>
  <c r="L93" i="132"/>
  <c r="K93" i="132"/>
  <c r="J93" i="132"/>
  <c r="P92" i="132"/>
  <c r="M92" i="132" s="1"/>
  <c r="L92" i="132"/>
  <c r="K92" i="132"/>
  <c r="J92" i="132"/>
  <c r="P91" i="132"/>
  <c r="M91" i="132"/>
  <c r="L91" i="132"/>
  <c r="K91" i="132"/>
  <c r="J91" i="132"/>
  <c r="P90" i="132"/>
  <c r="M90" i="132"/>
  <c r="L90" i="132"/>
  <c r="K90" i="132"/>
  <c r="J90" i="132"/>
  <c r="P89" i="132"/>
  <c r="M89" i="132" s="1"/>
  <c r="L89" i="132"/>
  <c r="K89" i="132"/>
  <c r="J89" i="132"/>
  <c r="P88" i="132"/>
  <c r="M88" i="132" s="1"/>
  <c r="L88" i="132"/>
  <c r="K88" i="132"/>
  <c r="J88" i="132"/>
  <c r="P87" i="132"/>
  <c r="M87" i="132"/>
  <c r="L87" i="132"/>
  <c r="K87" i="132"/>
  <c r="J87" i="132"/>
  <c r="P86" i="132"/>
  <c r="M86" i="132"/>
  <c r="L86" i="132"/>
  <c r="K86" i="132"/>
  <c r="J86" i="132"/>
  <c r="P85" i="132"/>
  <c r="M85" i="132"/>
  <c r="L85" i="132"/>
  <c r="K85" i="132"/>
  <c r="J85" i="132"/>
  <c r="P84" i="132"/>
  <c r="M84" i="132" s="1"/>
  <c r="L84" i="132"/>
  <c r="K84" i="132"/>
  <c r="J84" i="132"/>
  <c r="P83" i="132"/>
  <c r="M83" i="132"/>
  <c r="L83" i="132"/>
  <c r="K83" i="132"/>
  <c r="J83" i="132"/>
  <c r="P82" i="132"/>
  <c r="M82" i="132"/>
  <c r="L82" i="132"/>
  <c r="K82" i="132"/>
  <c r="J82" i="132"/>
  <c r="P81" i="132"/>
  <c r="M81" i="132"/>
  <c r="L81" i="132"/>
  <c r="K81" i="132"/>
  <c r="J81" i="132"/>
  <c r="P80" i="132"/>
  <c r="M80" i="132" s="1"/>
  <c r="L80" i="132"/>
  <c r="K80" i="132"/>
  <c r="J80" i="132"/>
  <c r="P79" i="132"/>
  <c r="M79" i="132"/>
  <c r="L79" i="132"/>
  <c r="K79" i="132"/>
  <c r="J79" i="132"/>
  <c r="P78" i="132"/>
  <c r="M78" i="132" s="1"/>
  <c r="L78" i="132"/>
  <c r="K78" i="132"/>
  <c r="J78" i="132"/>
  <c r="P77" i="132"/>
  <c r="M77" i="132"/>
  <c r="L77" i="132"/>
  <c r="K77" i="132"/>
  <c r="J77" i="132"/>
  <c r="P76" i="132"/>
  <c r="M76" i="132" s="1"/>
  <c r="L76" i="132"/>
  <c r="K76" i="132"/>
  <c r="J76" i="132"/>
  <c r="P75" i="132"/>
  <c r="M75" i="132"/>
  <c r="L75" i="132"/>
  <c r="K75" i="132"/>
  <c r="J75" i="132"/>
  <c r="P74" i="132"/>
  <c r="M74" i="132"/>
  <c r="L74" i="132"/>
  <c r="K74" i="132"/>
  <c r="J74" i="132"/>
  <c r="P73" i="132"/>
  <c r="M73" i="132" s="1"/>
  <c r="L73" i="132"/>
  <c r="K73" i="132"/>
  <c r="J73" i="132"/>
  <c r="P72" i="132"/>
  <c r="M72" i="132" s="1"/>
  <c r="L72" i="132"/>
  <c r="K72" i="132"/>
  <c r="J72" i="132"/>
  <c r="P71" i="132"/>
  <c r="M71" i="132"/>
  <c r="L71" i="132"/>
  <c r="K71" i="132"/>
  <c r="J71" i="132"/>
  <c r="P70" i="132"/>
  <c r="M70" i="132"/>
  <c r="L70" i="132"/>
  <c r="K70" i="132"/>
  <c r="J70" i="132"/>
  <c r="P69" i="132"/>
  <c r="M69" i="132"/>
  <c r="L69" i="132"/>
  <c r="K69" i="132"/>
  <c r="J69" i="132"/>
  <c r="P68" i="132"/>
  <c r="M68" i="132" s="1"/>
  <c r="L68" i="132"/>
  <c r="K68" i="132"/>
  <c r="J68" i="132"/>
  <c r="P67" i="132"/>
  <c r="M67" i="132"/>
  <c r="L67" i="132"/>
  <c r="K67" i="132"/>
  <c r="J67" i="132"/>
  <c r="P66" i="132"/>
  <c r="M66" i="132"/>
  <c r="L66" i="132"/>
  <c r="K66" i="132"/>
  <c r="J66" i="132"/>
  <c r="P65" i="132"/>
  <c r="M65" i="132"/>
  <c r="L65" i="132"/>
  <c r="K65" i="132"/>
  <c r="J65" i="132"/>
  <c r="P64" i="132"/>
  <c r="M64" i="132" s="1"/>
  <c r="L64" i="132"/>
  <c r="K64" i="132"/>
  <c r="J64" i="132"/>
  <c r="P63" i="132"/>
  <c r="M63" i="132"/>
  <c r="L63" i="132"/>
  <c r="K63" i="132"/>
  <c r="J63" i="132"/>
  <c r="P62" i="132"/>
  <c r="M62" i="132" s="1"/>
  <c r="L62" i="132"/>
  <c r="K62" i="132"/>
  <c r="J62" i="132"/>
  <c r="P61" i="132"/>
  <c r="M61" i="132"/>
  <c r="L61" i="132"/>
  <c r="K61" i="132"/>
  <c r="J61" i="132"/>
  <c r="P60" i="132"/>
  <c r="M60" i="132" s="1"/>
  <c r="L60" i="132"/>
  <c r="K60" i="132"/>
  <c r="J60" i="132"/>
  <c r="P59" i="132"/>
  <c r="M59" i="132"/>
  <c r="L59" i="132"/>
  <c r="K59" i="132"/>
  <c r="J59" i="132"/>
  <c r="P58" i="132"/>
  <c r="M58" i="132"/>
  <c r="L58" i="132"/>
  <c r="K58" i="132"/>
  <c r="J58" i="132"/>
  <c r="P57" i="132"/>
  <c r="M57" i="132" s="1"/>
  <c r="L57" i="132"/>
  <c r="K57" i="132"/>
  <c r="J57" i="132"/>
  <c r="P56" i="132"/>
  <c r="M56" i="132" s="1"/>
  <c r="L56" i="132"/>
  <c r="K56" i="132"/>
  <c r="J56" i="132"/>
  <c r="P55" i="132"/>
  <c r="M55" i="132"/>
  <c r="L55" i="132"/>
  <c r="K55" i="132"/>
  <c r="J55" i="132"/>
  <c r="P54" i="132"/>
  <c r="M54" i="132"/>
  <c r="L54" i="132"/>
  <c r="K54" i="132"/>
  <c r="J54" i="132"/>
  <c r="P53" i="132"/>
  <c r="M53" i="132"/>
  <c r="L53" i="132"/>
  <c r="K53" i="132"/>
  <c r="J53" i="132"/>
  <c r="P52" i="132"/>
  <c r="M52" i="132" s="1"/>
  <c r="L52" i="132"/>
  <c r="K52" i="132"/>
  <c r="J52" i="132"/>
  <c r="P51" i="132"/>
  <c r="M51" i="132"/>
  <c r="L51" i="132"/>
  <c r="K51" i="132"/>
  <c r="J51" i="132"/>
  <c r="P50" i="132"/>
  <c r="M50" i="132"/>
  <c r="L50" i="132"/>
  <c r="K50" i="132"/>
  <c r="J50" i="132"/>
  <c r="P49" i="132"/>
  <c r="M49" i="132"/>
  <c r="L49" i="132"/>
  <c r="K49" i="132"/>
  <c r="J49" i="132"/>
  <c r="P48" i="132"/>
  <c r="M48" i="132" s="1"/>
  <c r="L48" i="132"/>
  <c r="K48" i="132"/>
  <c r="J48" i="132"/>
  <c r="P47" i="132"/>
  <c r="M47" i="132"/>
  <c r="L47" i="132"/>
  <c r="K47" i="132"/>
  <c r="J47" i="132"/>
  <c r="P46" i="132"/>
  <c r="M46" i="132" s="1"/>
  <c r="L46" i="132"/>
  <c r="K46" i="132"/>
  <c r="J46" i="132"/>
  <c r="P45" i="132"/>
  <c r="M45" i="132"/>
  <c r="L45" i="132"/>
  <c r="K45" i="132"/>
  <c r="J45" i="132"/>
  <c r="P44" i="132"/>
  <c r="M44" i="132" s="1"/>
  <c r="L44" i="132"/>
  <c r="K44" i="132"/>
  <c r="J44" i="132"/>
  <c r="P43" i="132"/>
  <c r="M43" i="132"/>
  <c r="L43" i="132"/>
  <c r="K43" i="132"/>
  <c r="J43" i="132"/>
  <c r="P42" i="132"/>
  <c r="M42" i="132"/>
  <c r="L42" i="132"/>
  <c r="K42" i="132"/>
  <c r="J42" i="132"/>
  <c r="P41" i="132"/>
  <c r="M41" i="132" s="1"/>
  <c r="L41" i="132"/>
  <c r="K41" i="132"/>
  <c r="J41" i="132"/>
  <c r="P40" i="132"/>
  <c r="M40" i="132" s="1"/>
  <c r="L40" i="132"/>
  <c r="K40" i="132"/>
  <c r="J40" i="132"/>
  <c r="H5" i="132"/>
  <c r="D5" i="132"/>
  <c r="C5" i="132"/>
  <c r="A5" i="132"/>
  <c r="C2" i="132"/>
  <c r="A1" i="132"/>
  <c r="K41" i="131"/>
  <c r="B21" i="131"/>
  <c r="B19" i="131"/>
  <c r="H18" i="131"/>
  <c r="F18" i="131"/>
  <c r="L11" i="131"/>
  <c r="I11" i="131"/>
  <c r="G11" i="131"/>
  <c r="E11" i="131"/>
  <c r="D11" i="131"/>
  <c r="C11" i="131"/>
  <c r="L9" i="131"/>
  <c r="I9" i="131"/>
  <c r="G9" i="131"/>
  <c r="E9" i="131"/>
  <c r="B20" i="131" s="1"/>
  <c r="D9" i="131"/>
  <c r="C9" i="131"/>
  <c r="L7" i="131"/>
  <c r="I7" i="131"/>
  <c r="G7" i="131"/>
  <c r="E7" i="131"/>
  <c r="D18" i="131" s="1"/>
  <c r="D7" i="131"/>
  <c r="C7" i="131"/>
  <c r="Y5" i="131"/>
  <c r="L4" i="131"/>
  <c r="E4" i="131"/>
  <c r="A4" i="131"/>
  <c r="Y3" i="131"/>
  <c r="E2" i="131"/>
  <c r="AK1" i="131"/>
  <c r="AI1" i="131"/>
  <c r="AG1" i="131"/>
  <c r="AF1" i="131"/>
  <c r="AC1" i="131"/>
  <c r="AB1" i="131"/>
  <c r="A1" i="131"/>
  <c r="P156" i="130"/>
  <c r="M156" i="130"/>
  <c r="L156" i="130"/>
  <c r="K156" i="130"/>
  <c r="J156" i="130"/>
  <c r="P155" i="130"/>
  <c r="M155" i="130"/>
  <c r="L155" i="130"/>
  <c r="K155" i="130"/>
  <c r="J155" i="130"/>
  <c r="P154" i="130"/>
  <c r="M154" i="130"/>
  <c r="L154" i="130"/>
  <c r="K154" i="130"/>
  <c r="J154" i="130"/>
  <c r="P153" i="130"/>
  <c r="M153" i="130" s="1"/>
  <c r="L153" i="130"/>
  <c r="K153" i="130"/>
  <c r="J153" i="130"/>
  <c r="P152" i="130"/>
  <c r="M152" i="130"/>
  <c r="L152" i="130"/>
  <c r="K152" i="130"/>
  <c r="J152" i="130"/>
  <c r="P151" i="130"/>
  <c r="M151" i="130"/>
  <c r="L151" i="130"/>
  <c r="K151" i="130"/>
  <c r="J151" i="130"/>
  <c r="P150" i="130"/>
  <c r="M150" i="130"/>
  <c r="L150" i="130"/>
  <c r="K150" i="130"/>
  <c r="J150" i="130"/>
  <c r="P149" i="130"/>
  <c r="M149" i="130" s="1"/>
  <c r="L149" i="130"/>
  <c r="K149" i="130"/>
  <c r="J149" i="130"/>
  <c r="P148" i="130"/>
  <c r="M148" i="130"/>
  <c r="L148" i="130"/>
  <c r="K148" i="130"/>
  <c r="J148" i="130"/>
  <c r="P147" i="130"/>
  <c r="M147" i="130" s="1"/>
  <c r="L147" i="130"/>
  <c r="K147" i="130"/>
  <c r="J147" i="130"/>
  <c r="P146" i="130"/>
  <c r="M146" i="130"/>
  <c r="L146" i="130"/>
  <c r="K146" i="130"/>
  <c r="J146" i="130"/>
  <c r="P145" i="130"/>
  <c r="M145" i="130" s="1"/>
  <c r="L145" i="130"/>
  <c r="K145" i="130"/>
  <c r="J145" i="130"/>
  <c r="P144" i="130"/>
  <c r="M144" i="130"/>
  <c r="L144" i="130"/>
  <c r="K144" i="130"/>
  <c r="J144" i="130"/>
  <c r="P143" i="130"/>
  <c r="M143" i="130"/>
  <c r="L143" i="130"/>
  <c r="K143" i="130"/>
  <c r="J143" i="130"/>
  <c r="P142" i="130"/>
  <c r="M142" i="130" s="1"/>
  <c r="L142" i="130"/>
  <c r="K142" i="130"/>
  <c r="J142" i="130"/>
  <c r="P141" i="130"/>
  <c r="M141" i="130" s="1"/>
  <c r="L141" i="130"/>
  <c r="K141" i="130"/>
  <c r="J141" i="130"/>
  <c r="P140" i="130"/>
  <c r="M140" i="130"/>
  <c r="L140" i="130"/>
  <c r="K140" i="130"/>
  <c r="J140" i="130"/>
  <c r="P139" i="130"/>
  <c r="M139" i="130"/>
  <c r="L139" i="130"/>
  <c r="K139" i="130"/>
  <c r="J139" i="130"/>
  <c r="P138" i="130"/>
  <c r="M138" i="130"/>
  <c r="L138" i="130"/>
  <c r="K138" i="130"/>
  <c r="J138" i="130"/>
  <c r="P137" i="130"/>
  <c r="M137" i="130" s="1"/>
  <c r="L137" i="130"/>
  <c r="K137" i="130"/>
  <c r="J137" i="130"/>
  <c r="P136" i="130"/>
  <c r="M136" i="130" s="1"/>
  <c r="L136" i="130"/>
  <c r="K136" i="130"/>
  <c r="J136" i="130"/>
  <c r="P135" i="130"/>
  <c r="M135" i="130"/>
  <c r="L135" i="130"/>
  <c r="K135" i="130"/>
  <c r="J135" i="130"/>
  <c r="P134" i="130"/>
  <c r="M134" i="130"/>
  <c r="L134" i="130"/>
  <c r="K134" i="130"/>
  <c r="J134" i="130"/>
  <c r="P133" i="130"/>
  <c r="M133" i="130"/>
  <c r="L133" i="130"/>
  <c r="K133" i="130"/>
  <c r="J133" i="130"/>
  <c r="P132" i="130"/>
  <c r="M132" i="130" s="1"/>
  <c r="L132" i="130"/>
  <c r="K132" i="130"/>
  <c r="J132" i="130"/>
  <c r="P131" i="130"/>
  <c r="M131" i="130"/>
  <c r="L131" i="130"/>
  <c r="K131" i="130"/>
  <c r="J131" i="130"/>
  <c r="P130" i="130"/>
  <c r="M130" i="130"/>
  <c r="L130" i="130"/>
  <c r="K130" i="130"/>
  <c r="J130" i="130"/>
  <c r="P129" i="130"/>
  <c r="M129" i="130"/>
  <c r="L129" i="130"/>
  <c r="K129" i="130"/>
  <c r="J129" i="130"/>
  <c r="P128" i="130"/>
  <c r="M128" i="130" s="1"/>
  <c r="L128" i="130"/>
  <c r="K128" i="130"/>
  <c r="J128" i="130"/>
  <c r="P127" i="130"/>
  <c r="M127" i="130"/>
  <c r="L127" i="130"/>
  <c r="K127" i="130"/>
  <c r="J127" i="130"/>
  <c r="P126" i="130"/>
  <c r="M126" i="130"/>
  <c r="L126" i="130"/>
  <c r="K126" i="130"/>
  <c r="J126" i="130"/>
  <c r="P125" i="130"/>
  <c r="M125" i="130"/>
  <c r="L125" i="130"/>
  <c r="K125" i="130"/>
  <c r="J125" i="130"/>
  <c r="P124" i="130"/>
  <c r="M124" i="130" s="1"/>
  <c r="L124" i="130"/>
  <c r="K124" i="130"/>
  <c r="J124" i="130"/>
  <c r="P123" i="130"/>
  <c r="M123" i="130"/>
  <c r="L123" i="130"/>
  <c r="K123" i="130"/>
  <c r="J123" i="130"/>
  <c r="P122" i="130"/>
  <c r="M122" i="130"/>
  <c r="L122" i="130"/>
  <c r="K122" i="130"/>
  <c r="J122" i="130"/>
  <c r="P121" i="130"/>
  <c r="M121" i="130"/>
  <c r="L121" i="130"/>
  <c r="K121" i="130"/>
  <c r="J121" i="130"/>
  <c r="P120" i="130"/>
  <c r="M120" i="130" s="1"/>
  <c r="L120" i="130"/>
  <c r="K120" i="130"/>
  <c r="J120" i="130"/>
  <c r="P119" i="130"/>
  <c r="M119" i="130"/>
  <c r="L119" i="130"/>
  <c r="K119" i="130"/>
  <c r="J119" i="130"/>
  <c r="P118" i="130"/>
  <c r="M118" i="130"/>
  <c r="L118" i="130"/>
  <c r="K118" i="130"/>
  <c r="J118" i="130"/>
  <c r="P117" i="130"/>
  <c r="M117" i="130"/>
  <c r="L117" i="130"/>
  <c r="K117" i="130"/>
  <c r="J117" i="130"/>
  <c r="P116" i="130"/>
  <c r="M116" i="130" s="1"/>
  <c r="L116" i="130"/>
  <c r="K116" i="130"/>
  <c r="J116" i="130"/>
  <c r="P115" i="130"/>
  <c r="M115" i="130"/>
  <c r="L115" i="130"/>
  <c r="K115" i="130"/>
  <c r="J115" i="130"/>
  <c r="P114" i="130"/>
  <c r="M114" i="130"/>
  <c r="L114" i="130"/>
  <c r="K114" i="130"/>
  <c r="J114" i="130"/>
  <c r="P113" i="130"/>
  <c r="M113" i="130"/>
  <c r="L113" i="130"/>
  <c r="K113" i="130"/>
  <c r="J113" i="130"/>
  <c r="P112" i="130"/>
  <c r="M112" i="130" s="1"/>
  <c r="L112" i="130"/>
  <c r="K112" i="130"/>
  <c r="J112" i="130"/>
  <c r="P111" i="130"/>
  <c r="M111" i="130"/>
  <c r="L111" i="130"/>
  <c r="K111" i="130"/>
  <c r="J111" i="130"/>
  <c r="P110" i="130"/>
  <c r="M110" i="130"/>
  <c r="L110" i="130"/>
  <c r="K110" i="130"/>
  <c r="J110" i="130"/>
  <c r="P109" i="130"/>
  <c r="M109" i="130"/>
  <c r="L109" i="130"/>
  <c r="K109" i="130"/>
  <c r="J109" i="130"/>
  <c r="P108" i="130"/>
  <c r="M108" i="130" s="1"/>
  <c r="L108" i="130"/>
  <c r="K108" i="130"/>
  <c r="J108" i="130"/>
  <c r="P107" i="130"/>
  <c r="M107" i="130"/>
  <c r="L107" i="130"/>
  <c r="K107" i="130"/>
  <c r="J107" i="130"/>
  <c r="P106" i="130"/>
  <c r="M106" i="130"/>
  <c r="L106" i="130"/>
  <c r="K106" i="130"/>
  <c r="J106" i="130"/>
  <c r="P105" i="130"/>
  <c r="M105" i="130"/>
  <c r="L105" i="130"/>
  <c r="K105" i="130"/>
  <c r="J105" i="130"/>
  <c r="P104" i="130"/>
  <c r="M104" i="130" s="1"/>
  <c r="L104" i="130"/>
  <c r="K104" i="130"/>
  <c r="J104" i="130"/>
  <c r="P103" i="130"/>
  <c r="M103" i="130"/>
  <c r="L103" i="130"/>
  <c r="K103" i="130"/>
  <c r="J103" i="130"/>
  <c r="P102" i="130"/>
  <c r="M102" i="130"/>
  <c r="L102" i="130"/>
  <c r="K102" i="130"/>
  <c r="J102" i="130"/>
  <c r="P101" i="130"/>
  <c r="M101" i="130"/>
  <c r="L101" i="130"/>
  <c r="K101" i="130"/>
  <c r="J101" i="130"/>
  <c r="P100" i="130"/>
  <c r="M100" i="130" s="1"/>
  <c r="L100" i="130"/>
  <c r="K100" i="130"/>
  <c r="J100" i="130"/>
  <c r="P99" i="130"/>
  <c r="M99" i="130"/>
  <c r="L99" i="130"/>
  <c r="K99" i="130"/>
  <c r="J99" i="130"/>
  <c r="P98" i="130"/>
  <c r="M98" i="130"/>
  <c r="L98" i="130"/>
  <c r="K98" i="130"/>
  <c r="J98" i="130"/>
  <c r="P97" i="130"/>
  <c r="M97" i="130"/>
  <c r="L97" i="130"/>
  <c r="K97" i="130"/>
  <c r="J97" i="130"/>
  <c r="P96" i="130"/>
  <c r="M96" i="130" s="1"/>
  <c r="L96" i="130"/>
  <c r="K96" i="130"/>
  <c r="J96" i="130"/>
  <c r="P95" i="130"/>
  <c r="M95" i="130"/>
  <c r="L95" i="130"/>
  <c r="K95" i="130"/>
  <c r="J95" i="130"/>
  <c r="P94" i="130"/>
  <c r="M94" i="130"/>
  <c r="L94" i="130"/>
  <c r="K94" i="130"/>
  <c r="J94" i="130"/>
  <c r="P93" i="130"/>
  <c r="M93" i="130"/>
  <c r="L93" i="130"/>
  <c r="K93" i="130"/>
  <c r="J93" i="130"/>
  <c r="P92" i="130"/>
  <c r="M92" i="130" s="1"/>
  <c r="L92" i="130"/>
  <c r="K92" i="130"/>
  <c r="J92" i="130"/>
  <c r="P91" i="130"/>
  <c r="M91" i="130"/>
  <c r="L91" i="130"/>
  <c r="K91" i="130"/>
  <c r="J91" i="130"/>
  <c r="P90" i="130"/>
  <c r="M90" i="130"/>
  <c r="L90" i="130"/>
  <c r="K90" i="130"/>
  <c r="J90" i="130"/>
  <c r="P89" i="130"/>
  <c r="M89" i="130"/>
  <c r="L89" i="130"/>
  <c r="K89" i="130"/>
  <c r="J89" i="130"/>
  <c r="P88" i="130"/>
  <c r="M88" i="130" s="1"/>
  <c r="L88" i="130"/>
  <c r="K88" i="130"/>
  <c r="J88" i="130"/>
  <c r="P87" i="130"/>
  <c r="M87" i="130"/>
  <c r="L87" i="130"/>
  <c r="K87" i="130"/>
  <c r="J87" i="130"/>
  <c r="P86" i="130"/>
  <c r="M86" i="130"/>
  <c r="L86" i="130"/>
  <c r="K86" i="130"/>
  <c r="J86" i="130"/>
  <c r="P85" i="130"/>
  <c r="M85" i="130"/>
  <c r="L85" i="130"/>
  <c r="K85" i="130"/>
  <c r="J85" i="130"/>
  <c r="P84" i="130"/>
  <c r="M84" i="130" s="1"/>
  <c r="L84" i="130"/>
  <c r="K84" i="130"/>
  <c r="J84" i="130"/>
  <c r="P83" i="130"/>
  <c r="M83" i="130"/>
  <c r="L83" i="130"/>
  <c r="K83" i="130"/>
  <c r="J83" i="130"/>
  <c r="P82" i="130"/>
  <c r="M82" i="130"/>
  <c r="L82" i="130"/>
  <c r="K82" i="130"/>
  <c r="J82" i="130"/>
  <c r="P81" i="130"/>
  <c r="M81" i="130"/>
  <c r="L81" i="130"/>
  <c r="K81" i="130"/>
  <c r="J81" i="130"/>
  <c r="P80" i="130"/>
  <c r="M80" i="130" s="1"/>
  <c r="L80" i="130"/>
  <c r="K80" i="130"/>
  <c r="J80" i="130"/>
  <c r="P79" i="130"/>
  <c r="M79" i="130"/>
  <c r="L79" i="130"/>
  <c r="K79" i="130"/>
  <c r="J79" i="130"/>
  <c r="P78" i="130"/>
  <c r="M78" i="130"/>
  <c r="L78" i="130"/>
  <c r="K78" i="130"/>
  <c r="J78" i="130"/>
  <c r="P77" i="130"/>
  <c r="M77" i="130"/>
  <c r="L77" i="130"/>
  <c r="K77" i="130"/>
  <c r="J77" i="130"/>
  <c r="P76" i="130"/>
  <c r="M76" i="130" s="1"/>
  <c r="L76" i="130"/>
  <c r="K76" i="130"/>
  <c r="J76" i="130"/>
  <c r="P75" i="130"/>
  <c r="M75" i="130"/>
  <c r="L75" i="130"/>
  <c r="K75" i="130"/>
  <c r="J75" i="130"/>
  <c r="P74" i="130"/>
  <c r="M74" i="130"/>
  <c r="L74" i="130"/>
  <c r="K74" i="130"/>
  <c r="J74" i="130"/>
  <c r="P73" i="130"/>
  <c r="M73" i="130"/>
  <c r="L73" i="130"/>
  <c r="K73" i="130"/>
  <c r="J73" i="130"/>
  <c r="P72" i="130"/>
  <c r="M72" i="130" s="1"/>
  <c r="L72" i="130"/>
  <c r="K72" i="130"/>
  <c r="J72" i="130"/>
  <c r="P71" i="130"/>
  <c r="M71" i="130"/>
  <c r="L71" i="130"/>
  <c r="K71" i="130"/>
  <c r="J71" i="130"/>
  <c r="P70" i="130"/>
  <c r="M70" i="130"/>
  <c r="L70" i="130"/>
  <c r="K70" i="130"/>
  <c r="J70" i="130"/>
  <c r="P69" i="130"/>
  <c r="M69" i="130"/>
  <c r="L69" i="130"/>
  <c r="K69" i="130"/>
  <c r="J69" i="130"/>
  <c r="P68" i="130"/>
  <c r="M68" i="130" s="1"/>
  <c r="L68" i="130"/>
  <c r="K68" i="130"/>
  <c r="J68" i="130"/>
  <c r="P67" i="130"/>
  <c r="M67" i="130"/>
  <c r="L67" i="130"/>
  <c r="K67" i="130"/>
  <c r="J67" i="130"/>
  <c r="P66" i="130"/>
  <c r="M66" i="130"/>
  <c r="L66" i="130"/>
  <c r="K66" i="130"/>
  <c r="J66" i="130"/>
  <c r="P65" i="130"/>
  <c r="M65" i="130"/>
  <c r="L65" i="130"/>
  <c r="K65" i="130"/>
  <c r="J65" i="130"/>
  <c r="P64" i="130"/>
  <c r="M64" i="130" s="1"/>
  <c r="L64" i="130"/>
  <c r="K64" i="130"/>
  <c r="J64" i="130"/>
  <c r="P63" i="130"/>
  <c r="M63" i="130"/>
  <c r="L63" i="130"/>
  <c r="K63" i="130"/>
  <c r="J63" i="130"/>
  <c r="P62" i="130"/>
  <c r="M62" i="130"/>
  <c r="L62" i="130"/>
  <c r="K62" i="130"/>
  <c r="J62" i="130"/>
  <c r="P61" i="130"/>
  <c r="M61" i="130"/>
  <c r="L61" i="130"/>
  <c r="K61" i="130"/>
  <c r="J61" i="130"/>
  <c r="P60" i="130"/>
  <c r="M60" i="130" s="1"/>
  <c r="L60" i="130"/>
  <c r="K60" i="130"/>
  <c r="J60" i="130"/>
  <c r="P59" i="130"/>
  <c r="M59" i="130"/>
  <c r="L59" i="130"/>
  <c r="K59" i="130"/>
  <c r="J59" i="130"/>
  <c r="P58" i="130"/>
  <c r="M58" i="130"/>
  <c r="L58" i="130"/>
  <c r="K58" i="130"/>
  <c r="J58" i="130"/>
  <c r="P57" i="130"/>
  <c r="M57" i="130"/>
  <c r="L57" i="130"/>
  <c r="K57" i="130"/>
  <c r="J57" i="130"/>
  <c r="P56" i="130"/>
  <c r="M56" i="130" s="1"/>
  <c r="L56" i="130"/>
  <c r="K56" i="130"/>
  <c r="J56" i="130"/>
  <c r="P55" i="130"/>
  <c r="M55" i="130"/>
  <c r="L55" i="130"/>
  <c r="K55" i="130"/>
  <c r="J55" i="130"/>
  <c r="P54" i="130"/>
  <c r="M54" i="130"/>
  <c r="L54" i="130"/>
  <c r="K54" i="130"/>
  <c r="J54" i="130"/>
  <c r="P53" i="130"/>
  <c r="M53" i="130"/>
  <c r="L53" i="130"/>
  <c r="K53" i="130"/>
  <c r="J53" i="130"/>
  <c r="P52" i="130"/>
  <c r="M52" i="130" s="1"/>
  <c r="L52" i="130"/>
  <c r="K52" i="130"/>
  <c r="J52" i="130"/>
  <c r="P51" i="130"/>
  <c r="M51" i="130"/>
  <c r="L51" i="130"/>
  <c r="K51" i="130"/>
  <c r="J51" i="130"/>
  <c r="P50" i="130"/>
  <c r="M50" i="130"/>
  <c r="L50" i="130"/>
  <c r="K50" i="130"/>
  <c r="J50" i="130"/>
  <c r="P49" i="130"/>
  <c r="M49" i="130"/>
  <c r="L49" i="130"/>
  <c r="K49" i="130"/>
  <c r="J49" i="130"/>
  <c r="P48" i="130"/>
  <c r="M48" i="130" s="1"/>
  <c r="L48" i="130"/>
  <c r="K48" i="130"/>
  <c r="J48" i="130"/>
  <c r="P47" i="130"/>
  <c r="M47" i="130"/>
  <c r="L47" i="130"/>
  <c r="K47" i="130"/>
  <c r="J47" i="130"/>
  <c r="P46" i="130"/>
  <c r="M46" i="130"/>
  <c r="L46" i="130"/>
  <c r="K46" i="130"/>
  <c r="J46" i="130"/>
  <c r="P45" i="130"/>
  <c r="M45" i="130"/>
  <c r="L45" i="130"/>
  <c r="K45" i="130"/>
  <c r="J45" i="130"/>
  <c r="P44" i="130"/>
  <c r="M44" i="130" s="1"/>
  <c r="L44" i="130"/>
  <c r="K44" i="130"/>
  <c r="J44" i="130"/>
  <c r="P43" i="130"/>
  <c r="M43" i="130"/>
  <c r="L43" i="130"/>
  <c r="K43" i="130"/>
  <c r="J43" i="130"/>
  <c r="P42" i="130"/>
  <c r="M42" i="130"/>
  <c r="L42" i="130"/>
  <c r="K42" i="130"/>
  <c r="J42" i="130"/>
  <c r="P41" i="130"/>
  <c r="M41" i="130"/>
  <c r="L41" i="130"/>
  <c r="K41" i="130"/>
  <c r="J41" i="130"/>
  <c r="P40" i="130"/>
  <c r="M40" i="130" s="1"/>
  <c r="L40" i="130"/>
  <c r="K40" i="130"/>
  <c r="J40" i="130"/>
  <c r="H5" i="130"/>
  <c r="D5" i="130"/>
  <c r="C5" i="130"/>
  <c r="A5" i="130"/>
  <c r="C2" i="130"/>
  <c r="A1" i="130"/>
  <c r="L15" i="133" l="1"/>
  <c r="L11" i="133"/>
  <c r="D18" i="133"/>
  <c r="B19" i="133"/>
  <c r="AJ1" i="135"/>
  <c r="AF1" i="135"/>
  <c r="AB1" i="135"/>
  <c r="AD1" i="133"/>
  <c r="AI1" i="133"/>
  <c r="X5" i="133"/>
  <c r="U7" i="133"/>
  <c r="X7" i="133"/>
  <c r="W5" i="133"/>
  <c r="F18" i="133"/>
  <c r="AD1" i="135"/>
  <c r="AI1" i="135"/>
  <c r="AH1" i="131"/>
  <c r="AD1" i="131"/>
  <c r="AE1" i="133"/>
  <c r="AJ1" i="133"/>
  <c r="AK1" i="133"/>
  <c r="AG1" i="133"/>
  <c r="AC1" i="133"/>
  <c r="B21" i="133"/>
  <c r="X8" i="133"/>
  <c r="W4" i="133"/>
  <c r="L13" i="133"/>
  <c r="H18" i="133"/>
  <c r="AE1" i="135"/>
  <c r="AK1" i="135"/>
  <c r="AE1" i="131"/>
  <c r="AJ1" i="131"/>
  <c r="AF1" i="133"/>
  <c r="T6" i="133"/>
  <c r="J18" i="133"/>
  <c r="U6" i="133"/>
  <c r="L18" i="133"/>
  <c r="B23" i="133"/>
  <c r="AG1" i="135"/>
  <c r="B21" i="135"/>
  <c r="B20" i="129" l="1"/>
  <c r="D18" i="129"/>
  <c r="L11" i="129"/>
  <c r="I11" i="129"/>
  <c r="G11" i="129"/>
  <c r="E11" i="129"/>
  <c r="D11" i="129"/>
  <c r="C11" i="129"/>
  <c r="I9" i="129"/>
  <c r="G9" i="129"/>
  <c r="E9" i="129"/>
  <c r="F18" i="129" s="1"/>
  <c r="D9" i="129"/>
  <c r="C9" i="129"/>
  <c r="I7" i="129"/>
  <c r="G7" i="129"/>
  <c r="E7" i="129"/>
  <c r="B19" i="129" s="1"/>
  <c r="D7" i="129"/>
  <c r="C7" i="129"/>
  <c r="Y5" i="129"/>
  <c r="AJ1" i="129" s="1"/>
  <c r="L4" i="129"/>
  <c r="K41" i="129" s="1"/>
  <c r="E4" i="129"/>
  <c r="A4" i="129"/>
  <c r="Y3" i="129"/>
  <c r="E2" i="129"/>
  <c r="AK1" i="129"/>
  <c r="AI1" i="129"/>
  <c r="AH1" i="129"/>
  <c r="AG1" i="129"/>
  <c r="AE1" i="129"/>
  <c r="AD1" i="129"/>
  <c r="AC1" i="129"/>
  <c r="A1" i="129"/>
  <c r="P156" i="128"/>
  <c r="M156" i="128"/>
  <c r="L156" i="128"/>
  <c r="K156" i="128"/>
  <c r="J156" i="128"/>
  <c r="P155" i="128"/>
  <c r="M155" i="128" s="1"/>
  <c r="L155" i="128"/>
  <c r="K155" i="128"/>
  <c r="J155" i="128"/>
  <c r="P154" i="128"/>
  <c r="M154" i="128"/>
  <c r="L154" i="128"/>
  <c r="K154" i="128"/>
  <c r="J154" i="128"/>
  <c r="P153" i="128"/>
  <c r="M153" i="128"/>
  <c r="L153" i="128"/>
  <c r="K153" i="128"/>
  <c r="J153" i="128"/>
  <c r="P152" i="128"/>
  <c r="M152" i="128"/>
  <c r="L152" i="128"/>
  <c r="K152" i="128"/>
  <c r="J152" i="128"/>
  <c r="P151" i="128"/>
  <c r="M151" i="128" s="1"/>
  <c r="L151" i="128"/>
  <c r="K151" i="128"/>
  <c r="J151" i="128"/>
  <c r="P150" i="128"/>
  <c r="M150" i="128"/>
  <c r="L150" i="128"/>
  <c r="K150" i="128"/>
  <c r="J150" i="128"/>
  <c r="P149" i="128"/>
  <c r="M149" i="128"/>
  <c r="L149" i="128"/>
  <c r="K149" i="128"/>
  <c r="J149" i="128"/>
  <c r="P148" i="128"/>
  <c r="M148" i="128" s="1"/>
  <c r="L148" i="128"/>
  <c r="K148" i="128"/>
  <c r="J148" i="128"/>
  <c r="P147" i="128"/>
  <c r="M147" i="128" s="1"/>
  <c r="L147" i="128"/>
  <c r="K147" i="128"/>
  <c r="J147" i="128"/>
  <c r="P146" i="128"/>
  <c r="M146" i="128"/>
  <c r="L146" i="128"/>
  <c r="K146" i="128"/>
  <c r="J146" i="128"/>
  <c r="P145" i="128"/>
  <c r="M145" i="128"/>
  <c r="L145" i="128"/>
  <c r="K145" i="128"/>
  <c r="J145" i="128"/>
  <c r="P144" i="128"/>
  <c r="M144" i="128" s="1"/>
  <c r="L144" i="128"/>
  <c r="K144" i="128"/>
  <c r="J144" i="128"/>
  <c r="P143" i="128"/>
  <c r="M143" i="128" s="1"/>
  <c r="L143" i="128"/>
  <c r="K143" i="128"/>
  <c r="J143" i="128"/>
  <c r="P142" i="128"/>
  <c r="M142" i="128"/>
  <c r="L142" i="128"/>
  <c r="K142" i="128"/>
  <c r="J142" i="128"/>
  <c r="P141" i="128"/>
  <c r="M141" i="128"/>
  <c r="L141" i="128"/>
  <c r="K141" i="128"/>
  <c r="J141" i="128"/>
  <c r="P140" i="128"/>
  <c r="M140" i="128"/>
  <c r="L140" i="128"/>
  <c r="K140" i="128"/>
  <c r="J140" i="128"/>
  <c r="P139" i="128"/>
  <c r="M139" i="128" s="1"/>
  <c r="L139" i="128"/>
  <c r="K139" i="128"/>
  <c r="J139" i="128"/>
  <c r="P138" i="128"/>
  <c r="M138" i="128"/>
  <c r="L138" i="128"/>
  <c r="K138" i="128"/>
  <c r="J138" i="128"/>
  <c r="P137" i="128"/>
  <c r="M137" i="128"/>
  <c r="L137" i="128"/>
  <c r="K137" i="128"/>
  <c r="J137" i="128"/>
  <c r="P136" i="128"/>
  <c r="M136" i="128"/>
  <c r="L136" i="128"/>
  <c r="K136" i="128"/>
  <c r="J136" i="128"/>
  <c r="P135" i="128"/>
  <c r="M135" i="128" s="1"/>
  <c r="L135" i="128"/>
  <c r="K135" i="128"/>
  <c r="J135" i="128"/>
  <c r="P134" i="128"/>
  <c r="M134" i="128"/>
  <c r="L134" i="128"/>
  <c r="K134" i="128"/>
  <c r="J134" i="128"/>
  <c r="P133" i="128"/>
  <c r="M133" i="128"/>
  <c r="L133" i="128"/>
  <c r="K133" i="128"/>
  <c r="J133" i="128"/>
  <c r="P132" i="128"/>
  <c r="M132" i="128" s="1"/>
  <c r="L132" i="128"/>
  <c r="K132" i="128"/>
  <c r="J132" i="128"/>
  <c r="P131" i="128"/>
  <c r="M131" i="128" s="1"/>
  <c r="L131" i="128"/>
  <c r="K131" i="128"/>
  <c r="J131" i="128"/>
  <c r="P130" i="128"/>
  <c r="M130" i="128"/>
  <c r="L130" i="128"/>
  <c r="K130" i="128"/>
  <c r="J130" i="128"/>
  <c r="P129" i="128"/>
  <c r="M129" i="128"/>
  <c r="L129" i="128"/>
  <c r="K129" i="128"/>
  <c r="J129" i="128"/>
  <c r="P128" i="128"/>
  <c r="M128" i="128" s="1"/>
  <c r="L128" i="128"/>
  <c r="K128" i="128"/>
  <c r="J128" i="128"/>
  <c r="P127" i="128"/>
  <c r="M127" i="128" s="1"/>
  <c r="L127" i="128"/>
  <c r="K127" i="128"/>
  <c r="J127" i="128"/>
  <c r="P126" i="128"/>
  <c r="M126" i="128"/>
  <c r="L126" i="128"/>
  <c r="K126" i="128"/>
  <c r="J126" i="128"/>
  <c r="P125" i="128"/>
  <c r="M125" i="128"/>
  <c r="L125" i="128"/>
  <c r="K125" i="128"/>
  <c r="J125" i="128"/>
  <c r="P124" i="128"/>
  <c r="M124" i="128"/>
  <c r="L124" i="128"/>
  <c r="K124" i="128"/>
  <c r="J124" i="128"/>
  <c r="P123" i="128"/>
  <c r="M123" i="128" s="1"/>
  <c r="L123" i="128"/>
  <c r="K123" i="128"/>
  <c r="J123" i="128"/>
  <c r="P122" i="128"/>
  <c r="M122" i="128"/>
  <c r="L122" i="128"/>
  <c r="K122" i="128"/>
  <c r="J122" i="128"/>
  <c r="P121" i="128"/>
  <c r="M121" i="128"/>
  <c r="L121" i="128"/>
  <c r="K121" i="128"/>
  <c r="J121" i="128"/>
  <c r="P120" i="128"/>
  <c r="M120" i="128" s="1"/>
  <c r="L120" i="128"/>
  <c r="K120" i="128"/>
  <c r="J120" i="128"/>
  <c r="P119" i="128"/>
  <c r="M119" i="128" s="1"/>
  <c r="L119" i="128"/>
  <c r="K119" i="128"/>
  <c r="J119" i="128"/>
  <c r="P118" i="128"/>
  <c r="M118" i="128"/>
  <c r="L118" i="128"/>
  <c r="K118" i="128"/>
  <c r="J118" i="128"/>
  <c r="P117" i="128"/>
  <c r="M117" i="128"/>
  <c r="L117" i="128"/>
  <c r="K117" i="128"/>
  <c r="J117" i="128"/>
  <c r="P116" i="128"/>
  <c r="M116" i="128" s="1"/>
  <c r="L116" i="128"/>
  <c r="K116" i="128"/>
  <c r="J116" i="128"/>
  <c r="P115" i="128"/>
  <c r="M115" i="128" s="1"/>
  <c r="L115" i="128"/>
  <c r="K115" i="128"/>
  <c r="J115" i="128"/>
  <c r="P114" i="128"/>
  <c r="M114" i="128"/>
  <c r="L114" i="128"/>
  <c r="K114" i="128"/>
  <c r="J114" i="128"/>
  <c r="P113" i="128"/>
  <c r="M113" i="128"/>
  <c r="L113" i="128"/>
  <c r="K113" i="128"/>
  <c r="J113" i="128"/>
  <c r="P112" i="128"/>
  <c r="M112" i="128" s="1"/>
  <c r="L112" i="128"/>
  <c r="K112" i="128"/>
  <c r="J112" i="128"/>
  <c r="P111" i="128"/>
  <c r="M111" i="128" s="1"/>
  <c r="L111" i="128"/>
  <c r="K111" i="128"/>
  <c r="J111" i="128"/>
  <c r="P110" i="128"/>
  <c r="M110" i="128"/>
  <c r="L110" i="128"/>
  <c r="K110" i="128"/>
  <c r="J110" i="128"/>
  <c r="P109" i="128"/>
  <c r="M109" i="128"/>
  <c r="L109" i="128"/>
  <c r="K109" i="128"/>
  <c r="J109" i="128"/>
  <c r="P108" i="128"/>
  <c r="M108" i="128"/>
  <c r="L108" i="128"/>
  <c r="K108" i="128"/>
  <c r="J108" i="128"/>
  <c r="P107" i="128"/>
  <c r="M107" i="128" s="1"/>
  <c r="L107" i="128"/>
  <c r="K107" i="128"/>
  <c r="J107" i="128"/>
  <c r="P106" i="128"/>
  <c r="M106" i="128"/>
  <c r="L106" i="128"/>
  <c r="K106" i="128"/>
  <c r="J106" i="128"/>
  <c r="P105" i="128"/>
  <c r="M105" i="128"/>
  <c r="L105" i="128"/>
  <c r="K105" i="128"/>
  <c r="J105" i="128"/>
  <c r="P104" i="128"/>
  <c r="M104" i="128" s="1"/>
  <c r="L104" i="128"/>
  <c r="K104" i="128"/>
  <c r="J104" i="128"/>
  <c r="P103" i="128"/>
  <c r="M103" i="128" s="1"/>
  <c r="L103" i="128"/>
  <c r="K103" i="128"/>
  <c r="J103" i="128"/>
  <c r="P102" i="128"/>
  <c r="M102" i="128"/>
  <c r="L102" i="128"/>
  <c r="K102" i="128"/>
  <c r="J102" i="128"/>
  <c r="P101" i="128"/>
  <c r="M101" i="128"/>
  <c r="L101" i="128"/>
  <c r="K101" i="128"/>
  <c r="J101" i="128"/>
  <c r="P100" i="128"/>
  <c r="M100" i="128" s="1"/>
  <c r="L100" i="128"/>
  <c r="K100" i="128"/>
  <c r="J100" i="128"/>
  <c r="P99" i="128"/>
  <c r="M99" i="128" s="1"/>
  <c r="L99" i="128"/>
  <c r="K99" i="128"/>
  <c r="J99" i="128"/>
  <c r="P98" i="128"/>
  <c r="M98" i="128"/>
  <c r="L98" i="128"/>
  <c r="K98" i="128"/>
  <c r="J98" i="128"/>
  <c r="P97" i="128"/>
  <c r="M97" i="128"/>
  <c r="L97" i="128"/>
  <c r="K97" i="128"/>
  <c r="J97" i="128"/>
  <c r="P96" i="128"/>
  <c r="M96" i="128" s="1"/>
  <c r="L96" i="128"/>
  <c r="K96" i="128"/>
  <c r="J96" i="128"/>
  <c r="P95" i="128"/>
  <c r="M95" i="128" s="1"/>
  <c r="L95" i="128"/>
  <c r="K95" i="128"/>
  <c r="J95" i="128"/>
  <c r="P94" i="128"/>
  <c r="M94" i="128"/>
  <c r="L94" i="128"/>
  <c r="K94" i="128"/>
  <c r="J94" i="128"/>
  <c r="P93" i="128"/>
  <c r="M93" i="128"/>
  <c r="L93" i="128"/>
  <c r="K93" i="128"/>
  <c r="J93" i="128"/>
  <c r="P92" i="128"/>
  <c r="M92" i="128"/>
  <c r="L92" i="128"/>
  <c r="K92" i="128"/>
  <c r="J92" i="128"/>
  <c r="P91" i="128"/>
  <c r="M91" i="128" s="1"/>
  <c r="L91" i="128"/>
  <c r="K91" i="128"/>
  <c r="J91" i="128"/>
  <c r="P90" i="128"/>
  <c r="M90" i="128"/>
  <c r="L90" i="128"/>
  <c r="K90" i="128"/>
  <c r="J90" i="128"/>
  <c r="P89" i="128"/>
  <c r="M89" i="128"/>
  <c r="L89" i="128"/>
  <c r="K89" i="128"/>
  <c r="J89" i="128"/>
  <c r="P88" i="128"/>
  <c r="M88" i="128"/>
  <c r="L88" i="128"/>
  <c r="K88" i="128"/>
  <c r="J88" i="128"/>
  <c r="P87" i="128"/>
  <c r="M87" i="128" s="1"/>
  <c r="L87" i="128"/>
  <c r="K87" i="128"/>
  <c r="J87" i="128"/>
  <c r="P86" i="128"/>
  <c r="M86" i="128"/>
  <c r="L86" i="128"/>
  <c r="K86" i="128"/>
  <c r="J86" i="128"/>
  <c r="P85" i="128"/>
  <c r="M85" i="128"/>
  <c r="L85" i="128"/>
  <c r="K85" i="128"/>
  <c r="J85" i="128"/>
  <c r="P84" i="128"/>
  <c r="M84" i="128" s="1"/>
  <c r="L84" i="128"/>
  <c r="K84" i="128"/>
  <c r="J84" i="128"/>
  <c r="P83" i="128"/>
  <c r="M83" i="128" s="1"/>
  <c r="L83" i="128"/>
  <c r="K83" i="128"/>
  <c r="J83" i="128"/>
  <c r="P82" i="128"/>
  <c r="M82" i="128"/>
  <c r="L82" i="128"/>
  <c r="K82" i="128"/>
  <c r="J82" i="128"/>
  <c r="P81" i="128"/>
  <c r="M81" i="128"/>
  <c r="L81" i="128"/>
  <c r="K81" i="128"/>
  <c r="J81" i="128"/>
  <c r="P80" i="128"/>
  <c r="M80" i="128" s="1"/>
  <c r="L80" i="128"/>
  <c r="K80" i="128"/>
  <c r="J80" i="128"/>
  <c r="P79" i="128"/>
  <c r="M79" i="128" s="1"/>
  <c r="L79" i="128"/>
  <c r="K79" i="128"/>
  <c r="J79" i="128"/>
  <c r="P78" i="128"/>
  <c r="M78" i="128"/>
  <c r="L78" i="128"/>
  <c r="K78" i="128"/>
  <c r="J78" i="128"/>
  <c r="P77" i="128"/>
  <c r="M77" i="128"/>
  <c r="L77" i="128"/>
  <c r="K77" i="128"/>
  <c r="J77" i="128"/>
  <c r="P76" i="128"/>
  <c r="M76" i="128"/>
  <c r="L76" i="128"/>
  <c r="K76" i="128"/>
  <c r="J76" i="128"/>
  <c r="P75" i="128"/>
  <c r="M75" i="128" s="1"/>
  <c r="L75" i="128"/>
  <c r="K75" i="128"/>
  <c r="J75" i="128"/>
  <c r="P74" i="128"/>
  <c r="M74" i="128"/>
  <c r="L74" i="128"/>
  <c r="K74" i="128"/>
  <c r="J74" i="128"/>
  <c r="P73" i="128"/>
  <c r="M73" i="128"/>
  <c r="L73" i="128"/>
  <c r="K73" i="128"/>
  <c r="J73" i="128"/>
  <c r="P72" i="128"/>
  <c r="M72" i="128"/>
  <c r="L72" i="128"/>
  <c r="K72" i="128"/>
  <c r="J72" i="128"/>
  <c r="P71" i="128"/>
  <c r="M71" i="128" s="1"/>
  <c r="L71" i="128"/>
  <c r="K71" i="128"/>
  <c r="J71" i="128"/>
  <c r="P70" i="128"/>
  <c r="M70" i="128"/>
  <c r="L70" i="128"/>
  <c r="K70" i="128"/>
  <c r="J70" i="128"/>
  <c r="P69" i="128"/>
  <c r="M69" i="128"/>
  <c r="L69" i="128"/>
  <c r="K69" i="128"/>
  <c r="J69" i="128"/>
  <c r="P68" i="128"/>
  <c r="M68" i="128" s="1"/>
  <c r="L68" i="128"/>
  <c r="K68" i="128"/>
  <c r="J68" i="128"/>
  <c r="P67" i="128"/>
  <c r="M67" i="128" s="1"/>
  <c r="L67" i="128"/>
  <c r="K67" i="128"/>
  <c r="J67" i="128"/>
  <c r="P66" i="128"/>
  <c r="M66" i="128"/>
  <c r="L66" i="128"/>
  <c r="K66" i="128"/>
  <c r="J66" i="128"/>
  <c r="P65" i="128"/>
  <c r="M65" i="128"/>
  <c r="L65" i="128"/>
  <c r="K65" i="128"/>
  <c r="J65" i="128"/>
  <c r="P64" i="128"/>
  <c r="M64" i="128" s="1"/>
  <c r="L64" i="128"/>
  <c r="K64" i="128"/>
  <c r="J64" i="128"/>
  <c r="P63" i="128"/>
  <c r="M63" i="128" s="1"/>
  <c r="L63" i="128"/>
  <c r="K63" i="128"/>
  <c r="J63" i="128"/>
  <c r="P62" i="128"/>
  <c r="M62" i="128"/>
  <c r="L62" i="128"/>
  <c r="K62" i="128"/>
  <c r="J62" i="128"/>
  <c r="P61" i="128"/>
  <c r="M61" i="128"/>
  <c r="L61" i="128"/>
  <c r="K61" i="128"/>
  <c r="J61" i="128"/>
  <c r="P60" i="128"/>
  <c r="M60" i="128"/>
  <c r="L60" i="128"/>
  <c r="K60" i="128"/>
  <c r="J60" i="128"/>
  <c r="P59" i="128"/>
  <c r="M59" i="128" s="1"/>
  <c r="L59" i="128"/>
  <c r="K59" i="128"/>
  <c r="J59" i="128"/>
  <c r="P58" i="128"/>
  <c r="M58" i="128"/>
  <c r="L58" i="128"/>
  <c r="K58" i="128"/>
  <c r="J58" i="128"/>
  <c r="P57" i="128"/>
  <c r="M57" i="128"/>
  <c r="L57" i="128"/>
  <c r="K57" i="128"/>
  <c r="J57" i="128"/>
  <c r="P56" i="128"/>
  <c r="M56" i="128"/>
  <c r="L56" i="128"/>
  <c r="K56" i="128"/>
  <c r="J56" i="128"/>
  <c r="P55" i="128"/>
  <c r="M55" i="128" s="1"/>
  <c r="L55" i="128"/>
  <c r="K55" i="128"/>
  <c r="J55" i="128"/>
  <c r="P54" i="128"/>
  <c r="M54" i="128"/>
  <c r="L54" i="128"/>
  <c r="K54" i="128"/>
  <c r="J54" i="128"/>
  <c r="P53" i="128"/>
  <c r="M53" i="128"/>
  <c r="L53" i="128"/>
  <c r="K53" i="128"/>
  <c r="J53" i="128"/>
  <c r="P52" i="128"/>
  <c r="M52" i="128" s="1"/>
  <c r="L52" i="128"/>
  <c r="K52" i="128"/>
  <c r="J52" i="128"/>
  <c r="P51" i="128"/>
  <c r="M51" i="128" s="1"/>
  <c r="L51" i="128"/>
  <c r="K51" i="128"/>
  <c r="J51" i="128"/>
  <c r="P50" i="128"/>
  <c r="M50" i="128"/>
  <c r="L50" i="128"/>
  <c r="K50" i="128"/>
  <c r="J50" i="128"/>
  <c r="P49" i="128"/>
  <c r="M49" i="128"/>
  <c r="L49" i="128"/>
  <c r="K49" i="128"/>
  <c r="J49" i="128"/>
  <c r="P48" i="128"/>
  <c r="M48" i="128" s="1"/>
  <c r="L48" i="128"/>
  <c r="K48" i="128"/>
  <c r="J48" i="128"/>
  <c r="P47" i="128"/>
  <c r="M47" i="128" s="1"/>
  <c r="L47" i="128"/>
  <c r="K47" i="128"/>
  <c r="J47" i="128"/>
  <c r="P46" i="128"/>
  <c r="M46" i="128"/>
  <c r="L46" i="128"/>
  <c r="K46" i="128"/>
  <c r="J46" i="128"/>
  <c r="P45" i="128"/>
  <c r="M45" i="128"/>
  <c r="L45" i="128"/>
  <c r="K45" i="128"/>
  <c r="J45" i="128"/>
  <c r="P44" i="128"/>
  <c r="M44" i="128"/>
  <c r="L44" i="128"/>
  <c r="K44" i="128"/>
  <c r="J44" i="128"/>
  <c r="P43" i="128"/>
  <c r="M43" i="128" s="1"/>
  <c r="L43" i="128"/>
  <c r="K43" i="128"/>
  <c r="J43" i="128"/>
  <c r="P42" i="128"/>
  <c r="M42" i="128"/>
  <c r="L42" i="128"/>
  <c r="K42" i="128"/>
  <c r="J42" i="128"/>
  <c r="P41" i="128"/>
  <c r="M41" i="128"/>
  <c r="L41" i="128"/>
  <c r="K41" i="128"/>
  <c r="J41" i="128"/>
  <c r="P40" i="128"/>
  <c r="M40" i="128"/>
  <c r="L40" i="128"/>
  <c r="K40" i="128"/>
  <c r="J40" i="128"/>
  <c r="H5" i="128"/>
  <c r="D5" i="128"/>
  <c r="C5" i="128"/>
  <c r="A5" i="128"/>
  <c r="C2" i="128"/>
  <c r="A1" i="128"/>
  <c r="B22" i="127"/>
  <c r="J18" i="127"/>
  <c r="H18" i="127"/>
  <c r="I13" i="127"/>
  <c r="G13" i="127"/>
  <c r="E13" i="127"/>
  <c r="D13" i="127"/>
  <c r="C13" i="127"/>
  <c r="I11" i="127"/>
  <c r="G11" i="127"/>
  <c r="U4" i="127" s="1"/>
  <c r="E11" i="127"/>
  <c r="B21" i="127" s="1"/>
  <c r="D11" i="127"/>
  <c r="C11" i="127"/>
  <c r="L9" i="127"/>
  <c r="I9" i="127"/>
  <c r="G9" i="127"/>
  <c r="E9" i="127"/>
  <c r="B20" i="127" s="1"/>
  <c r="D9" i="127"/>
  <c r="C9" i="127"/>
  <c r="I7" i="127"/>
  <c r="G7" i="127"/>
  <c r="E7" i="127"/>
  <c r="D7" i="127"/>
  <c r="C7" i="127"/>
  <c r="Z5" i="127"/>
  <c r="Y5" i="127"/>
  <c r="V5" i="127"/>
  <c r="Y4" i="127"/>
  <c r="X4" i="127"/>
  <c r="M4" i="127"/>
  <c r="K41" i="127" s="1"/>
  <c r="E4" i="127"/>
  <c r="A4" i="127"/>
  <c r="Z3" i="127"/>
  <c r="Y3" i="127"/>
  <c r="U3" i="127"/>
  <c r="E2" i="127"/>
  <c r="AF1" i="127"/>
  <c r="AE1" i="127"/>
  <c r="A1" i="127"/>
  <c r="P156" i="126"/>
  <c r="M156" i="126" s="1"/>
  <c r="L156" i="126"/>
  <c r="K156" i="126"/>
  <c r="J156" i="126"/>
  <c r="P155" i="126"/>
  <c r="M155" i="126"/>
  <c r="L155" i="126"/>
  <c r="K155" i="126"/>
  <c r="J155" i="126"/>
  <c r="P154" i="126"/>
  <c r="M154" i="126"/>
  <c r="L154" i="126"/>
  <c r="K154" i="126"/>
  <c r="J154" i="126"/>
  <c r="P153" i="126"/>
  <c r="M153" i="126" s="1"/>
  <c r="L153" i="126"/>
  <c r="K153" i="126"/>
  <c r="J153" i="126"/>
  <c r="P152" i="126"/>
  <c r="M152" i="126" s="1"/>
  <c r="L152" i="126"/>
  <c r="K152" i="126"/>
  <c r="J152" i="126"/>
  <c r="P151" i="126"/>
  <c r="M151" i="126"/>
  <c r="L151" i="126"/>
  <c r="K151" i="126"/>
  <c r="J151" i="126"/>
  <c r="P150" i="126"/>
  <c r="M150" i="126"/>
  <c r="L150" i="126"/>
  <c r="K150" i="126"/>
  <c r="J150" i="126"/>
  <c r="P149" i="126"/>
  <c r="M149" i="126"/>
  <c r="L149" i="126"/>
  <c r="K149" i="126"/>
  <c r="J149" i="126"/>
  <c r="P148" i="126"/>
  <c r="M148" i="126" s="1"/>
  <c r="L148" i="126"/>
  <c r="K148" i="126"/>
  <c r="J148" i="126"/>
  <c r="P147" i="126"/>
  <c r="M147" i="126"/>
  <c r="L147" i="126"/>
  <c r="K147" i="126"/>
  <c r="J147" i="126"/>
  <c r="P146" i="126"/>
  <c r="M146" i="126"/>
  <c r="L146" i="126"/>
  <c r="K146" i="126"/>
  <c r="J146" i="126"/>
  <c r="P145" i="126"/>
  <c r="M145" i="126"/>
  <c r="L145" i="126"/>
  <c r="K145" i="126"/>
  <c r="J145" i="126"/>
  <c r="P144" i="126"/>
  <c r="M144" i="126" s="1"/>
  <c r="L144" i="126"/>
  <c r="K144" i="126"/>
  <c r="J144" i="126"/>
  <c r="P143" i="126"/>
  <c r="M143" i="126"/>
  <c r="L143" i="126"/>
  <c r="K143" i="126"/>
  <c r="J143" i="126"/>
  <c r="P142" i="126"/>
  <c r="M142" i="126"/>
  <c r="L142" i="126"/>
  <c r="K142" i="126"/>
  <c r="J142" i="126"/>
  <c r="P141" i="126"/>
  <c r="M141" i="126" s="1"/>
  <c r="L141" i="126"/>
  <c r="K141" i="126"/>
  <c r="J141" i="126"/>
  <c r="P140" i="126"/>
  <c r="M140" i="126" s="1"/>
  <c r="L140" i="126"/>
  <c r="K140" i="126"/>
  <c r="J140" i="126"/>
  <c r="P139" i="126"/>
  <c r="M139" i="126"/>
  <c r="L139" i="126"/>
  <c r="K139" i="126"/>
  <c r="J139" i="126"/>
  <c r="P138" i="126"/>
  <c r="M138" i="126"/>
  <c r="L138" i="126"/>
  <c r="K138" i="126"/>
  <c r="J138" i="126"/>
  <c r="P137" i="126"/>
  <c r="M137" i="126" s="1"/>
  <c r="L137" i="126"/>
  <c r="K137" i="126"/>
  <c r="J137" i="126"/>
  <c r="P136" i="126"/>
  <c r="M136" i="126" s="1"/>
  <c r="L136" i="126"/>
  <c r="K136" i="126"/>
  <c r="J136" i="126"/>
  <c r="P135" i="126"/>
  <c r="M135" i="126"/>
  <c r="L135" i="126"/>
  <c r="K135" i="126"/>
  <c r="J135" i="126"/>
  <c r="P134" i="126"/>
  <c r="M134" i="126"/>
  <c r="L134" i="126"/>
  <c r="K134" i="126"/>
  <c r="J134" i="126"/>
  <c r="P133" i="126"/>
  <c r="M133" i="126"/>
  <c r="L133" i="126"/>
  <c r="K133" i="126"/>
  <c r="J133" i="126"/>
  <c r="P132" i="126"/>
  <c r="M132" i="126" s="1"/>
  <c r="L132" i="126"/>
  <c r="K132" i="126"/>
  <c r="J132" i="126"/>
  <c r="P131" i="126"/>
  <c r="M131" i="126"/>
  <c r="L131" i="126"/>
  <c r="K131" i="126"/>
  <c r="J131" i="126"/>
  <c r="P130" i="126"/>
  <c r="M130" i="126"/>
  <c r="L130" i="126"/>
  <c r="K130" i="126"/>
  <c r="J130" i="126"/>
  <c r="P129" i="126"/>
  <c r="M129" i="126"/>
  <c r="L129" i="126"/>
  <c r="K129" i="126"/>
  <c r="J129" i="126"/>
  <c r="P128" i="126"/>
  <c r="M128" i="126" s="1"/>
  <c r="L128" i="126"/>
  <c r="K128" i="126"/>
  <c r="J128" i="126"/>
  <c r="P127" i="126"/>
  <c r="M127" i="126"/>
  <c r="L127" i="126"/>
  <c r="K127" i="126"/>
  <c r="J127" i="126"/>
  <c r="P126" i="126"/>
  <c r="M126" i="126"/>
  <c r="L126" i="126"/>
  <c r="K126" i="126"/>
  <c r="J126" i="126"/>
  <c r="P125" i="126"/>
  <c r="M125" i="126" s="1"/>
  <c r="L125" i="126"/>
  <c r="K125" i="126"/>
  <c r="J125" i="126"/>
  <c r="P124" i="126"/>
  <c r="M124" i="126" s="1"/>
  <c r="L124" i="126"/>
  <c r="K124" i="126"/>
  <c r="J124" i="126"/>
  <c r="P123" i="126"/>
  <c r="M123" i="126"/>
  <c r="L123" i="126"/>
  <c r="K123" i="126"/>
  <c r="J123" i="126"/>
  <c r="P122" i="126"/>
  <c r="M122" i="126"/>
  <c r="L122" i="126"/>
  <c r="K122" i="126"/>
  <c r="J122" i="126"/>
  <c r="P121" i="126"/>
  <c r="M121" i="126" s="1"/>
  <c r="L121" i="126"/>
  <c r="K121" i="126"/>
  <c r="J121" i="126"/>
  <c r="P120" i="126"/>
  <c r="M120" i="126" s="1"/>
  <c r="L120" i="126"/>
  <c r="K120" i="126"/>
  <c r="J120" i="126"/>
  <c r="P119" i="126"/>
  <c r="M119" i="126" s="1"/>
  <c r="L119" i="126"/>
  <c r="K119" i="126"/>
  <c r="J119" i="126"/>
  <c r="P118" i="126"/>
  <c r="M118" i="126"/>
  <c r="L118" i="126"/>
  <c r="K118" i="126"/>
  <c r="J118" i="126"/>
  <c r="P117" i="126"/>
  <c r="M117" i="126"/>
  <c r="L117" i="126"/>
  <c r="K117" i="126"/>
  <c r="J117" i="126"/>
  <c r="P116" i="126"/>
  <c r="M116" i="126" s="1"/>
  <c r="L116" i="126"/>
  <c r="K116" i="126"/>
  <c r="J116" i="126"/>
  <c r="P115" i="126"/>
  <c r="M115" i="126" s="1"/>
  <c r="L115" i="126"/>
  <c r="K115" i="126"/>
  <c r="J115" i="126"/>
  <c r="P114" i="126"/>
  <c r="M114" i="126"/>
  <c r="L114" i="126"/>
  <c r="K114" i="126"/>
  <c r="J114" i="126"/>
  <c r="P113" i="126"/>
  <c r="M113" i="126" s="1"/>
  <c r="L113" i="126"/>
  <c r="K113" i="126"/>
  <c r="J113" i="126"/>
  <c r="P112" i="126"/>
  <c r="M112" i="126" s="1"/>
  <c r="L112" i="126"/>
  <c r="K112" i="126"/>
  <c r="J112" i="126"/>
  <c r="P111" i="126"/>
  <c r="M111" i="126" s="1"/>
  <c r="L111" i="126"/>
  <c r="K111" i="126"/>
  <c r="J111" i="126"/>
  <c r="P110" i="126"/>
  <c r="M110" i="126"/>
  <c r="L110" i="126"/>
  <c r="K110" i="126"/>
  <c r="J110" i="126"/>
  <c r="P109" i="126"/>
  <c r="M109" i="126"/>
  <c r="L109" i="126"/>
  <c r="K109" i="126"/>
  <c r="J109" i="126"/>
  <c r="P108" i="126"/>
  <c r="M108" i="126" s="1"/>
  <c r="L108" i="126"/>
  <c r="K108" i="126"/>
  <c r="J108" i="126"/>
  <c r="P107" i="126"/>
  <c r="M107" i="126" s="1"/>
  <c r="L107" i="126"/>
  <c r="K107" i="126"/>
  <c r="J107" i="126"/>
  <c r="P106" i="126"/>
  <c r="M106" i="126"/>
  <c r="L106" i="126"/>
  <c r="K106" i="126"/>
  <c r="J106" i="126"/>
  <c r="P105" i="126"/>
  <c r="M105" i="126" s="1"/>
  <c r="L105" i="126"/>
  <c r="K105" i="126"/>
  <c r="J105" i="126"/>
  <c r="P104" i="126"/>
  <c r="M104" i="126" s="1"/>
  <c r="L104" i="126"/>
  <c r="K104" i="126"/>
  <c r="J104" i="126"/>
  <c r="P103" i="126"/>
  <c r="M103" i="126" s="1"/>
  <c r="L103" i="126"/>
  <c r="K103" i="126"/>
  <c r="J103" i="126"/>
  <c r="P102" i="126"/>
  <c r="M102" i="126"/>
  <c r="L102" i="126"/>
  <c r="K102" i="126"/>
  <c r="J102" i="126"/>
  <c r="P101" i="126"/>
  <c r="M101" i="126"/>
  <c r="L101" i="126"/>
  <c r="K101" i="126"/>
  <c r="J101" i="126"/>
  <c r="P100" i="126"/>
  <c r="M100" i="126" s="1"/>
  <c r="L100" i="126"/>
  <c r="K100" i="126"/>
  <c r="J100" i="126"/>
  <c r="P99" i="126"/>
  <c r="M99" i="126" s="1"/>
  <c r="L99" i="126"/>
  <c r="K99" i="126"/>
  <c r="J99" i="126"/>
  <c r="P98" i="126"/>
  <c r="M98" i="126"/>
  <c r="L98" i="126"/>
  <c r="K98" i="126"/>
  <c r="J98" i="126"/>
  <c r="P97" i="126"/>
  <c r="M97" i="126" s="1"/>
  <c r="L97" i="126"/>
  <c r="K97" i="126"/>
  <c r="J97" i="126"/>
  <c r="P96" i="126"/>
  <c r="M96" i="126" s="1"/>
  <c r="L96" i="126"/>
  <c r="K96" i="126"/>
  <c r="J96" i="126"/>
  <c r="P95" i="126"/>
  <c r="M95" i="126" s="1"/>
  <c r="L95" i="126"/>
  <c r="K95" i="126"/>
  <c r="J95" i="126"/>
  <c r="P94" i="126"/>
  <c r="M94" i="126"/>
  <c r="L94" i="126"/>
  <c r="K94" i="126"/>
  <c r="J94" i="126"/>
  <c r="P93" i="126"/>
  <c r="M93" i="126"/>
  <c r="L93" i="126"/>
  <c r="K93" i="126"/>
  <c r="J93" i="126"/>
  <c r="P92" i="126"/>
  <c r="M92" i="126" s="1"/>
  <c r="L92" i="126"/>
  <c r="K92" i="126"/>
  <c r="J92" i="126"/>
  <c r="P91" i="126"/>
  <c r="M91" i="126" s="1"/>
  <c r="L91" i="126"/>
  <c r="K91" i="126"/>
  <c r="J91" i="126"/>
  <c r="P90" i="126"/>
  <c r="M90" i="126"/>
  <c r="L90" i="126"/>
  <c r="K90" i="126"/>
  <c r="J90" i="126"/>
  <c r="P89" i="126"/>
  <c r="M89" i="126" s="1"/>
  <c r="L89" i="126"/>
  <c r="K89" i="126"/>
  <c r="J89" i="126"/>
  <c r="P88" i="126"/>
  <c r="M88" i="126" s="1"/>
  <c r="L88" i="126"/>
  <c r="K88" i="126"/>
  <c r="J88" i="126"/>
  <c r="P87" i="126"/>
  <c r="M87" i="126" s="1"/>
  <c r="L87" i="126"/>
  <c r="K87" i="126"/>
  <c r="J87" i="126"/>
  <c r="P86" i="126"/>
  <c r="M86" i="126"/>
  <c r="L86" i="126"/>
  <c r="K86" i="126"/>
  <c r="J86" i="126"/>
  <c r="P85" i="126"/>
  <c r="M85" i="126"/>
  <c r="L85" i="126"/>
  <c r="K85" i="126"/>
  <c r="J85" i="126"/>
  <c r="P84" i="126"/>
  <c r="M84" i="126" s="1"/>
  <c r="L84" i="126"/>
  <c r="K84" i="126"/>
  <c r="J84" i="126"/>
  <c r="P83" i="126"/>
  <c r="M83" i="126" s="1"/>
  <c r="L83" i="126"/>
  <c r="K83" i="126"/>
  <c r="J83" i="126"/>
  <c r="P82" i="126"/>
  <c r="M82" i="126"/>
  <c r="L82" i="126"/>
  <c r="K82" i="126"/>
  <c r="J82" i="126"/>
  <c r="P81" i="126"/>
  <c r="M81" i="126" s="1"/>
  <c r="L81" i="126"/>
  <c r="K81" i="126"/>
  <c r="J81" i="126"/>
  <c r="P80" i="126"/>
  <c r="M80" i="126" s="1"/>
  <c r="L80" i="126"/>
  <c r="K80" i="126"/>
  <c r="J80" i="126"/>
  <c r="P79" i="126"/>
  <c r="M79" i="126" s="1"/>
  <c r="L79" i="126"/>
  <c r="K79" i="126"/>
  <c r="J79" i="126"/>
  <c r="P78" i="126"/>
  <c r="M78" i="126"/>
  <c r="L78" i="126"/>
  <c r="K78" i="126"/>
  <c r="J78" i="126"/>
  <c r="P77" i="126"/>
  <c r="M77" i="126"/>
  <c r="L77" i="126"/>
  <c r="K77" i="126"/>
  <c r="J77" i="126"/>
  <c r="P76" i="126"/>
  <c r="M76" i="126" s="1"/>
  <c r="L76" i="126"/>
  <c r="K76" i="126"/>
  <c r="J76" i="126"/>
  <c r="P75" i="126"/>
  <c r="M75" i="126" s="1"/>
  <c r="L75" i="126"/>
  <c r="K75" i="126"/>
  <c r="J75" i="126"/>
  <c r="P74" i="126"/>
  <c r="M74" i="126"/>
  <c r="L74" i="126"/>
  <c r="K74" i="126"/>
  <c r="J74" i="126"/>
  <c r="P73" i="126"/>
  <c r="M73" i="126" s="1"/>
  <c r="L73" i="126"/>
  <c r="K73" i="126"/>
  <c r="J73" i="126"/>
  <c r="P72" i="126"/>
  <c r="M72" i="126" s="1"/>
  <c r="L72" i="126"/>
  <c r="K72" i="126"/>
  <c r="J72" i="126"/>
  <c r="P71" i="126"/>
  <c r="M71" i="126" s="1"/>
  <c r="L71" i="126"/>
  <c r="K71" i="126"/>
  <c r="J71" i="126"/>
  <c r="P70" i="126"/>
  <c r="M70" i="126"/>
  <c r="L70" i="126"/>
  <c r="K70" i="126"/>
  <c r="J70" i="126"/>
  <c r="P69" i="126"/>
  <c r="M69" i="126"/>
  <c r="L69" i="126"/>
  <c r="K69" i="126"/>
  <c r="J69" i="126"/>
  <c r="P68" i="126"/>
  <c r="M68" i="126" s="1"/>
  <c r="L68" i="126"/>
  <c r="K68" i="126"/>
  <c r="J68" i="126"/>
  <c r="P67" i="126"/>
  <c r="M67" i="126" s="1"/>
  <c r="L67" i="126"/>
  <c r="K67" i="126"/>
  <c r="J67" i="126"/>
  <c r="P66" i="126"/>
  <c r="M66" i="126"/>
  <c r="L66" i="126"/>
  <c r="K66" i="126"/>
  <c r="J66" i="126"/>
  <c r="P65" i="126"/>
  <c r="M65" i="126" s="1"/>
  <c r="L65" i="126"/>
  <c r="K65" i="126"/>
  <c r="J65" i="126"/>
  <c r="P64" i="126"/>
  <c r="M64" i="126" s="1"/>
  <c r="L64" i="126"/>
  <c r="K64" i="126"/>
  <c r="J64" i="126"/>
  <c r="P63" i="126"/>
  <c r="M63" i="126" s="1"/>
  <c r="L63" i="126"/>
  <c r="K63" i="126"/>
  <c r="J63" i="126"/>
  <c r="P62" i="126"/>
  <c r="M62" i="126"/>
  <c r="L62" i="126"/>
  <c r="K62" i="126"/>
  <c r="J62" i="126"/>
  <c r="P61" i="126"/>
  <c r="M61" i="126"/>
  <c r="L61" i="126"/>
  <c r="K61" i="126"/>
  <c r="J61" i="126"/>
  <c r="P60" i="126"/>
  <c r="M60" i="126" s="1"/>
  <c r="L60" i="126"/>
  <c r="K60" i="126"/>
  <c r="J60" i="126"/>
  <c r="P59" i="126"/>
  <c r="M59" i="126" s="1"/>
  <c r="L59" i="126"/>
  <c r="K59" i="126"/>
  <c r="J59" i="126"/>
  <c r="P58" i="126"/>
  <c r="M58" i="126"/>
  <c r="L58" i="126"/>
  <c r="K58" i="126"/>
  <c r="J58" i="126"/>
  <c r="P57" i="126"/>
  <c r="M57" i="126" s="1"/>
  <c r="L57" i="126"/>
  <c r="K57" i="126"/>
  <c r="J57" i="126"/>
  <c r="P56" i="126"/>
  <c r="M56" i="126" s="1"/>
  <c r="L56" i="126"/>
  <c r="K56" i="126"/>
  <c r="J56" i="126"/>
  <c r="P55" i="126"/>
  <c r="M55" i="126" s="1"/>
  <c r="L55" i="126"/>
  <c r="K55" i="126"/>
  <c r="J55" i="126"/>
  <c r="P54" i="126"/>
  <c r="M54" i="126"/>
  <c r="L54" i="126"/>
  <c r="K54" i="126"/>
  <c r="J54" i="126"/>
  <c r="P53" i="126"/>
  <c r="M53" i="126"/>
  <c r="L53" i="126"/>
  <c r="K53" i="126"/>
  <c r="J53" i="126"/>
  <c r="P52" i="126"/>
  <c r="M52" i="126" s="1"/>
  <c r="L52" i="126"/>
  <c r="K52" i="126"/>
  <c r="J52" i="126"/>
  <c r="P51" i="126"/>
  <c r="M51" i="126" s="1"/>
  <c r="L51" i="126"/>
  <c r="K51" i="126"/>
  <c r="J51" i="126"/>
  <c r="P50" i="126"/>
  <c r="M50" i="126"/>
  <c r="L50" i="126"/>
  <c r="K50" i="126"/>
  <c r="J50" i="126"/>
  <c r="P49" i="126"/>
  <c r="M49" i="126" s="1"/>
  <c r="L49" i="126"/>
  <c r="K49" i="126"/>
  <c r="J49" i="126"/>
  <c r="P48" i="126"/>
  <c r="M48" i="126" s="1"/>
  <c r="L48" i="126"/>
  <c r="K48" i="126"/>
  <c r="J48" i="126"/>
  <c r="P47" i="126"/>
  <c r="M47" i="126" s="1"/>
  <c r="L47" i="126"/>
  <c r="K47" i="126"/>
  <c r="J47" i="126"/>
  <c r="P46" i="126"/>
  <c r="M46" i="126"/>
  <c r="L46" i="126"/>
  <c r="K46" i="126"/>
  <c r="J46" i="126"/>
  <c r="P45" i="126"/>
  <c r="M45" i="126"/>
  <c r="L45" i="126"/>
  <c r="K45" i="126"/>
  <c r="J45" i="126"/>
  <c r="P44" i="126"/>
  <c r="M44" i="126" s="1"/>
  <c r="L44" i="126"/>
  <c r="K44" i="126"/>
  <c r="J44" i="126"/>
  <c r="P43" i="126"/>
  <c r="M43" i="126" s="1"/>
  <c r="L43" i="126"/>
  <c r="K43" i="126"/>
  <c r="J43" i="126"/>
  <c r="P42" i="126"/>
  <c r="M42" i="126"/>
  <c r="L42" i="126"/>
  <c r="K42" i="126"/>
  <c r="J42" i="126"/>
  <c r="P41" i="126"/>
  <c r="M41" i="126" s="1"/>
  <c r="L41" i="126"/>
  <c r="K41" i="126"/>
  <c r="J41" i="126"/>
  <c r="P40" i="126"/>
  <c r="M40" i="126" s="1"/>
  <c r="L40" i="126"/>
  <c r="K40" i="126"/>
  <c r="J40" i="126"/>
  <c r="H5" i="126"/>
  <c r="D5" i="126"/>
  <c r="C5" i="126"/>
  <c r="A5" i="126"/>
  <c r="C2" i="126"/>
  <c r="A1" i="126"/>
  <c r="K41" i="125"/>
  <c r="B21" i="125"/>
  <c r="H18" i="125"/>
  <c r="L11" i="125"/>
  <c r="I11" i="125"/>
  <c r="G11" i="125"/>
  <c r="E11" i="125"/>
  <c r="D11" i="125"/>
  <c r="C11" i="125"/>
  <c r="L9" i="125"/>
  <c r="I9" i="125"/>
  <c r="G9" i="125"/>
  <c r="E9" i="125"/>
  <c r="B20" i="125" s="1"/>
  <c r="D9" i="125"/>
  <c r="C9" i="125"/>
  <c r="I7" i="125"/>
  <c r="G7" i="125"/>
  <c r="E7" i="125"/>
  <c r="D18" i="125" s="1"/>
  <c r="D7" i="125"/>
  <c r="C7" i="125"/>
  <c r="Y5" i="125"/>
  <c r="L4" i="125"/>
  <c r="E4" i="125"/>
  <c r="A4" i="125"/>
  <c r="Y3" i="125"/>
  <c r="E2" i="125"/>
  <c r="AF1" i="125"/>
  <c r="A1" i="125"/>
  <c r="P156" i="124"/>
  <c r="M156" i="124" s="1"/>
  <c r="L156" i="124"/>
  <c r="K156" i="124"/>
  <c r="J156" i="124"/>
  <c r="P155" i="124"/>
  <c r="M155" i="124"/>
  <c r="L155" i="124"/>
  <c r="K155" i="124"/>
  <c r="J155" i="124"/>
  <c r="P154" i="124"/>
  <c r="M154" i="124" s="1"/>
  <c r="L154" i="124"/>
  <c r="K154" i="124"/>
  <c r="J154" i="124"/>
  <c r="P153" i="124"/>
  <c r="M153" i="124" s="1"/>
  <c r="L153" i="124"/>
  <c r="K153" i="124"/>
  <c r="J153" i="124"/>
  <c r="P152" i="124"/>
  <c r="M152" i="124" s="1"/>
  <c r="L152" i="124"/>
  <c r="K152" i="124"/>
  <c r="J152" i="124"/>
  <c r="P151" i="124"/>
  <c r="M151" i="124"/>
  <c r="L151" i="124"/>
  <c r="K151" i="124"/>
  <c r="J151" i="124"/>
  <c r="P150" i="124"/>
  <c r="M150" i="124"/>
  <c r="L150" i="124"/>
  <c r="K150" i="124"/>
  <c r="J150" i="124"/>
  <c r="P149" i="124"/>
  <c r="M149" i="124" s="1"/>
  <c r="L149" i="124"/>
  <c r="K149" i="124"/>
  <c r="J149" i="124"/>
  <c r="P148" i="124"/>
  <c r="M148" i="124" s="1"/>
  <c r="L148" i="124"/>
  <c r="K148" i="124"/>
  <c r="J148" i="124"/>
  <c r="P147" i="124"/>
  <c r="M147" i="124"/>
  <c r="L147" i="124"/>
  <c r="K147" i="124"/>
  <c r="J147" i="124"/>
  <c r="P146" i="124"/>
  <c r="M146" i="124" s="1"/>
  <c r="L146" i="124"/>
  <c r="K146" i="124"/>
  <c r="J146" i="124"/>
  <c r="P145" i="124"/>
  <c r="M145" i="124" s="1"/>
  <c r="L145" i="124"/>
  <c r="K145" i="124"/>
  <c r="J145" i="124"/>
  <c r="P144" i="124"/>
  <c r="M144" i="124" s="1"/>
  <c r="L144" i="124"/>
  <c r="K144" i="124"/>
  <c r="J144" i="124"/>
  <c r="P143" i="124"/>
  <c r="M143" i="124"/>
  <c r="L143" i="124"/>
  <c r="K143" i="124"/>
  <c r="J143" i="124"/>
  <c r="P142" i="124"/>
  <c r="M142" i="124"/>
  <c r="L142" i="124"/>
  <c r="K142" i="124"/>
  <c r="J142" i="124"/>
  <c r="P141" i="124"/>
  <c r="M141" i="124" s="1"/>
  <c r="L141" i="124"/>
  <c r="K141" i="124"/>
  <c r="J141" i="124"/>
  <c r="P140" i="124"/>
  <c r="M140" i="124" s="1"/>
  <c r="L140" i="124"/>
  <c r="K140" i="124"/>
  <c r="J140" i="124"/>
  <c r="P139" i="124"/>
  <c r="M139" i="124"/>
  <c r="L139" i="124"/>
  <c r="K139" i="124"/>
  <c r="J139" i="124"/>
  <c r="P138" i="124"/>
  <c r="M138" i="124" s="1"/>
  <c r="L138" i="124"/>
  <c r="K138" i="124"/>
  <c r="J138" i="124"/>
  <c r="P137" i="124"/>
  <c r="M137" i="124" s="1"/>
  <c r="L137" i="124"/>
  <c r="K137" i="124"/>
  <c r="J137" i="124"/>
  <c r="P136" i="124"/>
  <c r="M136" i="124" s="1"/>
  <c r="L136" i="124"/>
  <c r="K136" i="124"/>
  <c r="J136" i="124"/>
  <c r="P135" i="124"/>
  <c r="M135" i="124"/>
  <c r="L135" i="124"/>
  <c r="K135" i="124"/>
  <c r="J135" i="124"/>
  <c r="P134" i="124"/>
  <c r="M134" i="124"/>
  <c r="L134" i="124"/>
  <c r="K134" i="124"/>
  <c r="J134" i="124"/>
  <c r="P133" i="124"/>
  <c r="M133" i="124" s="1"/>
  <c r="L133" i="124"/>
  <c r="K133" i="124"/>
  <c r="J133" i="124"/>
  <c r="P132" i="124"/>
  <c r="M132" i="124" s="1"/>
  <c r="L132" i="124"/>
  <c r="K132" i="124"/>
  <c r="J132" i="124"/>
  <c r="P131" i="124"/>
  <c r="M131" i="124"/>
  <c r="L131" i="124"/>
  <c r="K131" i="124"/>
  <c r="J131" i="124"/>
  <c r="P130" i="124"/>
  <c r="M130" i="124" s="1"/>
  <c r="L130" i="124"/>
  <c r="K130" i="124"/>
  <c r="J130" i="124"/>
  <c r="P129" i="124"/>
  <c r="M129" i="124" s="1"/>
  <c r="L129" i="124"/>
  <c r="K129" i="124"/>
  <c r="J129" i="124"/>
  <c r="P128" i="124"/>
  <c r="M128" i="124"/>
  <c r="L128" i="124"/>
  <c r="K128" i="124"/>
  <c r="J128" i="124"/>
  <c r="P127" i="124"/>
  <c r="M127" i="124"/>
  <c r="L127" i="124"/>
  <c r="K127" i="124"/>
  <c r="J127" i="124"/>
  <c r="P126" i="124"/>
  <c r="M126" i="124" s="1"/>
  <c r="L126" i="124"/>
  <c r="K126" i="124"/>
  <c r="J126" i="124"/>
  <c r="P125" i="124"/>
  <c r="M125" i="124" s="1"/>
  <c r="L125" i="124"/>
  <c r="K125" i="124"/>
  <c r="J125" i="124"/>
  <c r="P124" i="124"/>
  <c r="M124" i="124" s="1"/>
  <c r="L124" i="124"/>
  <c r="K124" i="124"/>
  <c r="J124" i="124"/>
  <c r="P123" i="124"/>
  <c r="M123" i="124"/>
  <c r="L123" i="124"/>
  <c r="K123" i="124"/>
  <c r="J123" i="124"/>
  <c r="P122" i="124"/>
  <c r="M122" i="124"/>
  <c r="L122" i="124"/>
  <c r="K122" i="124"/>
  <c r="J122" i="124"/>
  <c r="P121" i="124"/>
  <c r="M121" i="124"/>
  <c r="L121" i="124"/>
  <c r="K121" i="124"/>
  <c r="J121" i="124"/>
  <c r="P120" i="124"/>
  <c r="M120" i="124" s="1"/>
  <c r="L120" i="124"/>
  <c r="K120" i="124"/>
  <c r="J120" i="124"/>
  <c r="P119" i="124"/>
  <c r="M119" i="124" s="1"/>
  <c r="L119" i="124"/>
  <c r="K119" i="124"/>
  <c r="J119" i="124"/>
  <c r="P118" i="124"/>
  <c r="M118" i="124"/>
  <c r="L118" i="124"/>
  <c r="K118" i="124"/>
  <c r="J118" i="124"/>
  <c r="P117" i="124"/>
  <c r="M117" i="124"/>
  <c r="L117" i="124"/>
  <c r="K117" i="124"/>
  <c r="J117" i="124"/>
  <c r="P116" i="124"/>
  <c r="M116" i="124" s="1"/>
  <c r="L116" i="124"/>
  <c r="K116" i="124"/>
  <c r="J116" i="124"/>
  <c r="P115" i="124"/>
  <c r="M115" i="124" s="1"/>
  <c r="L115" i="124"/>
  <c r="K115" i="124"/>
  <c r="J115" i="124"/>
  <c r="P114" i="124"/>
  <c r="M114" i="124"/>
  <c r="L114" i="124"/>
  <c r="K114" i="124"/>
  <c r="J114" i="124"/>
  <c r="P113" i="124"/>
  <c r="M113" i="124"/>
  <c r="L113" i="124"/>
  <c r="K113" i="124"/>
  <c r="J113" i="124"/>
  <c r="P112" i="124"/>
  <c r="M112" i="124" s="1"/>
  <c r="L112" i="124"/>
  <c r="K112" i="124"/>
  <c r="J112" i="124"/>
  <c r="P111" i="124"/>
  <c r="M111" i="124" s="1"/>
  <c r="L111" i="124"/>
  <c r="K111" i="124"/>
  <c r="J111" i="124"/>
  <c r="P110" i="124"/>
  <c r="M110" i="124"/>
  <c r="L110" i="124"/>
  <c r="K110" i="124"/>
  <c r="J110" i="124"/>
  <c r="P109" i="124"/>
  <c r="M109" i="124"/>
  <c r="L109" i="124"/>
  <c r="K109" i="124"/>
  <c r="J109" i="124"/>
  <c r="P108" i="124"/>
  <c r="M108" i="124" s="1"/>
  <c r="L108" i="124"/>
  <c r="K108" i="124"/>
  <c r="J108" i="124"/>
  <c r="P107" i="124"/>
  <c r="M107" i="124"/>
  <c r="L107" i="124"/>
  <c r="K107" i="124"/>
  <c r="J107" i="124"/>
  <c r="P106" i="124"/>
  <c r="M106" i="124"/>
  <c r="L106" i="124"/>
  <c r="K106" i="124"/>
  <c r="J106" i="124"/>
  <c r="P105" i="124"/>
  <c r="M105" i="124"/>
  <c r="L105" i="124"/>
  <c r="K105" i="124"/>
  <c r="J105" i="124"/>
  <c r="P104" i="124"/>
  <c r="M104" i="124" s="1"/>
  <c r="L104" i="124"/>
  <c r="K104" i="124"/>
  <c r="J104" i="124"/>
  <c r="P103" i="124"/>
  <c r="M103" i="124"/>
  <c r="L103" i="124"/>
  <c r="K103" i="124"/>
  <c r="J103" i="124"/>
  <c r="P102" i="124"/>
  <c r="M102" i="124"/>
  <c r="L102" i="124"/>
  <c r="K102" i="124"/>
  <c r="J102" i="124"/>
  <c r="P101" i="124"/>
  <c r="M101" i="124"/>
  <c r="L101" i="124"/>
  <c r="K101" i="124"/>
  <c r="J101" i="124"/>
  <c r="P100" i="124"/>
  <c r="M100" i="124" s="1"/>
  <c r="L100" i="124"/>
  <c r="K100" i="124"/>
  <c r="J100" i="124"/>
  <c r="P99" i="124"/>
  <c r="M99" i="124"/>
  <c r="L99" i="124"/>
  <c r="K99" i="124"/>
  <c r="J99" i="124"/>
  <c r="P98" i="124"/>
  <c r="M98" i="124"/>
  <c r="L98" i="124"/>
  <c r="K98" i="124"/>
  <c r="J98" i="124"/>
  <c r="P97" i="124"/>
  <c r="M97" i="124"/>
  <c r="L97" i="124"/>
  <c r="K97" i="124"/>
  <c r="J97" i="124"/>
  <c r="P96" i="124"/>
  <c r="M96" i="124" s="1"/>
  <c r="L96" i="124"/>
  <c r="K96" i="124"/>
  <c r="J96" i="124"/>
  <c r="P95" i="124"/>
  <c r="M95" i="124"/>
  <c r="L95" i="124"/>
  <c r="K95" i="124"/>
  <c r="J95" i="124"/>
  <c r="P94" i="124"/>
  <c r="M94" i="124"/>
  <c r="L94" i="124"/>
  <c r="K94" i="124"/>
  <c r="J94" i="124"/>
  <c r="P93" i="124"/>
  <c r="M93" i="124"/>
  <c r="L93" i="124"/>
  <c r="K93" i="124"/>
  <c r="J93" i="124"/>
  <c r="P92" i="124"/>
  <c r="M92" i="124" s="1"/>
  <c r="L92" i="124"/>
  <c r="K92" i="124"/>
  <c r="J92" i="124"/>
  <c r="P91" i="124"/>
  <c r="M91" i="124"/>
  <c r="L91" i="124"/>
  <c r="K91" i="124"/>
  <c r="J91" i="124"/>
  <c r="P90" i="124"/>
  <c r="M90" i="124"/>
  <c r="L90" i="124"/>
  <c r="K90" i="124"/>
  <c r="J90" i="124"/>
  <c r="P89" i="124"/>
  <c r="M89" i="124"/>
  <c r="L89" i="124"/>
  <c r="K89" i="124"/>
  <c r="J89" i="124"/>
  <c r="P88" i="124"/>
  <c r="M88" i="124" s="1"/>
  <c r="L88" i="124"/>
  <c r="K88" i="124"/>
  <c r="J88" i="124"/>
  <c r="P87" i="124"/>
  <c r="M87" i="124"/>
  <c r="L87" i="124"/>
  <c r="K87" i="124"/>
  <c r="J87" i="124"/>
  <c r="P86" i="124"/>
  <c r="M86" i="124"/>
  <c r="L86" i="124"/>
  <c r="K86" i="124"/>
  <c r="J86" i="124"/>
  <c r="P85" i="124"/>
  <c r="M85" i="124"/>
  <c r="L85" i="124"/>
  <c r="K85" i="124"/>
  <c r="J85" i="124"/>
  <c r="P84" i="124"/>
  <c r="M84" i="124" s="1"/>
  <c r="L84" i="124"/>
  <c r="K84" i="124"/>
  <c r="J84" i="124"/>
  <c r="P83" i="124"/>
  <c r="M83" i="124"/>
  <c r="L83" i="124"/>
  <c r="K83" i="124"/>
  <c r="J83" i="124"/>
  <c r="P82" i="124"/>
  <c r="M82" i="124"/>
  <c r="L82" i="124"/>
  <c r="K82" i="124"/>
  <c r="J82" i="124"/>
  <c r="P81" i="124"/>
  <c r="M81" i="124"/>
  <c r="L81" i="124"/>
  <c r="K81" i="124"/>
  <c r="J81" i="124"/>
  <c r="P80" i="124"/>
  <c r="M80" i="124" s="1"/>
  <c r="L80" i="124"/>
  <c r="K80" i="124"/>
  <c r="J80" i="124"/>
  <c r="P79" i="124"/>
  <c r="M79" i="124"/>
  <c r="L79" i="124"/>
  <c r="K79" i="124"/>
  <c r="J79" i="124"/>
  <c r="P78" i="124"/>
  <c r="M78" i="124"/>
  <c r="L78" i="124"/>
  <c r="K78" i="124"/>
  <c r="J78" i="124"/>
  <c r="P77" i="124"/>
  <c r="M77" i="124"/>
  <c r="L77" i="124"/>
  <c r="K77" i="124"/>
  <c r="J77" i="124"/>
  <c r="P76" i="124"/>
  <c r="M76" i="124" s="1"/>
  <c r="L76" i="124"/>
  <c r="K76" i="124"/>
  <c r="J76" i="124"/>
  <c r="P75" i="124"/>
  <c r="M75" i="124"/>
  <c r="L75" i="124"/>
  <c r="K75" i="124"/>
  <c r="J75" i="124"/>
  <c r="P74" i="124"/>
  <c r="M74" i="124"/>
  <c r="L74" i="124"/>
  <c r="K74" i="124"/>
  <c r="J74" i="124"/>
  <c r="P73" i="124"/>
  <c r="M73" i="124"/>
  <c r="L73" i="124"/>
  <c r="K73" i="124"/>
  <c r="J73" i="124"/>
  <c r="P72" i="124"/>
  <c r="M72" i="124" s="1"/>
  <c r="L72" i="124"/>
  <c r="K72" i="124"/>
  <c r="J72" i="124"/>
  <c r="P71" i="124"/>
  <c r="M71" i="124"/>
  <c r="L71" i="124"/>
  <c r="K71" i="124"/>
  <c r="J71" i="124"/>
  <c r="P70" i="124"/>
  <c r="M70" i="124"/>
  <c r="L70" i="124"/>
  <c r="K70" i="124"/>
  <c r="J70" i="124"/>
  <c r="P69" i="124"/>
  <c r="M69" i="124"/>
  <c r="L69" i="124"/>
  <c r="K69" i="124"/>
  <c r="J69" i="124"/>
  <c r="P68" i="124"/>
  <c r="M68" i="124" s="1"/>
  <c r="L68" i="124"/>
  <c r="K68" i="124"/>
  <c r="J68" i="124"/>
  <c r="P67" i="124"/>
  <c r="M67" i="124"/>
  <c r="L67" i="124"/>
  <c r="K67" i="124"/>
  <c r="J67" i="124"/>
  <c r="P66" i="124"/>
  <c r="M66" i="124"/>
  <c r="L66" i="124"/>
  <c r="K66" i="124"/>
  <c r="J66" i="124"/>
  <c r="P65" i="124"/>
  <c r="M65" i="124"/>
  <c r="L65" i="124"/>
  <c r="K65" i="124"/>
  <c r="J65" i="124"/>
  <c r="P64" i="124"/>
  <c r="M64" i="124" s="1"/>
  <c r="L64" i="124"/>
  <c r="K64" i="124"/>
  <c r="J64" i="124"/>
  <c r="P63" i="124"/>
  <c r="M63" i="124"/>
  <c r="L63" i="124"/>
  <c r="K63" i="124"/>
  <c r="J63" i="124"/>
  <c r="P62" i="124"/>
  <c r="M62" i="124"/>
  <c r="L62" i="124"/>
  <c r="K62" i="124"/>
  <c r="J62" i="124"/>
  <c r="P61" i="124"/>
  <c r="M61" i="124"/>
  <c r="L61" i="124"/>
  <c r="K61" i="124"/>
  <c r="J61" i="124"/>
  <c r="P60" i="124"/>
  <c r="M60" i="124" s="1"/>
  <c r="L60" i="124"/>
  <c r="K60" i="124"/>
  <c r="J60" i="124"/>
  <c r="P59" i="124"/>
  <c r="M59" i="124"/>
  <c r="L59" i="124"/>
  <c r="K59" i="124"/>
  <c r="J59" i="124"/>
  <c r="P58" i="124"/>
  <c r="M58" i="124"/>
  <c r="L58" i="124"/>
  <c r="K58" i="124"/>
  <c r="J58" i="124"/>
  <c r="P57" i="124"/>
  <c r="M57" i="124"/>
  <c r="L57" i="124"/>
  <c r="K57" i="124"/>
  <c r="J57" i="124"/>
  <c r="P56" i="124"/>
  <c r="M56" i="124" s="1"/>
  <c r="L56" i="124"/>
  <c r="K56" i="124"/>
  <c r="J56" i="124"/>
  <c r="P55" i="124"/>
  <c r="M55" i="124"/>
  <c r="L55" i="124"/>
  <c r="K55" i="124"/>
  <c r="J55" i="124"/>
  <c r="P54" i="124"/>
  <c r="M54" i="124"/>
  <c r="L54" i="124"/>
  <c r="K54" i="124"/>
  <c r="J54" i="124"/>
  <c r="P53" i="124"/>
  <c r="M53" i="124"/>
  <c r="L53" i="124"/>
  <c r="K53" i="124"/>
  <c r="J53" i="124"/>
  <c r="P52" i="124"/>
  <c r="M52" i="124" s="1"/>
  <c r="L52" i="124"/>
  <c r="K52" i="124"/>
  <c r="J52" i="124"/>
  <c r="P51" i="124"/>
  <c r="M51" i="124"/>
  <c r="L51" i="124"/>
  <c r="K51" i="124"/>
  <c r="J51" i="124"/>
  <c r="P50" i="124"/>
  <c r="M50" i="124"/>
  <c r="L50" i="124"/>
  <c r="K50" i="124"/>
  <c r="J50" i="124"/>
  <c r="P49" i="124"/>
  <c r="M49" i="124"/>
  <c r="L49" i="124"/>
  <c r="K49" i="124"/>
  <c r="J49" i="124"/>
  <c r="P48" i="124"/>
  <c r="M48" i="124" s="1"/>
  <c r="L48" i="124"/>
  <c r="K48" i="124"/>
  <c r="J48" i="124"/>
  <c r="P47" i="124"/>
  <c r="M47" i="124"/>
  <c r="L47" i="124"/>
  <c r="K47" i="124"/>
  <c r="J47" i="124"/>
  <c r="P46" i="124"/>
  <c r="M46" i="124"/>
  <c r="L46" i="124"/>
  <c r="K46" i="124"/>
  <c r="J46" i="124"/>
  <c r="P45" i="124"/>
  <c r="M45" i="124"/>
  <c r="L45" i="124"/>
  <c r="K45" i="124"/>
  <c r="J45" i="124"/>
  <c r="P44" i="124"/>
  <c r="M44" i="124" s="1"/>
  <c r="L44" i="124"/>
  <c r="K44" i="124"/>
  <c r="J44" i="124"/>
  <c r="P43" i="124"/>
  <c r="M43" i="124"/>
  <c r="L43" i="124"/>
  <c r="K43" i="124"/>
  <c r="J43" i="124"/>
  <c r="P42" i="124"/>
  <c r="M42" i="124"/>
  <c r="L42" i="124"/>
  <c r="K42" i="124"/>
  <c r="J42" i="124"/>
  <c r="P41" i="124"/>
  <c r="M41" i="124"/>
  <c r="L41" i="124"/>
  <c r="K41" i="124"/>
  <c r="J41" i="124"/>
  <c r="P40" i="124"/>
  <c r="M40" i="124" s="1"/>
  <c r="L40" i="124"/>
  <c r="K40" i="124"/>
  <c r="J40" i="124"/>
  <c r="H5" i="124"/>
  <c r="D5" i="124"/>
  <c r="C5" i="124"/>
  <c r="A5" i="124"/>
  <c r="C2" i="124"/>
  <c r="A1" i="124"/>
  <c r="H18" i="129" l="1"/>
  <c r="B21" i="129"/>
  <c r="AH1" i="125"/>
  <c r="AD1" i="125"/>
  <c r="AK1" i="125"/>
  <c r="AG1" i="125"/>
  <c r="AC1" i="125"/>
  <c r="X3" i="127"/>
  <c r="B19" i="127"/>
  <c r="D18" i="127"/>
  <c r="V4" i="127"/>
  <c r="AI1" i="125"/>
  <c r="AL1" i="127"/>
  <c r="AH1" i="127"/>
  <c r="AD1" i="127"/>
  <c r="AK1" i="127"/>
  <c r="AG1" i="127"/>
  <c r="AC1" i="127"/>
  <c r="AB1" i="125"/>
  <c r="L7" i="125" s="1"/>
  <c r="AJ1" i="125"/>
  <c r="F18" i="125"/>
  <c r="AI1" i="127"/>
  <c r="U5" i="127"/>
  <c r="AE1" i="125"/>
  <c r="AJ1" i="127"/>
  <c r="L11" i="127"/>
  <c r="L7" i="127"/>
  <c r="X5" i="127"/>
  <c r="V3" i="127"/>
  <c r="L13" i="127"/>
  <c r="L9" i="129"/>
  <c r="B19" i="125"/>
  <c r="F18" i="127"/>
  <c r="AB1" i="129"/>
  <c r="L7" i="129" s="1"/>
  <c r="AF1" i="129"/>
  <c r="B19" i="123" l="1"/>
  <c r="L15" i="123"/>
  <c r="I15" i="123"/>
  <c r="G15" i="123"/>
  <c r="E15" i="123"/>
  <c r="D15" i="123"/>
  <c r="C15" i="123"/>
  <c r="L13" i="123"/>
  <c r="I13" i="123"/>
  <c r="G13" i="123"/>
  <c r="W7" i="123" s="1"/>
  <c r="E13" i="123"/>
  <c r="D13" i="123"/>
  <c r="C13" i="123"/>
  <c r="L11" i="123"/>
  <c r="I11" i="123"/>
  <c r="G11" i="123"/>
  <c r="E11" i="123"/>
  <c r="H18" i="123" s="1"/>
  <c r="D11" i="123"/>
  <c r="C11" i="123"/>
  <c r="I9" i="123"/>
  <c r="G9" i="123"/>
  <c r="U5" i="123" s="1"/>
  <c r="E9" i="123"/>
  <c r="F18" i="123" s="1"/>
  <c r="D9" i="123"/>
  <c r="C9" i="123"/>
  <c r="X8" i="123"/>
  <c r="W8" i="123"/>
  <c r="X7" i="123"/>
  <c r="T7" i="123"/>
  <c r="L7" i="123"/>
  <c r="I7" i="123"/>
  <c r="G7" i="123"/>
  <c r="E7" i="123"/>
  <c r="U7" i="123" s="1"/>
  <c r="D7" i="123"/>
  <c r="C7" i="123"/>
  <c r="X6" i="123"/>
  <c r="U6" i="123"/>
  <c r="T6" i="123"/>
  <c r="Y5" i="123"/>
  <c r="X5" i="123"/>
  <c r="W5" i="123"/>
  <c r="W4" i="123"/>
  <c r="U4" i="123"/>
  <c r="L4" i="123"/>
  <c r="K41" i="123" s="1"/>
  <c r="E4" i="123"/>
  <c r="A4" i="123"/>
  <c r="Y3" i="123"/>
  <c r="L9" i="123" s="1"/>
  <c r="E2" i="123"/>
  <c r="AK1" i="123"/>
  <c r="AJ1" i="123"/>
  <c r="AI1" i="123"/>
  <c r="AG1" i="123"/>
  <c r="AF1" i="123"/>
  <c r="AE1" i="123"/>
  <c r="AC1" i="123"/>
  <c r="AB1" i="123"/>
  <c r="A1" i="123"/>
  <c r="P156" i="122"/>
  <c r="M156" i="122"/>
  <c r="L156" i="122"/>
  <c r="K156" i="122"/>
  <c r="J156" i="122"/>
  <c r="P155" i="122"/>
  <c r="M155" i="122" s="1"/>
  <c r="L155" i="122"/>
  <c r="K155" i="122"/>
  <c r="J155" i="122"/>
  <c r="P154" i="122"/>
  <c r="M154" i="122" s="1"/>
  <c r="L154" i="122"/>
  <c r="K154" i="122"/>
  <c r="J154" i="122"/>
  <c r="P153" i="122"/>
  <c r="M153" i="122" s="1"/>
  <c r="L153" i="122"/>
  <c r="K153" i="122"/>
  <c r="J153" i="122"/>
  <c r="P152" i="122"/>
  <c r="M152" i="122"/>
  <c r="L152" i="122"/>
  <c r="K152" i="122"/>
  <c r="J152" i="122"/>
  <c r="P151" i="122"/>
  <c r="M151" i="122" s="1"/>
  <c r="L151" i="122"/>
  <c r="K151" i="122"/>
  <c r="J151" i="122"/>
  <c r="P150" i="122"/>
  <c r="M150" i="122"/>
  <c r="L150" i="122"/>
  <c r="K150" i="122"/>
  <c r="J150" i="122"/>
  <c r="P149" i="122"/>
  <c r="M149" i="122" s="1"/>
  <c r="L149" i="122"/>
  <c r="K149" i="122"/>
  <c r="J149" i="122"/>
  <c r="P148" i="122"/>
  <c r="M148" i="122"/>
  <c r="L148" i="122"/>
  <c r="K148" i="122"/>
  <c r="J148" i="122"/>
  <c r="P147" i="122"/>
  <c r="M147" i="122" s="1"/>
  <c r="L147" i="122"/>
  <c r="K147" i="122"/>
  <c r="J147" i="122"/>
  <c r="P146" i="122"/>
  <c r="M146" i="122"/>
  <c r="L146" i="122"/>
  <c r="K146" i="122"/>
  <c r="J146" i="122"/>
  <c r="P145" i="122"/>
  <c r="M145" i="122" s="1"/>
  <c r="L145" i="122"/>
  <c r="K145" i="122"/>
  <c r="J145" i="122"/>
  <c r="P144" i="122"/>
  <c r="M144" i="122"/>
  <c r="L144" i="122"/>
  <c r="K144" i="122"/>
  <c r="J144" i="122"/>
  <c r="P143" i="122"/>
  <c r="M143" i="122" s="1"/>
  <c r="L143" i="122"/>
  <c r="K143" i="122"/>
  <c r="J143" i="122"/>
  <c r="P142" i="122"/>
  <c r="M142" i="122"/>
  <c r="L142" i="122"/>
  <c r="K142" i="122"/>
  <c r="J142" i="122"/>
  <c r="P141" i="122"/>
  <c r="M141" i="122" s="1"/>
  <c r="L141" i="122"/>
  <c r="K141" i="122"/>
  <c r="J141" i="122"/>
  <c r="P140" i="122"/>
  <c r="M140" i="122"/>
  <c r="L140" i="122"/>
  <c r="K140" i="122"/>
  <c r="J140" i="122"/>
  <c r="P139" i="122"/>
  <c r="M139" i="122" s="1"/>
  <c r="L139" i="122"/>
  <c r="K139" i="122"/>
  <c r="J139" i="122"/>
  <c r="P138" i="122"/>
  <c r="M138" i="122"/>
  <c r="L138" i="122"/>
  <c r="K138" i="122"/>
  <c r="J138" i="122"/>
  <c r="P137" i="122"/>
  <c r="M137" i="122" s="1"/>
  <c r="L137" i="122"/>
  <c r="K137" i="122"/>
  <c r="J137" i="122"/>
  <c r="P136" i="122"/>
  <c r="M136" i="122"/>
  <c r="L136" i="122"/>
  <c r="K136" i="122"/>
  <c r="J136" i="122"/>
  <c r="P135" i="122"/>
  <c r="M135" i="122" s="1"/>
  <c r="L135" i="122"/>
  <c r="K135" i="122"/>
  <c r="J135" i="122"/>
  <c r="P134" i="122"/>
  <c r="M134" i="122"/>
  <c r="L134" i="122"/>
  <c r="K134" i="122"/>
  <c r="J134" i="122"/>
  <c r="P133" i="122"/>
  <c r="M133" i="122" s="1"/>
  <c r="L133" i="122"/>
  <c r="K133" i="122"/>
  <c r="J133" i="122"/>
  <c r="P132" i="122"/>
  <c r="M132" i="122"/>
  <c r="L132" i="122"/>
  <c r="K132" i="122"/>
  <c r="J132" i="122"/>
  <c r="P131" i="122"/>
  <c r="M131" i="122" s="1"/>
  <c r="L131" i="122"/>
  <c r="K131" i="122"/>
  <c r="J131" i="122"/>
  <c r="P130" i="122"/>
  <c r="M130" i="122"/>
  <c r="L130" i="122"/>
  <c r="K130" i="122"/>
  <c r="J130" i="122"/>
  <c r="P129" i="122"/>
  <c r="M129" i="122" s="1"/>
  <c r="L129" i="122"/>
  <c r="K129" i="122"/>
  <c r="J129" i="122"/>
  <c r="P128" i="122"/>
  <c r="M128" i="122"/>
  <c r="L128" i="122"/>
  <c r="K128" i="122"/>
  <c r="J128" i="122"/>
  <c r="P127" i="122"/>
  <c r="M127" i="122" s="1"/>
  <c r="L127" i="122"/>
  <c r="K127" i="122"/>
  <c r="J127" i="122"/>
  <c r="P126" i="122"/>
  <c r="M126" i="122" s="1"/>
  <c r="L126" i="122"/>
  <c r="K126" i="122"/>
  <c r="J126" i="122"/>
  <c r="P125" i="122"/>
  <c r="M125" i="122"/>
  <c r="L125" i="122"/>
  <c r="K125" i="122"/>
  <c r="J125" i="122"/>
  <c r="P124" i="122"/>
  <c r="M124" i="122"/>
  <c r="L124" i="122"/>
  <c r="K124" i="122"/>
  <c r="J124" i="122"/>
  <c r="P123" i="122"/>
  <c r="M123" i="122" s="1"/>
  <c r="L123" i="122"/>
  <c r="K123" i="122"/>
  <c r="J123" i="122"/>
  <c r="P122" i="122"/>
  <c r="M122" i="122" s="1"/>
  <c r="L122" i="122"/>
  <c r="K122" i="122"/>
  <c r="J122" i="122"/>
  <c r="P121" i="122"/>
  <c r="M121" i="122"/>
  <c r="L121" i="122"/>
  <c r="K121" i="122"/>
  <c r="J121" i="122"/>
  <c r="P120" i="122"/>
  <c r="M120" i="122"/>
  <c r="L120" i="122"/>
  <c r="K120" i="122"/>
  <c r="J120" i="122"/>
  <c r="P119" i="122"/>
  <c r="M119" i="122" s="1"/>
  <c r="L119" i="122"/>
  <c r="K119" i="122"/>
  <c r="J119" i="122"/>
  <c r="P118" i="122"/>
  <c r="M118" i="122"/>
  <c r="L118" i="122"/>
  <c r="K118" i="122"/>
  <c r="J118" i="122"/>
  <c r="P117" i="122"/>
  <c r="M117" i="122"/>
  <c r="L117" i="122"/>
  <c r="K117" i="122"/>
  <c r="J117" i="122"/>
  <c r="P116" i="122"/>
  <c r="M116" i="122"/>
  <c r="L116" i="122"/>
  <c r="K116" i="122"/>
  <c r="J116" i="122"/>
  <c r="P115" i="122"/>
  <c r="M115" i="122" s="1"/>
  <c r="L115" i="122"/>
  <c r="K115" i="122"/>
  <c r="J115" i="122"/>
  <c r="P114" i="122"/>
  <c r="M114" i="122"/>
  <c r="L114" i="122"/>
  <c r="K114" i="122"/>
  <c r="J114" i="122"/>
  <c r="P113" i="122"/>
  <c r="M113" i="122"/>
  <c r="L113" i="122"/>
  <c r="K113" i="122"/>
  <c r="J113" i="122"/>
  <c r="P112" i="122"/>
  <c r="M112" i="122"/>
  <c r="L112" i="122"/>
  <c r="K112" i="122"/>
  <c r="J112" i="122"/>
  <c r="P111" i="122"/>
  <c r="M111" i="122" s="1"/>
  <c r="L111" i="122"/>
  <c r="K111" i="122"/>
  <c r="J111" i="122"/>
  <c r="P110" i="122"/>
  <c r="M110" i="122"/>
  <c r="L110" i="122"/>
  <c r="K110" i="122"/>
  <c r="J110" i="122"/>
  <c r="P109" i="122"/>
  <c r="M109" i="122"/>
  <c r="L109" i="122"/>
  <c r="K109" i="122"/>
  <c r="J109" i="122"/>
  <c r="P108" i="122"/>
  <c r="M108" i="122"/>
  <c r="L108" i="122"/>
  <c r="K108" i="122"/>
  <c r="J108" i="122"/>
  <c r="P107" i="122"/>
  <c r="M107" i="122" s="1"/>
  <c r="L107" i="122"/>
  <c r="K107" i="122"/>
  <c r="J107" i="122"/>
  <c r="P106" i="122"/>
  <c r="M106" i="122"/>
  <c r="L106" i="122"/>
  <c r="K106" i="122"/>
  <c r="J106" i="122"/>
  <c r="P105" i="122"/>
  <c r="M105" i="122"/>
  <c r="L105" i="122"/>
  <c r="K105" i="122"/>
  <c r="J105" i="122"/>
  <c r="P104" i="122"/>
  <c r="M104" i="122"/>
  <c r="L104" i="122"/>
  <c r="K104" i="122"/>
  <c r="J104" i="122"/>
  <c r="P103" i="122"/>
  <c r="M103" i="122" s="1"/>
  <c r="L103" i="122"/>
  <c r="K103" i="122"/>
  <c r="J103" i="122"/>
  <c r="P102" i="122"/>
  <c r="M102" i="122"/>
  <c r="L102" i="122"/>
  <c r="K102" i="122"/>
  <c r="J102" i="122"/>
  <c r="P101" i="122"/>
  <c r="M101" i="122"/>
  <c r="L101" i="122"/>
  <c r="K101" i="122"/>
  <c r="J101" i="122"/>
  <c r="P100" i="122"/>
  <c r="M100" i="122"/>
  <c r="L100" i="122"/>
  <c r="K100" i="122"/>
  <c r="J100" i="122"/>
  <c r="P99" i="122"/>
  <c r="M99" i="122" s="1"/>
  <c r="L99" i="122"/>
  <c r="K99" i="122"/>
  <c r="J99" i="122"/>
  <c r="P98" i="122"/>
  <c r="M98" i="122"/>
  <c r="L98" i="122"/>
  <c r="K98" i="122"/>
  <c r="J98" i="122"/>
  <c r="P97" i="122"/>
  <c r="M97" i="122"/>
  <c r="L97" i="122"/>
  <c r="K97" i="122"/>
  <c r="J97" i="122"/>
  <c r="P96" i="122"/>
  <c r="M96" i="122"/>
  <c r="L96" i="122"/>
  <c r="K96" i="122"/>
  <c r="J96" i="122"/>
  <c r="P95" i="122"/>
  <c r="M95" i="122" s="1"/>
  <c r="L95" i="122"/>
  <c r="K95" i="122"/>
  <c r="J95" i="122"/>
  <c r="P94" i="122"/>
  <c r="M94" i="122"/>
  <c r="L94" i="122"/>
  <c r="K94" i="122"/>
  <c r="J94" i="122"/>
  <c r="P93" i="122"/>
  <c r="M93" i="122"/>
  <c r="L93" i="122"/>
  <c r="K93" i="122"/>
  <c r="J93" i="122"/>
  <c r="P92" i="122"/>
  <c r="M92" i="122"/>
  <c r="L92" i="122"/>
  <c r="K92" i="122"/>
  <c r="J92" i="122"/>
  <c r="P91" i="122"/>
  <c r="M91" i="122" s="1"/>
  <c r="L91" i="122"/>
  <c r="K91" i="122"/>
  <c r="J91" i="122"/>
  <c r="P90" i="122"/>
  <c r="M90" i="122"/>
  <c r="L90" i="122"/>
  <c r="K90" i="122"/>
  <c r="J90" i="122"/>
  <c r="P89" i="122"/>
  <c r="M89" i="122"/>
  <c r="L89" i="122"/>
  <c r="K89" i="122"/>
  <c r="J89" i="122"/>
  <c r="P88" i="122"/>
  <c r="M88" i="122"/>
  <c r="L88" i="122"/>
  <c r="K88" i="122"/>
  <c r="J88" i="122"/>
  <c r="P87" i="122"/>
  <c r="M87" i="122" s="1"/>
  <c r="L87" i="122"/>
  <c r="K87" i="122"/>
  <c r="J87" i="122"/>
  <c r="P86" i="122"/>
  <c r="M86" i="122"/>
  <c r="L86" i="122"/>
  <c r="K86" i="122"/>
  <c r="J86" i="122"/>
  <c r="P85" i="122"/>
  <c r="M85" i="122"/>
  <c r="L85" i="122"/>
  <c r="K85" i="122"/>
  <c r="J85" i="122"/>
  <c r="P84" i="122"/>
  <c r="M84" i="122"/>
  <c r="L84" i="122"/>
  <c r="K84" i="122"/>
  <c r="J84" i="122"/>
  <c r="P83" i="122"/>
  <c r="M83" i="122" s="1"/>
  <c r="L83" i="122"/>
  <c r="K83" i="122"/>
  <c r="J83" i="122"/>
  <c r="P82" i="122"/>
  <c r="M82" i="122"/>
  <c r="L82" i="122"/>
  <c r="K82" i="122"/>
  <c r="J82" i="122"/>
  <c r="P81" i="122"/>
  <c r="M81" i="122"/>
  <c r="L81" i="122"/>
  <c r="K81" i="122"/>
  <c r="J81" i="122"/>
  <c r="P80" i="122"/>
  <c r="M80" i="122"/>
  <c r="L80" i="122"/>
  <c r="K80" i="122"/>
  <c r="J80" i="122"/>
  <c r="P79" i="122"/>
  <c r="M79" i="122" s="1"/>
  <c r="L79" i="122"/>
  <c r="K79" i="122"/>
  <c r="J79" i="122"/>
  <c r="P78" i="122"/>
  <c r="M78" i="122"/>
  <c r="L78" i="122"/>
  <c r="K78" i="122"/>
  <c r="J78" i="122"/>
  <c r="P77" i="122"/>
  <c r="M77" i="122"/>
  <c r="L77" i="122"/>
  <c r="K77" i="122"/>
  <c r="J77" i="122"/>
  <c r="P76" i="122"/>
  <c r="M76" i="122"/>
  <c r="L76" i="122"/>
  <c r="K76" i="122"/>
  <c r="J76" i="122"/>
  <c r="P75" i="122"/>
  <c r="M75" i="122" s="1"/>
  <c r="L75" i="122"/>
  <c r="K75" i="122"/>
  <c r="J75" i="122"/>
  <c r="P74" i="122"/>
  <c r="M74" i="122"/>
  <c r="L74" i="122"/>
  <c r="K74" i="122"/>
  <c r="J74" i="122"/>
  <c r="P73" i="122"/>
  <c r="M73" i="122"/>
  <c r="L73" i="122"/>
  <c r="K73" i="122"/>
  <c r="J73" i="122"/>
  <c r="P72" i="122"/>
  <c r="M72" i="122"/>
  <c r="L72" i="122"/>
  <c r="K72" i="122"/>
  <c r="J72" i="122"/>
  <c r="P71" i="122"/>
  <c r="M71" i="122" s="1"/>
  <c r="L71" i="122"/>
  <c r="K71" i="122"/>
  <c r="J71" i="122"/>
  <c r="P70" i="122"/>
  <c r="M70" i="122"/>
  <c r="L70" i="122"/>
  <c r="K70" i="122"/>
  <c r="J70" i="122"/>
  <c r="P69" i="122"/>
  <c r="M69" i="122"/>
  <c r="L69" i="122"/>
  <c r="K69" i="122"/>
  <c r="J69" i="122"/>
  <c r="P68" i="122"/>
  <c r="M68" i="122"/>
  <c r="L68" i="122"/>
  <c r="K68" i="122"/>
  <c r="J68" i="122"/>
  <c r="P67" i="122"/>
  <c r="M67" i="122" s="1"/>
  <c r="L67" i="122"/>
  <c r="K67" i="122"/>
  <c r="J67" i="122"/>
  <c r="P66" i="122"/>
  <c r="M66" i="122"/>
  <c r="L66" i="122"/>
  <c r="K66" i="122"/>
  <c r="J66" i="122"/>
  <c r="P65" i="122"/>
  <c r="M65" i="122"/>
  <c r="L65" i="122"/>
  <c r="K65" i="122"/>
  <c r="J65" i="122"/>
  <c r="P64" i="122"/>
  <c r="M64" i="122"/>
  <c r="L64" i="122"/>
  <c r="K64" i="122"/>
  <c r="J64" i="122"/>
  <c r="P63" i="122"/>
  <c r="M63" i="122" s="1"/>
  <c r="L63" i="122"/>
  <c r="K63" i="122"/>
  <c r="J63" i="122"/>
  <c r="P62" i="122"/>
  <c r="M62" i="122"/>
  <c r="L62" i="122"/>
  <c r="K62" i="122"/>
  <c r="J62" i="122"/>
  <c r="P61" i="122"/>
  <c r="M61" i="122"/>
  <c r="L61" i="122"/>
  <c r="K61" i="122"/>
  <c r="J61" i="122"/>
  <c r="P60" i="122"/>
  <c r="M60" i="122"/>
  <c r="L60" i="122"/>
  <c r="K60" i="122"/>
  <c r="J60" i="122"/>
  <c r="P59" i="122"/>
  <c r="M59" i="122" s="1"/>
  <c r="L59" i="122"/>
  <c r="K59" i="122"/>
  <c r="J59" i="122"/>
  <c r="P58" i="122"/>
  <c r="M58" i="122"/>
  <c r="L58" i="122"/>
  <c r="K58" i="122"/>
  <c r="J58" i="122"/>
  <c r="P57" i="122"/>
  <c r="M57" i="122"/>
  <c r="L57" i="122"/>
  <c r="K57" i="122"/>
  <c r="J57" i="122"/>
  <c r="P56" i="122"/>
  <c r="M56" i="122"/>
  <c r="L56" i="122"/>
  <c r="K56" i="122"/>
  <c r="J56" i="122"/>
  <c r="P55" i="122"/>
  <c r="M55" i="122" s="1"/>
  <c r="L55" i="122"/>
  <c r="K55" i="122"/>
  <c r="J55" i="122"/>
  <c r="P54" i="122"/>
  <c r="M54" i="122"/>
  <c r="L54" i="122"/>
  <c r="K54" i="122"/>
  <c r="J54" i="122"/>
  <c r="P53" i="122"/>
  <c r="M53" i="122"/>
  <c r="L53" i="122"/>
  <c r="K53" i="122"/>
  <c r="J53" i="122"/>
  <c r="P52" i="122"/>
  <c r="M52" i="122"/>
  <c r="L52" i="122"/>
  <c r="K52" i="122"/>
  <c r="J52" i="122"/>
  <c r="P51" i="122"/>
  <c r="M51" i="122" s="1"/>
  <c r="L51" i="122"/>
  <c r="K51" i="122"/>
  <c r="J51" i="122"/>
  <c r="P50" i="122"/>
  <c r="M50" i="122"/>
  <c r="L50" i="122"/>
  <c r="K50" i="122"/>
  <c r="J50" i="122"/>
  <c r="P49" i="122"/>
  <c r="M49" i="122"/>
  <c r="L49" i="122"/>
  <c r="K49" i="122"/>
  <c r="J49" i="122"/>
  <c r="P48" i="122"/>
  <c r="M48" i="122"/>
  <c r="L48" i="122"/>
  <c r="K48" i="122"/>
  <c r="J48" i="122"/>
  <c r="P47" i="122"/>
  <c r="M47" i="122" s="1"/>
  <c r="L47" i="122"/>
  <c r="K47" i="122"/>
  <c r="J47" i="122"/>
  <c r="P46" i="122"/>
  <c r="M46" i="122"/>
  <c r="L46" i="122"/>
  <c r="K46" i="122"/>
  <c r="J46" i="122"/>
  <c r="P45" i="122"/>
  <c r="M45" i="122"/>
  <c r="L45" i="122"/>
  <c r="K45" i="122"/>
  <c r="J45" i="122"/>
  <c r="P44" i="122"/>
  <c r="M44" i="122"/>
  <c r="L44" i="122"/>
  <c r="K44" i="122"/>
  <c r="J44" i="122"/>
  <c r="P43" i="122"/>
  <c r="M43" i="122" s="1"/>
  <c r="L43" i="122"/>
  <c r="K43" i="122"/>
  <c r="J43" i="122"/>
  <c r="P42" i="122"/>
  <c r="M42" i="122"/>
  <c r="L42" i="122"/>
  <c r="K42" i="122"/>
  <c r="J42" i="122"/>
  <c r="P41" i="122"/>
  <c r="M41" i="122"/>
  <c r="L41" i="122"/>
  <c r="K41" i="122"/>
  <c r="J41" i="122"/>
  <c r="P40" i="122"/>
  <c r="M40" i="122"/>
  <c r="L40" i="122"/>
  <c r="K40" i="122"/>
  <c r="J40" i="122"/>
  <c r="H5" i="122"/>
  <c r="D5" i="122"/>
  <c r="C5" i="122"/>
  <c r="A5" i="122"/>
  <c r="C2" i="122"/>
  <c r="A1" i="122"/>
  <c r="R47" i="121"/>
  <c r="E40" i="121" s="1"/>
  <c r="K47" i="121"/>
  <c r="E41" i="121"/>
  <c r="F36" i="121"/>
  <c r="C36" i="121"/>
  <c r="F34" i="121"/>
  <c r="C34" i="121"/>
  <c r="F32" i="121"/>
  <c r="C32" i="121"/>
  <c r="B30" i="121"/>
  <c r="F27" i="121"/>
  <c r="B23" i="121"/>
  <c r="D22" i="121"/>
  <c r="L17" i="121"/>
  <c r="I17" i="121"/>
  <c r="G17" i="121"/>
  <c r="E17" i="121"/>
  <c r="V6" i="121" s="1"/>
  <c r="D17" i="121"/>
  <c r="C17" i="121"/>
  <c r="I15" i="121"/>
  <c r="G15" i="121"/>
  <c r="W7" i="121" s="1"/>
  <c r="E15" i="121"/>
  <c r="B29" i="121" s="1"/>
  <c r="D15" i="121"/>
  <c r="C15" i="121"/>
  <c r="L13" i="121"/>
  <c r="I13" i="121"/>
  <c r="G13" i="121"/>
  <c r="E13" i="121"/>
  <c r="D27" i="121" s="1"/>
  <c r="D13" i="121"/>
  <c r="C13" i="121"/>
  <c r="L11" i="121"/>
  <c r="I11" i="121"/>
  <c r="G11" i="121"/>
  <c r="S6" i="121" s="1"/>
  <c r="E11" i="121"/>
  <c r="H22" i="121" s="1"/>
  <c r="D11" i="121"/>
  <c r="C11" i="121"/>
  <c r="I9" i="121"/>
  <c r="G9" i="121"/>
  <c r="E9" i="121"/>
  <c r="F22" i="121" s="1"/>
  <c r="D9" i="121"/>
  <c r="C9" i="121"/>
  <c r="V7" i="121"/>
  <c r="T7" i="121"/>
  <c r="I7" i="121"/>
  <c r="G7" i="121"/>
  <c r="T6" i="121" s="1"/>
  <c r="E7" i="121"/>
  <c r="S7" i="121" s="1"/>
  <c r="D7" i="121"/>
  <c r="C7" i="121"/>
  <c r="W6" i="121"/>
  <c r="Y5" i="121"/>
  <c r="AH1" i="121" s="1"/>
  <c r="S5" i="121"/>
  <c r="L4" i="121"/>
  <c r="E4" i="121"/>
  <c r="A4" i="121"/>
  <c r="Y3" i="121"/>
  <c r="E2" i="121"/>
  <c r="A1" i="121"/>
  <c r="H5" i="120"/>
  <c r="D5" i="120"/>
  <c r="C5" i="120"/>
  <c r="A5" i="120"/>
  <c r="C2" i="120"/>
  <c r="A1" i="120"/>
  <c r="AB1" i="121" l="1"/>
  <c r="L15" i="121" s="1"/>
  <c r="AF1" i="121"/>
  <c r="AJ1" i="121"/>
  <c r="T5" i="121"/>
  <c r="B24" i="121"/>
  <c r="H27" i="121"/>
  <c r="AD1" i="123"/>
  <c r="AH1" i="123"/>
  <c r="X4" i="123"/>
  <c r="W6" i="123"/>
  <c r="T8" i="123"/>
  <c r="D18" i="123"/>
  <c r="B20" i="123"/>
  <c r="AE1" i="121"/>
  <c r="AI1" i="121"/>
  <c r="L9" i="121"/>
  <c r="AC1" i="121"/>
  <c r="AG1" i="121"/>
  <c r="AK1" i="121"/>
  <c r="V5" i="121"/>
  <c r="L7" i="121"/>
  <c r="B25" i="121"/>
  <c r="B28" i="121"/>
  <c r="T4" i="123"/>
  <c r="T5" i="123"/>
  <c r="U8" i="123"/>
  <c r="B21" i="123"/>
  <c r="AD1" i="121"/>
  <c r="W5" i="121"/>
  <c r="R57" i="119" l="1"/>
  <c r="F50" i="119" s="1"/>
  <c r="F52" i="119"/>
  <c r="F51" i="119"/>
  <c r="I37" i="119"/>
  <c r="G37" i="119"/>
  <c r="F37" i="119"/>
  <c r="D37" i="119"/>
  <c r="C37" i="119"/>
  <c r="B37" i="119"/>
  <c r="I35" i="119"/>
  <c r="G35" i="119"/>
  <c r="F35" i="119"/>
  <c r="K36" i="119" s="1"/>
  <c r="D35" i="119"/>
  <c r="C35" i="119"/>
  <c r="B35" i="119"/>
  <c r="I33" i="119"/>
  <c r="G33" i="119"/>
  <c r="F33" i="119"/>
  <c r="D33" i="119"/>
  <c r="C33" i="119"/>
  <c r="B33" i="119"/>
  <c r="I31" i="119"/>
  <c r="G31" i="119"/>
  <c r="F31" i="119"/>
  <c r="D31" i="119"/>
  <c r="C31" i="119"/>
  <c r="B31" i="119"/>
  <c r="I29" i="119"/>
  <c r="G29" i="119"/>
  <c r="F29" i="119"/>
  <c r="D29" i="119"/>
  <c r="C29" i="119"/>
  <c r="B29" i="119"/>
  <c r="K28" i="119"/>
  <c r="I27" i="119"/>
  <c r="G27" i="119"/>
  <c r="F27" i="119"/>
  <c r="D27" i="119"/>
  <c r="C27" i="119"/>
  <c r="B27" i="119"/>
  <c r="I25" i="119"/>
  <c r="G25" i="119"/>
  <c r="F25" i="119"/>
  <c r="D25" i="119"/>
  <c r="C25" i="119"/>
  <c r="B25" i="119"/>
  <c r="I23" i="119"/>
  <c r="G23" i="119"/>
  <c r="F23" i="119"/>
  <c r="K24" i="119" s="1"/>
  <c r="D23" i="119"/>
  <c r="C23" i="119"/>
  <c r="B23" i="119"/>
  <c r="I21" i="119"/>
  <c r="G21" i="119"/>
  <c r="F21" i="119"/>
  <c r="D21" i="119"/>
  <c r="C21" i="119"/>
  <c r="B21" i="119"/>
  <c r="K20" i="119"/>
  <c r="I19" i="119"/>
  <c r="G19" i="119"/>
  <c r="F19" i="119"/>
  <c r="D19" i="119"/>
  <c r="C19" i="119"/>
  <c r="B19" i="119"/>
  <c r="I17" i="119"/>
  <c r="G17" i="119"/>
  <c r="F17" i="119"/>
  <c r="D17" i="119"/>
  <c r="C17" i="119"/>
  <c r="B17" i="119"/>
  <c r="U16" i="119"/>
  <c r="U15" i="119"/>
  <c r="I15" i="119"/>
  <c r="G15" i="119"/>
  <c r="F15" i="119"/>
  <c r="K16" i="119" s="1"/>
  <c r="D15" i="119"/>
  <c r="C15" i="119"/>
  <c r="B15" i="119"/>
  <c r="U14" i="119"/>
  <c r="U13" i="119"/>
  <c r="I13" i="119"/>
  <c r="G13" i="119"/>
  <c r="F13" i="119"/>
  <c r="D13" i="119"/>
  <c r="C13" i="119"/>
  <c r="B13" i="119"/>
  <c r="U12" i="119"/>
  <c r="U11" i="119"/>
  <c r="I11" i="119"/>
  <c r="G11" i="119"/>
  <c r="F11" i="119"/>
  <c r="K12" i="119" s="1"/>
  <c r="D11" i="119"/>
  <c r="C11" i="119"/>
  <c r="B11" i="119"/>
  <c r="U10" i="119"/>
  <c r="U9" i="119"/>
  <c r="I9" i="119"/>
  <c r="G9" i="119"/>
  <c r="F9" i="119"/>
  <c r="D9" i="119"/>
  <c r="C9" i="119"/>
  <c r="B9" i="119"/>
  <c r="U8" i="119"/>
  <c r="U7" i="119"/>
  <c r="I7" i="119"/>
  <c r="G7" i="119"/>
  <c r="F7" i="119"/>
  <c r="K8" i="119" s="1"/>
  <c r="D7" i="119"/>
  <c r="C7" i="119"/>
  <c r="B7" i="119"/>
  <c r="Q6" i="119"/>
  <c r="M6" i="119"/>
  <c r="F6" i="119"/>
  <c r="Y5" i="119"/>
  <c r="AH1" i="119" s="1"/>
  <c r="R4" i="119"/>
  <c r="O57" i="119" s="1"/>
  <c r="G4" i="119"/>
  <c r="A4" i="119"/>
  <c r="Y3" i="119"/>
  <c r="O6" i="119" s="1"/>
  <c r="E2" i="119"/>
  <c r="AG1" i="119"/>
  <c r="AF1" i="119"/>
  <c r="AE1" i="119"/>
  <c r="AC1" i="119"/>
  <c r="AB1" i="119"/>
  <c r="A1" i="119"/>
  <c r="P156" i="118"/>
  <c r="M156" i="118"/>
  <c r="L156" i="118"/>
  <c r="K156" i="118"/>
  <c r="J156" i="118"/>
  <c r="P155" i="118"/>
  <c r="M155" i="118" s="1"/>
  <c r="L155" i="118"/>
  <c r="K155" i="118"/>
  <c r="J155" i="118"/>
  <c r="P154" i="118"/>
  <c r="M154" i="118"/>
  <c r="L154" i="118"/>
  <c r="K154" i="118"/>
  <c r="J154" i="118"/>
  <c r="P153" i="118"/>
  <c r="M153" i="118" s="1"/>
  <c r="L153" i="118"/>
  <c r="K153" i="118"/>
  <c r="J153" i="118"/>
  <c r="P152" i="118"/>
  <c r="M152" i="118"/>
  <c r="L152" i="118"/>
  <c r="K152" i="118"/>
  <c r="J152" i="118"/>
  <c r="P151" i="118"/>
  <c r="M151" i="118" s="1"/>
  <c r="L151" i="118"/>
  <c r="K151" i="118"/>
  <c r="J151" i="118"/>
  <c r="P150" i="118"/>
  <c r="M150" i="118"/>
  <c r="L150" i="118"/>
  <c r="K150" i="118"/>
  <c r="J150" i="118"/>
  <c r="P149" i="118"/>
  <c r="M149" i="118" s="1"/>
  <c r="L149" i="118"/>
  <c r="K149" i="118"/>
  <c r="J149" i="118"/>
  <c r="P148" i="118"/>
  <c r="M148" i="118"/>
  <c r="L148" i="118"/>
  <c r="K148" i="118"/>
  <c r="J148" i="118"/>
  <c r="P147" i="118"/>
  <c r="M147" i="118" s="1"/>
  <c r="L147" i="118"/>
  <c r="K147" i="118"/>
  <c r="J147" i="118"/>
  <c r="P146" i="118"/>
  <c r="M146" i="118"/>
  <c r="L146" i="118"/>
  <c r="K146" i="118"/>
  <c r="J146" i="118"/>
  <c r="P145" i="118"/>
  <c r="M145" i="118" s="1"/>
  <c r="L145" i="118"/>
  <c r="K145" i="118"/>
  <c r="J145" i="118"/>
  <c r="P144" i="118"/>
  <c r="M144" i="118"/>
  <c r="L144" i="118"/>
  <c r="K144" i="118"/>
  <c r="J144" i="118"/>
  <c r="P143" i="118"/>
  <c r="M143" i="118" s="1"/>
  <c r="L143" i="118"/>
  <c r="K143" i="118"/>
  <c r="J143" i="118"/>
  <c r="P142" i="118"/>
  <c r="M142" i="118"/>
  <c r="L142" i="118"/>
  <c r="K142" i="118"/>
  <c r="J142" i="118"/>
  <c r="P141" i="118"/>
  <c r="M141" i="118" s="1"/>
  <c r="L141" i="118"/>
  <c r="K141" i="118"/>
  <c r="J141" i="118"/>
  <c r="P140" i="118"/>
  <c r="M140" i="118"/>
  <c r="L140" i="118"/>
  <c r="K140" i="118"/>
  <c r="J140" i="118"/>
  <c r="P139" i="118"/>
  <c r="M139" i="118" s="1"/>
  <c r="L139" i="118"/>
  <c r="K139" i="118"/>
  <c r="J139" i="118"/>
  <c r="P138" i="118"/>
  <c r="M138" i="118"/>
  <c r="L138" i="118"/>
  <c r="K138" i="118"/>
  <c r="J138" i="118"/>
  <c r="P137" i="118"/>
  <c r="M137" i="118" s="1"/>
  <c r="L137" i="118"/>
  <c r="K137" i="118"/>
  <c r="J137" i="118"/>
  <c r="P136" i="118"/>
  <c r="M136" i="118"/>
  <c r="L136" i="118"/>
  <c r="K136" i="118"/>
  <c r="J136" i="118"/>
  <c r="P135" i="118"/>
  <c r="M135" i="118" s="1"/>
  <c r="L135" i="118"/>
  <c r="K135" i="118"/>
  <c r="J135" i="118"/>
  <c r="P134" i="118"/>
  <c r="M134" i="118"/>
  <c r="L134" i="118"/>
  <c r="K134" i="118"/>
  <c r="J134" i="118"/>
  <c r="P133" i="118"/>
  <c r="M133" i="118" s="1"/>
  <c r="L133" i="118"/>
  <c r="K133" i="118"/>
  <c r="J133" i="118"/>
  <c r="P132" i="118"/>
  <c r="M132" i="118"/>
  <c r="L132" i="118"/>
  <c r="K132" i="118"/>
  <c r="J132" i="118"/>
  <c r="P131" i="118"/>
  <c r="M131" i="118" s="1"/>
  <c r="L131" i="118"/>
  <c r="K131" i="118"/>
  <c r="J131" i="118"/>
  <c r="P130" i="118"/>
  <c r="M130" i="118"/>
  <c r="L130" i="118"/>
  <c r="K130" i="118"/>
  <c r="J130" i="118"/>
  <c r="P129" i="118"/>
  <c r="M129" i="118" s="1"/>
  <c r="L129" i="118"/>
  <c r="K129" i="118"/>
  <c r="J129" i="118"/>
  <c r="P128" i="118"/>
  <c r="M128" i="118"/>
  <c r="L128" i="118"/>
  <c r="K128" i="118"/>
  <c r="J128" i="118"/>
  <c r="P127" i="118"/>
  <c r="M127" i="118" s="1"/>
  <c r="L127" i="118"/>
  <c r="K127" i="118"/>
  <c r="J127" i="118"/>
  <c r="P126" i="118"/>
  <c r="M126" i="118"/>
  <c r="L126" i="118"/>
  <c r="K126" i="118"/>
  <c r="J126" i="118"/>
  <c r="P125" i="118"/>
  <c r="M125" i="118" s="1"/>
  <c r="L125" i="118"/>
  <c r="K125" i="118"/>
  <c r="J125" i="118"/>
  <c r="P124" i="118"/>
  <c r="M124" i="118"/>
  <c r="L124" i="118"/>
  <c r="K124" i="118"/>
  <c r="J124" i="118"/>
  <c r="P123" i="118"/>
  <c r="M123" i="118" s="1"/>
  <c r="L123" i="118"/>
  <c r="K123" i="118"/>
  <c r="J123" i="118"/>
  <c r="P122" i="118"/>
  <c r="M122" i="118"/>
  <c r="L122" i="118"/>
  <c r="K122" i="118"/>
  <c r="J122" i="118"/>
  <c r="P121" i="118"/>
  <c r="M121" i="118" s="1"/>
  <c r="L121" i="118"/>
  <c r="K121" i="118"/>
  <c r="J121" i="118"/>
  <c r="P120" i="118"/>
  <c r="M120" i="118"/>
  <c r="L120" i="118"/>
  <c r="K120" i="118"/>
  <c r="J120" i="118"/>
  <c r="P119" i="118"/>
  <c r="M119" i="118" s="1"/>
  <c r="L119" i="118"/>
  <c r="K119" i="118"/>
  <c r="J119" i="118"/>
  <c r="P118" i="118"/>
  <c r="M118" i="118"/>
  <c r="L118" i="118"/>
  <c r="K118" i="118"/>
  <c r="J118" i="118"/>
  <c r="P117" i="118"/>
  <c r="M117" i="118" s="1"/>
  <c r="L117" i="118"/>
  <c r="K117" i="118"/>
  <c r="J117" i="118"/>
  <c r="P116" i="118"/>
  <c r="M116" i="118"/>
  <c r="L116" i="118"/>
  <c r="K116" i="118"/>
  <c r="J116" i="118"/>
  <c r="P115" i="118"/>
  <c r="M115" i="118" s="1"/>
  <c r="L115" i="118"/>
  <c r="K115" i="118"/>
  <c r="J115" i="118"/>
  <c r="P114" i="118"/>
  <c r="M114" i="118"/>
  <c r="L114" i="118"/>
  <c r="K114" i="118"/>
  <c r="J114" i="118"/>
  <c r="P113" i="118"/>
  <c r="M113" i="118" s="1"/>
  <c r="L113" i="118"/>
  <c r="K113" i="118"/>
  <c r="J113" i="118"/>
  <c r="P112" i="118"/>
  <c r="M112" i="118"/>
  <c r="L112" i="118"/>
  <c r="K112" i="118"/>
  <c r="J112" i="118"/>
  <c r="P111" i="118"/>
  <c r="M111" i="118" s="1"/>
  <c r="L111" i="118"/>
  <c r="K111" i="118"/>
  <c r="J111" i="118"/>
  <c r="P110" i="118"/>
  <c r="M110" i="118"/>
  <c r="L110" i="118"/>
  <c r="K110" i="118"/>
  <c r="J110" i="118"/>
  <c r="P109" i="118"/>
  <c r="M109" i="118" s="1"/>
  <c r="L109" i="118"/>
  <c r="K109" i="118"/>
  <c r="J109" i="118"/>
  <c r="P108" i="118"/>
  <c r="M108" i="118"/>
  <c r="L108" i="118"/>
  <c r="K108" i="118"/>
  <c r="J108" i="118"/>
  <c r="P107" i="118"/>
  <c r="M107" i="118" s="1"/>
  <c r="L107" i="118"/>
  <c r="K107" i="118"/>
  <c r="J107" i="118"/>
  <c r="P106" i="118"/>
  <c r="M106" i="118"/>
  <c r="L106" i="118"/>
  <c r="K106" i="118"/>
  <c r="J106" i="118"/>
  <c r="P105" i="118"/>
  <c r="M105" i="118" s="1"/>
  <c r="L105" i="118"/>
  <c r="K105" i="118"/>
  <c r="J105" i="118"/>
  <c r="P104" i="118"/>
  <c r="M104" i="118"/>
  <c r="L104" i="118"/>
  <c r="K104" i="118"/>
  <c r="J104" i="118"/>
  <c r="P103" i="118"/>
  <c r="M103" i="118" s="1"/>
  <c r="L103" i="118"/>
  <c r="K103" i="118"/>
  <c r="J103" i="118"/>
  <c r="P102" i="118"/>
  <c r="M102" i="118"/>
  <c r="L102" i="118"/>
  <c r="K102" i="118"/>
  <c r="J102" i="118"/>
  <c r="P101" i="118"/>
  <c r="M101" i="118" s="1"/>
  <c r="L101" i="118"/>
  <c r="K101" i="118"/>
  <c r="J101" i="118"/>
  <c r="P100" i="118"/>
  <c r="M100" i="118"/>
  <c r="L100" i="118"/>
  <c r="K100" i="118"/>
  <c r="J100" i="118"/>
  <c r="P99" i="118"/>
  <c r="M99" i="118" s="1"/>
  <c r="L99" i="118"/>
  <c r="K99" i="118"/>
  <c r="J99" i="118"/>
  <c r="P98" i="118"/>
  <c r="M98" i="118"/>
  <c r="L98" i="118"/>
  <c r="K98" i="118"/>
  <c r="J98" i="118"/>
  <c r="P97" i="118"/>
  <c r="M97" i="118" s="1"/>
  <c r="L97" i="118"/>
  <c r="K97" i="118"/>
  <c r="J97" i="118"/>
  <c r="P96" i="118"/>
  <c r="M96" i="118"/>
  <c r="L96" i="118"/>
  <c r="K96" i="118"/>
  <c r="J96" i="118"/>
  <c r="P95" i="118"/>
  <c r="M95" i="118" s="1"/>
  <c r="L95" i="118"/>
  <c r="K95" i="118"/>
  <c r="J95" i="118"/>
  <c r="P94" i="118"/>
  <c r="M94" i="118"/>
  <c r="L94" i="118"/>
  <c r="K94" i="118"/>
  <c r="J94" i="118"/>
  <c r="P93" i="118"/>
  <c r="M93" i="118" s="1"/>
  <c r="L93" i="118"/>
  <c r="K93" i="118"/>
  <c r="J93" i="118"/>
  <c r="P92" i="118"/>
  <c r="M92" i="118"/>
  <c r="L92" i="118"/>
  <c r="K92" i="118"/>
  <c r="J92" i="118"/>
  <c r="P91" i="118"/>
  <c r="M91" i="118" s="1"/>
  <c r="L91" i="118"/>
  <c r="K91" i="118"/>
  <c r="J91" i="118"/>
  <c r="P90" i="118"/>
  <c r="M90" i="118"/>
  <c r="L90" i="118"/>
  <c r="K90" i="118"/>
  <c r="J90" i="118"/>
  <c r="P89" i="118"/>
  <c r="M89" i="118" s="1"/>
  <c r="L89" i="118"/>
  <c r="K89" i="118"/>
  <c r="J89" i="118"/>
  <c r="P88" i="118"/>
  <c r="M88" i="118"/>
  <c r="L88" i="118"/>
  <c r="K88" i="118"/>
  <c r="J88" i="118"/>
  <c r="P87" i="118"/>
  <c r="M87" i="118" s="1"/>
  <c r="L87" i="118"/>
  <c r="K87" i="118"/>
  <c r="J87" i="118"/>
  <c r="P86" i="118"/>
  <c r="M86" i="118"/>
  <c r="L86" i="118"/>
  <c r="K86" i="118"/>
  <c r="J86" i="118"/>
  <c r="P85" i="118"/>
  <c r="M85" i="118" s="1"/>
  <c r="L85" i="118"/>
  <c r="K85" i="118"/>
  <c r="J85" i="118"/>
  <c r="P84" i="118"/>
  <c r="M84" i="118"/>
  <c r="L84" i="118"/>
  <c r="K84" i="118"/>
  <c r="J84" i="118"/>
  <c r="P83" i="118"/>
  <c r="M83" i="118" s="1"/>
  <c r="L83" i="118"/>
  <c r="K83" i="118"/>
  <c r="J83" i="118"/>
  <c r="P82" i="118"/>
  <c r="M82" i="118"/>
  <c r="L82" i="118"/>
  <c r="K82" i="118"/>
  <c r="J82" i="118"/>
  <c r="P81" i="118"/>
  <c r="M81" i="118" s="1"/>
  <c r="L81" i="118"/>
  <c r="K81" i="118"/>
  <c r="J81" i="118"/>
  <c r="P80" i="118"/>
  <c r="M80" i="118"/>
  <c r="L80" i="118"/>
  <c r="K80" i="118"/>
  <c r="J80" i="118"/>
  <c r="P79" i="118"/>
  <c r="M79" i="118" s="1"/>
  <c r="L79" i="118"/>
  <c r="K79" i="118"/>
  <c r="J79" i="118"/>
  <c r="P78" i="118"/>
  <c r="M78" i="118"/>
  <c r="L78" i="118"/>
  <c r="K78" i="118"/>
  <c r="J78" i="118"/>
  <c r="P77" i="118"/>
  <c r="M77" i="118" s="1"/>
  <c r="L77" i="118"/>
  <c r="K77" i="118"/>
  <c r="J77" i="118"/>
  <c r="P76" i="118"/>
  <c r="M76" i="118"/>
  <c r="L76" i="118"/>
  <c r="K76" i="118"/>
  <c r="J76" i="118"/>
  <c r="P75" i="118"/>
  <c r="M75" i="118" s="1"/>
  <c r="L75" i="118"/>
  <c r="K75" i="118"/>
  <c r="J75" i="118"/>
  <c r="P74" i="118"/>
  <c r="M74" i="118"/>
  <c r="L74" i="118"/>
  <c r="K74" i="118"/>
  <c r="J74" i="118"/>
  <c r="P73" i="118"/>
  <c r="M73" i="118" s="1"/>
  <c r="L73" i="118"/>
  <c r="K73" i="118"/>
  <c r="J73" i="118"/>
  <c r="P72" i="118"/>
  <c r="M72" i="118"/>
  <c r="L72" i="118"/>
  <c r="K72" i="118"/>
  <c r="J72" i="118"/>
  <c r="P71" i="118"/>
  <c r="M71" i="118" s="1"/>
  <c r="L71" i="118"/>
  <c r="K71" i="118"/>
  <c r="J71" i="118"/>
  <c r="P70" i="118"/>
  <c r="M70" i="118"/>
  <c r="L70" i="118"/>
  <c r="K70" i="118"/>
  <c r="J70" i="118"/>
  <c r="P69" i="118"/>
  <c r="M69" i="118" s="1"/>
  <c r="L69" i="118"/>
  <c r="K69" i="118"/>
  <c r="J69" i="118"/>
  <c r="P68" i="118"/>
  <c r="M68" i="118"/>
  <c r="L68" i="118"/>
  <c r="K68" i="118"/>
  <c r="J68" i="118"/>
  <c r="P67" i="118"/>
  <c r="M67" i="118" s="1"/>
  <c r="L67" i="118"/>
  <c r="K67" i="118"/>
  <c r="J67" i="118"/>
  <c r="P66" i="118"/>
  <c r="M66" i="118"/>
  <c r="L66" i="118"/>
  <c r="K66" i="118"/>
  <c r="J66" i="118"/>
  <c r="P65" i="118"/>
  <c r="M65" i="118" s="1"/>
  <c r="L65" i="118"/>
  <c r="K65" i="118"/>
  <c r="J65" i="118"/>
  <c r="P64" i="118"/>
  <c r="M64" i="118"/>
  <c r="L64" i="118"/>
  <c r="K64" i="118"/>
  <c r="J64" i="118"/>
  <c r="P63" i="118"/>
  <c r="M63" i="118" s="1"/>
  <c r="L63" i="118"/>
  <c r="K63" i="118"/>
  <c r="J63" i="118"/>
  <c r="P62" i="118"/>
  <c r="M62" i="118"/>
  <c r="L62" i="118"/>
  <c r="K62" i="118"/>
  <c r="J62" i="118"/>
  <c r="P61" i="118"/>
  <c r="M61" i="118" s="1"/>
  <c r="L61" i="118"/>
  <c r="K61" i="118"/>
  <c r="J61" i="118"/>
  <c r="P60" i="118"/>
  <c r="M60" i="118"/>
  <c r="L60" i="118"/>
  <c r="K60" i="118"/>
  <c r="J60" i="118"/>
  <c r="P59" i="118"/>
  <c r="M59" i="118" s="1"/>
  <c r="L59" i="118"/>
  <c r="K59" i="118"/>
  <c r="J59" i="118"/>
  <c r="P58" i="118"/>
  <c r="M58" i="118"/>
  <c r="L58" i="118"/>
  <c r="K58" i="118"/>
  <c r="J58" i="118"/>
  <c r="P57" i="118"/>
  <c r="M57" i="118" s="1"/>
  <c r="L57" i="118"/>
  <c r="K57" i="118"/>
  <c r="J57" i="118"/>
  <c r="P56" i="118"/>
  <c r="M56" i="118"/>
  <c r="L56" i="118"/>
  <c r="K56" i="118"/>
  <c r="J56" i="118"/>
  <c r="P55" i="118"/>
  <c r="M55" i="118" s="1"/>
  <c r="L55" i="118"/>
  <c r="K55" i="118"/>
  <c r="J55" i="118"/>
  <c r="P54" i="118"/>
  <c r="M54" i="118"/>
  <c r="L54" i="118"/>
  <c r="K54" i="118"/>
  <c r="J54" i="118"/>
  <c r="P53" i="118"/>
  <c r="M53" i="118" s="1"/>
  <c r="L53" i="118"/>
  <c r="K53" i="118"/>
  <c r="J53" i="118"/>
  <c r="P52" i="118"/>
  <c r="M52" i="118"/>
  <c r="L52" i="118"/>
  <c r="K52" i="118"/>
  <c r="J52" i="118"/>
  <c r="P51" i="118"/>
  <c r="M51" i="118" s="1"/>
  <c r="L51" i="118"/>
  <c r="K51" i="118"/>
  <c r="J51" i="118"/>
  <c r="P50" i="118"/>
  <c r="M50" i="118"/>
  <c r="L50" i="118"/>
  <c r="K50" i="118"/>
  <c r="J50" i="118"/>
  <c r="P49" i="118"/>
  <c r="M49" i="118" s="1"/>
  <c r="L49" i="118"/>
  <c r="K49" i="118"/>
  <c r="J49" i="118"/>
  <c r="P48" i="118"/>
  <c r="M48" i="118"/>
  <c r="L48" i="118"/>
  <c r="K48" i="118"/>
  <c r="J48" i="118"/>
  <c r="P47" i="118"/>
  <c r="M47" i="118" s="1"/>
  <c r="L47" i="118"/>
  <c r="K47" i="118"/>
  <c r="J47" i="118"/>
  <c r="P46" i="118"/>
  <c r="M46" i="118"/>
  <c r="L46" i="118"/>
  <c r="K46" i="118"/>
  <c r="J46" i="118"/>
  <c r="P45" i="118"/>
  <c r="M45" i="118" s="1"/>
  <c r="L45" i="118"/>
  <c r="K45" i="118"/>
  <c r="J45" i="118"/>
  <c r="P44" i="118"/>
  <c r="M44" i="118"/>
  <c r="L44" i="118"/>
  <c r="K44" i="118"/>
  <c r="J44" i="118"/>
  <c r="P43" i="118"/>
  <c r="M43" i="118" s="1"/>
  <c r="L43" i="118"/>
  <c r="K43" i="118"/>
  <c r="J43" i="118"/>
  <c r="P42" i="118"/>
  <c r="M42" i="118"/>
  <c r="L42" i="118"/>
  <c r="K42" i="118"/>
  <c r="J42" i="118"/>
  <c r="P41" i="118"/>
  <c r="M41" i="118" s="1"/>
  <c r="L41" i="118"/>
  <c r="K41" i="118"/>
  <c r="J41" i="118"/>
  <c r="P40" i="118"/>
  <c r="M40" i="118"/>
  <c r="L40" i="118"/>
  <c r="K40" i="118"/>
  <c r="J40" i="118"/>
  <c r="H5" i="118"/>
  <c r="D5" i="118"/>
  <c r="C5" i="118"/>
  <c r="A5" i="118"/>
  <c r="C2" i="118"/>
  <c r="A1" i="118"/>
  <c r="B20" i="117"/>
  <c r="L11" i="117"/>
  <c r="I11" i="117"/>
  <c r="G11" i="117"/>
  <c r="E11" i="117"/>
  <c r="D11" i="117"/>
  <c r="C11" i="117"/>
  <c r="L9" i="117"/>
  <c r="I9" i="117"/>
  <c r="G9" i="117"/>
  <c r="E9" i="117"/>
  <c r="F18" i="117" s="1"/>
  <c r="D9" i="117"/>
  <c r="C9" i="117"/>
  <c r="L7" i="117"/>
  <c r="I7" i="117"/>
  <c r="G7" i="117"/>
  <c r="E7" i="117"/>
  <c r="B19" i="117" s="1"/>
  <c r="D7" i="117"/>
  <c r="C7" i="117"/>
  <c r="Y5" i="117"/>
  <c r="AK1" i="117" s="1"/>
  <c r="L4" i="117"/>
  <c r="K41" i="117" s="1"/>
  <c r="E4" i="117"/>
  <c r="A4" i="117"/>
  <c r="Y3" i="117"/>
  <c r="E2" i="117"/>
  <c r="AJ1" i="117"/>
  <c r="AI1" i="117"/>
  <c r="AH1" i="117"/>
  <c r="AF1" i="117"/>
  <c r="AE1" i="117"/>
  <c r="AD1" i="117"/>
  <c r="AB1" i="117"/>
  <c r="A1" i="117"/>
  <c r="P156" i="116"/>
  <c r="M156" i="116" s="1"/>
  <c r="L156" i="116"/>
  <c r="K156" i="116"/>
  <c r="J156" i="116"/>
  <c r="P155" i="116"/>
  <c r="M155" i="116"/>
  <c r="L155" i="116"/>
  <c r="K155" i="116"/>
  <c r="J155" i="116"/>
  <c r="P154" i="116"/>
  <c r="M154" i="116" s="1"/>
  <c r="L154" i="116"/>
  <c r="K154" i="116"/>
  <c r="J154" i="116"/>
  <c r="P153" i="116"/>
  <c r="M153" i="116"/>
  <c r="L153" i="116"/>
  <c r="K153" i="116"/>
  <c r="J153" i="116"/>
  <c r="P152" i="116"/>
  <c r="M152" i="116" s="1"/>
  <c r="L152" i="116"/>
  <c r="K152" i="116"/>
  <c r="J152" i="116"/>
  <c r="P151" i="116"/>
  <c r="M151" i="116"/>
  <c r="L151" i="116"/>
  <c r="K151" i="116"/>
  <c r="J151" i="116"/>
  <c r="P150" i="116"/>
  <c r="M150" i="116" s="1"/>
  <c r="L150" i="116"/>
  <c r="K150" i="116"/>
  <c r="J150" i="116"/>
  <c r="P149" i="116"/>
  <c r="M149" i="116"/>
  <c r="L149" i="116"/>
  <c r="K149" i="116"/>
  <c r="J149" i="116"/>
  <c r="P148" i="116"/>
  <c r="M148" i="116" s="1"/>
  <c r="L148" i="116"/>
  <c r="K148" i="116"/>
  <c r="J148" i="116"/>
  <c r="P147" i="116"/>
  <c r="M147" i="116"/>
  <c r="L147" i="116"/>
  <c r="K147" i="116"/>
  <c r="J147" i="116"/>
  <c r="P146" i="116"/>
  <c r="M146" i="116" s="1"/>
  <c r="L146" i="116"/>
  <c r="K146" i="116"/>
  <c r="J146" i="116"/>
  <c r="P145" i="116"/>
  <c r="M145" i="116"/>
  <c r="L145" i="116"/>
  <c r="K145" i="116"/>
  <c r="J145" i="116"/>
  <c r="P144" i="116"/>
  <c r="M144" i="116" s="1"/>
  <c r="L144" i="116"/>
  <c r="K144" i="116"/>
  <c r="J144" i="116"/>
  <c r="P143" i="116"/>
  <c r="M143" i="116"/>
  <c r="L143" i="116"/>
  <c r="K143" i="116"/>
  <c r="J143" i="116"/>
  <c r="P142" i="116"/>
  <c r="M142" i="116" s="1"/>
  <c r="L142" i="116"/>
  <c r="K142" i="116"/>
  <c r="J142" i="116"/>
  <c r="P141" i="116"/>
  <c r="M141" i="116"/>
  <c r="L141" i="116"/>
  <c r="K141" i="116"/>
  <c r="J141" i="116"/>
  <c r="P140" i="116"/>
  <c r="M140" i="116" s="1"/>
  <c r="L140" i="116"/>
  <c r="K140" i="116"/>
  <c r="J140" i="116"/>
  <c r="P139" i="116"/>
  <c r="M139" i="116"/>
  <c r="L139" i="116"/>
  <c r="K139" i="116"/>
  <c r="J139" i="116"/>
  <c r="P138" i="116"/>
  <c r="M138" i="116" s="1"/>
  <c r="L138" i="116"/>
  <c r="K138" i="116"/>
  <c r="J138" i="116"/>
  <c r="P137" i="116"/>
  <c r="M137" i="116"/>
  <c r="L137" i="116"/>
  <c r="K137" i="116"/>
  <c r="J137" i="116"/>
  <c r="P136" i="116"/>
  <c r="M136" i="116" s="1"/>
  <c r="L136" i="116"/>
  <c r="K136" i="116"/>
  <c r="J136" i="116"/>
  <c r="P135" i="116"/>
  <c r="M135" i="116"/>
  <c r="L135" i="116"/>
  <c r="K135" i="116"/>
  <c r="J135" i="116"/>
  <c r="P134" i="116"/>
  <c r="M134" i="116" s="1"/>
  <c r="L134" i="116"/>
  <c r="K134" i="116"/>
  <c r="J134" i="116"/>
  <c r="P133" i="116"/>
  <c r="M133" i="116"/>
  <c r="L133" i="116"/>
  <c r="K133" i="116"/>
  <c r="J133" i="116"/>
  <c r="P132" i="116"/>
  <c r="M132" i="116" s="1"/>
  <c r="L132" i="116"/>
  <c r="K132" i="116"/>
  <c r="J132" i="116"/>
  <c r="P131" i="116"/>
  <c r="M131" i="116"/>
  <c r="L131" i="116"/>
  <c r="K131" i="116"/>
  <c r="J131" i="116"/>
  <c r="P130" i="116"/>
  <c r="M130" i="116" s="1"/>
  <c r="L130" i="116"/>
  <c r="K130" i="116"/>
  <c r="J130" i="116"/>
  <c r="P129" i="116"/>
  <c r="M129" i="116"/>
  <c r="L129" i="116"/>
  <c r="K129" i="116"/>
  <c r="J129" i="116"/>
  <c r="P128" i="116"/>
  <c r="M128" i="116" s="1"/>
  <c r="L128" i="116"/>
  <c r="K128" i="116"/>
  <c r="J128" i="116"/>
  <c r="P127" i="116"/>
  <c r="M127" i="116"/>
  <c r="L127" i="116"/>
  <c r="K127" i="116"/>
  <c r="J127" i="116"/>
  <c r="P126" i="116"/>
  <c r="M126" i="116" s="1"/>
  <c r="L126" i="116"/>
  <c r="K126" i="116"/>
  <c r="J126" i="116"/>
  <c r="P125" i="116"/>
  <c r="M125" i="116"/>
  <c r="L125" i="116"/>
  <c r="K125" i="116"/>
  <c r="J125" i="116"/>
  <c r="P124" i="116"/>
  <c r="M124" i="116" s="1"/>
  <c r="L124" i="116"/>
  <c r="K124" i="116"/>
  <c r="J124" i="116"/>
  <c r="P123" i="116"/>
  <c r="M123" i="116"/>
  <c r="L123" i="116"/>
  <c r="K123" i="116"/>
  <c r="J123" i="116"/>
  <c r="P122" i="116"/>
  <c r="M122" i="116" s="1"/>
  <c r="L122" i="116"/>
  <c r="K122" i="116"/>
  <c r="J122" i="116"/>
  <c r="P121" i="116"/>
  <c r="M121" i="116"/>
  <c r="L121" i="116"/>
  <c r="K121" i="116"/>
  <c r="J121" i="116"/>
  <c r="P120" i="116"/>
  <c r="M120" i="116" s="1"/>
  <c r="L120" i="116"/>
  <c r="K120" i="116"/>
  <c r="J120" i="116"/>
  <c r="P119" i="116"/>
  <c r="M119" i="116"/>
  <c r="L119" i="116"/>
  <c r="K119" i="116"/>
  <c r="J119" i="116"/>
  <c r="P118" i="116"/>
  <c r="M118" i="116" s="1"/>
  <c r="L118" i="116"/>
  <c r="K118" i="116"/>
  <c r="J118" i="116"/>
  <c r="P117" i="116"/>
  <c r="M117" i="116"/>
  <c r="L117" i="116"/>
  <c r="K117" i="116"/>
  <c r="J117" i="116"/>
  <c r="P116" i="116"/>
  <c r="M116" i="116" s="1"/>
  <c r="L116" i="116"/>
  <c r="K116" i="116"/>
  <c r="J116" i="116"/>
  <c r="P115" i="116"/>
  <c r="M115" i="116"/>
  <c r="L115" i="116"/>
  <c r="K115" i="116"/>
  <c r="J115" i="116"/>
  <c r="P114" i="116"/>
  <c r="M114" i="116" s="1"/>
  <c r="L114" i="116"/>
  <c r="K114" i="116"/>
  <c r="J114" i="116"/>
  <c r="P113" i="116"/>
  <c r="M113" i="116"/>
  <c r="L113" i="116"/>
  <c r="K113" i="116"/>
  <c r="J113" i="116"/>
  <c r="P112" i="116"/>
  <c r="M112" i="116" s="1"/>
  <c r="L112" i="116"/>
  <c r="K112" i="116"/>
  <c r="J112" i="116"/>
  <c r="P111" i="116"/>
  <c r="M111" i="116"/>
  <c r="L111" i="116"/>
  <c r="K111" i="116"/>
  <c r="J111" i="116"/>
  <c r="P110" i="116"/>
  <c r="M110" i="116" s="1"/>
  <c r="L110" i="116"/>
  <c r="K110" i="116"/>
  <c r="J110" i="116"/>
  <c r="P109" i="116"/>
  <c r="M109" i="116"/>
  <c r="L109" i="116"/>
  <c r="K109" i="116"/>
  <c r="J109" i="116"/>
  <c r="P108" i="116"/>
  <c r="M108" i="116" s="1"/>
  <c r="L108" i="116"/>
  <c r="K108" i="116"/>
  <c r="J108" i="116"/>
  <c r="P107" i="116"/>
  <c r="M107" i="116"/>
  <c r="L107" i="116"/>
  <c r="K107" i="116"/>
  <c r="J107" i="116"/>
  <c r="P106" i="116"/>
  <c r="M106" i="116" s="1"/>
  <c r="L106" i="116"/>
  <c r="K106" i="116"/>
  <c r="J106" i="116"/>
  <c r="P105" i="116"/>
  <c r="M105" i="116"/>
  <c r="L105" i="116"/>
  <c r="K105" i="116"/>
  <c r="J105" i="116"/>
  <c r="P104" i="116"/>
  <c r="M104" i="116" s="1"/>
  <c r="L104" i="116"/>
  <c r="K104" i="116"/>
  <c r="J104" i="116"/>
  <c r="P103" i="116"/>
  <c r="M103" i="116"/>
  <c r="L103" i="116"/>
  <c r="K103" i="116"/>
  <c r="J103" i="116"/>
  <c r="P102" i="116"/>
  <c r="M102" i="116" s="1"/>
  <c r="L102" i="116"/>
  <c r="K102" i="116"/>
  <c r="J102" i="116"/>
  <c r="P101" i="116"/>
  <c r="M101" i="116"/>
  <c r="L101" i="116"/>
  <c r="K101" i="116"/>
  <c r="J101" i="116"/>
  <c r="P100" i="116"/>
  <c r="M100" i="116" s="1"/>
  <c r="L100" i="116"/>
  <c r="K100" i="116"/>
  <c r="J100" i="116"/>
  <c r="P99" i="116"/>
  <c r="M99" i="116"/>
  <c r="L99" i="116"/>
  <c r="K99" i="116"/>
  <c r="J99" i="116"/>
  <c r="P98" i="116"/>
  <c r="M98" i="116" s="1"/>
  <c r="L98" i="116"/>
  <c r="K98" i="116"/>
  <c r="J98" i="116"/>
  <c r="P97" i="116"/>
  <c r="M97" i="116"/>
  <c r="L97" i="116"/>
  <c r="K97" i="116"/>
  <c r="J97" i="116"/>
  <c r="P96" i="116"/>
  <c r="M96" i="116" s="1"/>
  <c r="L96" i="116"/>
  <c r="K96" i="116"/>
  <c r="J96" i="116"/>
  <c r="P95" i="116"/>
  <c r="M95" i="116"/>
  <c r="L95" i="116"/>
  <c r="K95" i="116"/>
  <c r="J95" i="116"/>
  <c r="P94" i="116"/>
  <c r="M94" i="116" s="1"/>
  <c r="L94" i="116"/>
  <c r="K94" i="116"/>
  <c r="J94" i="116"/>
  <c r="P93" i="116"/>
  <c r="M93" i="116"/>
  <c r="L93" i="116"/>
  <c r="K93" i="116"/>
  <c r="J93" i="116"/>
  <c r="P92" i="116"/>
  <c r="M92" i="116" s="1"/>
  <c r="L92" i="116"/>
  <c r="K92" i="116"/>
  <c r="J92" i="116"/>
  <c r="P91" i="116"/>
  <c r="M91" i="116"/>
  <c r="L91" i="116"/>
  <c r="K91" i="116"/>
  <c r="J91" i="116"/>
  <c r="P90" i="116"/>
  <c r="M90" i="116" s="1"/>
  <c r="L90" i="116"/>
  <c r="K90" i="116"/>
  <c r="J90" i="116"/>
  <c r="P89" i="116"/>
  <c r="M89" i="116"/>
  <c r="L89" i="116"/>
  <c r="K89" i="116"/>
  <c r="J89" i="116"/>
  <c r="P88" i="116"/>
  <c r="M88" i="116" s="1"/>
  <c r="L88" i="116"/>
  <c r="K88" i="116"/>
  <c r="J88" i="116"/>
  <c r="P87" i="116"/>
  <c r="M87" i="116"/>
  <c r="L87" i="116"/>
  <c r="K87" i="116"/>
  <c r="J87" i="116"/>
  <c r="P86" i="116"/>
  <c r="M86" i="116" s="1"/>
  <c r="L86" i="116"/>
  <c r="K86" i="116"/>
  <c r="J86" i="116"/>
  <c r="P85" i="116"/>
  <c r="M85" i="116"/>
  <c r="L85" i="116"/>
  <c r="K85" i="116"/>
  <c r="J85" i="116"/>
  <c r="P84" i="116"/>
  <c r="M84" i="116" s="1"/>
  <c r="L84" i="116"/>
  <c r="K84" i="116"/>
  <c r="J84" i="116"/>
  <c r="P83" i="116"/>
  <c r="M83" i="116"/>
  <c r="L83" i="116"/>
  <c r="K83" i="116"/>
  <c r="J83" i="116"/>
  <c r="P82" i="116"/>
  <c r="M82" i="116" s="1"/>
  <c r="L82" i="116"/>
  <c r="K82" i="116"/>
  <c r="J82" i="116"/>
  <c r="P81" i="116"/>
  <c r="M81" i="116"/>
  <c r="L81" i="116"/>
  <c r="K81" i="116"/>
  <c r="J81" i="116"/>
  <c r="P80" i="116"/>
  <c r="M80" i="116" s="1"/>
  <c r="L80" i="116"/>
  <c r="K80" i="116"/>
  <c r="J80" i="116"/>
  <c r="P79" i="116"/>
  <c r="M79" i="116"/>
  <c r="L79" i="116"/>
  <c r="K79" i="116"/>
  <c r="J79" i="116"/>
  <c r="P78" i="116"/>
  <c r="M78" i="116" s="1"/>
  <c r="L78" i="116"/>
  <c r="K78" i="116"/>
  <c r="J78" i="116"/>
  <c r="P77" i="116"/>
  <c r="M77" i="116"/>
  <c r="L77" i="116"/>
  <c r="K77" i="116"/>
  <c r="J77" i="116"/>
  <c r="P76" i="116"/>
  <c r="M76" i="116" s="1"/>
  <c r="L76" i="116"/>
  <c r="K76" i="116"/>
  <c r="J76" i="116"/>
  <c r="P75" i="116"/>
  <c r="M75" i="116"/>
  <c r="L75" i="116"/>
  <c r="K75" i="116"/>
  <c r="J75" i="116"/>
  <c r="P74" i="116"/>
  <c r="M74" i="116" s="1"/>
  <c r="L74" i="116"/>
  <c r="K74" i="116"/>
  <c r="J74" i="116"/>
  <c r="P73" i="116"/>
  <c r="M73" i="116"/>
  <c r="L73" i="116"/>
  <c r="K73" i="116"/>
  <c r="J73" i="116"/>
  <c r="P72" i="116"/>
  <c r="M72" i="116" s="1"/>
  <c r="L72" i="116"/>
  <c r="K72" i="116"/>
  <c r="J72" i="116"/>
  <c r="P71" i="116"/>
  <c r="M71" i="116"/>
  <c r="L71" i="116"/>
  <c r="K71" i="116"/>
  <c r="J71" i="116"/>
  <c r="P70" i="116"/>
  <c r="M70" i="116" s="1"/>
  <c r="L70" i="116"/>
  <c r="K70" i="116"/>
  <c r="J70" i="116"/>
  <c r="P69" i="116"/>
  <c r="M69" i="116"/>
  <c r="L69" i="116"/>
  <c r="K69" i="116"/>
  <c r="J69" i="116"/>
  <c r="P68" i="116"/>
  <c r="M68" i="116" s="1"/>
  <c r="L68" i="116"/>
  <c r="K68" i="116"/>
  <c r="J68" i="116"/>
  <c r="P67" i="116"/>
  <c r="M67" i="116"/>
  <c r="L67" i="116"/>
  <c r="K67" i="116"/>
  <c r="J67" i="116"/>
  <c r="P66" i="116"/>
  <c r="M66" i="116" s="1"/>
  <c r="L66" i="116"/>
  <c r="K66" i="116"/>
  <c r="J66" i="116"/>
  <c r="P65" i="116"/>
  <c r="M65" i="116"/>
  <c r="L65" i="116"/>
  <c r="K65" i="116"/>
  <c r="J65" i="116"/>
  <c r="P64" i="116"/>
  <c r="M64" i="116" s="1"/>
  <c r="L64" i="116"/>
  <c r="K64" i="116"/>
  <c r="J64" i="116"/>
  <c r="P63" i="116"/>
  <c r="M63" i="116"/>
  <c r="L63" i="116"/>
  <c r="K63" i="116"/>
  <c r="J63" i="116"/>
  <c r="P62" i="116"/>
  <c r="M62" i="116" s="1"/>
  <c r="L62" i="116"/>
  <c r="K62" i="116"/>
  <c r="J62" i="116"/>
  <c r="P61" i="116"/>
  <c r="M61" i="116"/>
  <c r="L61" i="116"/>
  <c r="K61" i="116"/>
  <c r="J61" i="116"/>
  <c r="P60" i="116"/>
  <c r="M60" i="116" s="1"/>
  <c r="L60" i="116"/>
  <c r="K60" i="116"/>
  <c r="J60" i="116"/>
  <c r="P59" i="116"/>
  <c r="M59" i="116"/>
  <c r="L59" i="116"/>
  <c r="K59" i="116"/>
  <c r="J59" i="116"/>
  <c r="P58" i="116"/>
  <c r="M58" i="116" s="1"/>
  <c r="L58" i="116"/>
  <c r="K58" i="116"/>
  <c r="J58" i="116"/>
  <c r="P57" i="116"/>
  <c r="M57" i="116"/>
  <c r="L57" i="116"/>
  <c r="K57" i="116"/>
  <c r="J57" i="116"/>
  <c r="P56" i="116"/>
  <c r="M56" i="116" s="1"/>
  <c r="L56" i="116"/>
  <c r="K56" i="116"/>
  <c r="J56" i="116"/>
  <c r="P55" i="116"/>
  <c r="M55" i="116"/>
  <c r="L55" i="116"/>
  <c r="K55" i="116"/>
  <c r="J55" i="116"/>
  <c r="P54" i="116"/>
  <c r="M54" i="116" s="1"/>
  <c r="L54" i="116"/>
  <c r="K54" i="116"/>
  <c r="J54" i="116"/>
  <c r="P53" i="116"/>
  <c r="M53" i="116"/>
  <c r="L53" i="116"/>
  <c r="K53" i="116"/>
  <c r="J53" i="116"/>
  <c r="P52" i="116"/>
  <c r="M52" i="116" s="1"/>
  <c r="L52" i="116"/>
  <c r="K52" i="116"/>
  <c r="J52" i="116"/>
  <c r="P51" i="116"/>
  <c r="M51" i="116"/>
  <c r="L51" i="116"/>
  <c r="K51" i="116"/>
  <c r="J51" i="116"/>
  <c r="P50" i="116"/>
  <c r="M50" i="116" s="1"/>
  <c r="L50" i="116"/>
  <c r="K50" i="116"/>
  <c r="J50" i="116"/>
  <c r="P49" i="116"/>
  <c r="M49" i="116"/>
  <c r="L49" i="116"/>
  <c r="K49" i="116"/>
  <c r="J49" i="116"/>
  <c r="P48" i="116"/>
  <c r="M48" i="116" s="1"/>
  <c r="L48" i="116"/>
  <c r="K48" i="116"/>
  <c r="J48" i="116"/>
  <c r="P47" i="116"/>
  <c r="M47" i="116"/>
  <c r="L47" i="116"/>
  <c r="K47" i="116"/>
  <c r="J47" i="116"/>
  <c r="P46" i="116"/>
  <c r="M46" i="116" s="1"/>
  <c r="L46" i="116"/>
  <c r="K46" i="116"/>
  <c r="J46" i="116"/>
  <c r="P45" i="116"/>
  <c r="M45" i="116"/>
  <c r="L45" i="116"/>
  <c r="K45" i="116"/>
  <c r="J45" i="116"/>
  <c r="P44" i="116"/>
  <c r="M44" i="116" s="1"/>
  <c r="L44" i="116"/>
  <c r="K44" i="116"/>
  <c r="J44" i="116"/>
  <c r="P43" i="116"/>
  <c r="M43" i="116"/>
  <c r="L43" i="116"/>
  <c r="K43" i="116"/>
  <c r="J43" i="116"/>
  <c r="P42" i="116"/>
  <c r="M42" i="116" s="1"/>
  <c r="L42" i="116"/>
  <c r="K42" i="116"/>
  <c r="J42" i="116"/>
  <c r="P41" i="116"/>
  <c r="M41" i="116"/>
  <c r="L41" i="116"/>
  <c r="K41" i="116"/>
  <c r="J41" i="116"/>
  <c r="P40" i="116"/>
  <c r="M40" i="116" s="1"/>
  <c r="L40" i="116"/>
  <c r="K40" i="116"/>
  <c r="J40" i="116"/>
  <c r="H5" i="116"/>
  <c r="D5" i="116"/>
  <c r="C5" i="116"/>
  <c r="A5" i="116"/>
  <c r="C2" i="116"/>
  <c r="A1" i="116"/>
  <c r="R57" i="115"/>
  <c r="O57" i="115"/>
  <c r="F53" i="115"/>
  <c r="F52" i="115"/>
  <c r="F51" i="115"/>
  <c r="F50" i="115"/>
  <c r="I37" i="115"/>
  <c r="G37" i="115"/>
  <c r="F37" i="115"/>
  <c r="D37" i="115"/>
  <c r="C37" i="115"/>
  <c r="B37" i="115"/>
  <c r="I35" i="115"/>
  <c r="G35" i="115"/>
  <c r="F35" i="115"/>
  <c r="K36" i="115" s="1"/>
  <c r="D35" i="115"/>
  <c r="C35" i="115"/>
  <c r="B35" i="115"/>
  <c r="I33" i="115"/>
  <c r="G33" i="115"/>
  <c r="F33" i="115"/>
  <c r="D33" i="115"/>
  <c r="C33" i="115"/>
  <c r="B33" i="115"/>
  <c r="I31" i="115"/>
  <c r="G31" i="115"/>
  <c r="F31" i="115"/>
  <c r="D31" i="115"/>
  <c r="C31" i="115"/>
  <c r="B31" i="115"/>
  <c r="I29" i="115"/>
  <c r="G29" i="115"/>
  <c r="F29" i="115"/>
  <c r="D29" i="115"/>
  <c r="C29" i="115"/>
  <c r="B29" i="115"/>
  <c r="D27" i="115"/>
  <c r="C27" i="115"/>
  <c r="B27" i="115"/>
  <c r="I25" i="115"/>
  <c r="G25" i="115"/>
  <c r="F25" i="115"/>
  <c r="D25" i="115"/>
  <c r="C25" i="115"/>
  <c r="B25" i="115"/>
  <c r="I23" i="115"/>
  <c r="G23" i="115"/>
  <c r="F23" i="115"/>
  <c r="K24" i="115" s="1"/>
  <c r="D23" i="115"/>
  <c r="C23" i="115"/>
  <c r="B23" i="115"/>
  <c r="I21" i="115"/>
  <c r="G21" i="115"/>
  <c r="F21" i="115"/>
  <c r="D21" i="115"/>
  <c r="C21" i="115"/>
  <c r="B21" i="115"/>
  <c r="I19" i="115"/>
  <c r="G19" i="115"/>
  <c r="F19" i="115"/>
  <c r="D19" i="115"/>
  <c r="C19" i="115"/>
  <c r="B19" i="115"/>
  <c r="I17" i="115"/>
  <c r="G17" i="115"/>
  <c r="F17" i="115"/>
  <c r="D17" i="115"/>
  <c r="C17" i="115"/>
  <c r="B17" i="115"/>
  <c r="U16" i="115"/>
  <c r="U15" i="115"/>
  <c r="I15" i="115"/>
  <c r="G15" i="115"/>
  <c r="F15" i="115"/>
  <c r="K16" i="115" s="1"/>
  <c r="D15" i="115"/>
  <c r="C15" i="115"/>
  <c r="B15" i="115"/>
  <c r="U14" i="115"/>
  <c r="U13" i="115"/>
  <c r="I13" i="115"/>
  <c r="G13" i="115"/>
  <c r="F13" i="115"/>
  <c r="D13" i="115"/>
  <c r="C13" i="115"/>
  <c r="B13" i="115"/>
  <c r="U12" i="115"/>
  <c r="U11" i="115"/>
  <c r="I11" i="115"/>
  <c r="G11" i="115"/>
  <c r="F11" i="115"/>
  <c r="K12" i="115" s="1"/>
  <c r="D11" i="115"/>
  <c r="C11" i="115"/>
  <c r="B11" i="115"/>
  <c r="U10" i="115"/>
  <c r="U9" i="115"/>
  <c r="I9" i="115"/>
  <c r="G9" i="115"/>
  <c r="F9" i="115"/>
  <c r="D9" i="115"/>
  <c r="C9" i="115"/>
  <c r="B9" i="115"/>
  <c r="U8" i="115"/>
  <c r="U7" i="115"/>
  <c r="I7" i="115"/>
  <c r="G7" i="115"/>
  <c r="F7" i="115"/>
  <c r="K8" i="115" s="1"/>
  <c r="D7" i="115"/>
  <c r="C7" i="115"/>
  <c r="B7" i="115"/>
  <c r="Y5" i="115"/>
  <c r="R4" i="115"/>
  <c r="G4" i="115"/>
  <c r="A4" i="115"/>
  <c r="Y3" i="115"/>
  <c r="E2" i="115"/>
  <c r="AD1" i="115"/>
  <c r="AB1" i="115"/>
  <c r="A1" i="115"/>
  <c r="P156" i="114"/>
  <c r="M156" i="114" s="1"/>
  <c r="L156" i="114"/>
  <c r="K156" i="114"/>
  <c r="J156" i="114"/>
  <c r="P155" i="114"/>
  <c r="M155" i="114"/>
  <c r="L155" i="114"/>
  <c r="K155" i="114"/>
  <c r="J155" i="114"/>
  <c r="P154" i="114"/>
  <c r="M154" i="114" s="1"/>
  <c r="L154" i="114"/>
  <c r="K154" i="114"/>
  <c r="J154" i="114"/>
  <c r="P153" i="114"/>
  <c r="M153" i="114"/>
  <c r="L153" i="114"/>
  <c r="K153" i="114"/>
  <c r="J153" i="114"/>
  <c r="P152" i="114"/>
  <c r="M152" i="114" s="1"/>
  <c r="L152" i="114"/>
  <c r="K152" i="114"/>
  <c r="J152" i="114"/>
  <c r="P151" i="114"/>
  <c r="M151" i="114"/>
  <c r="L151" i="114"/>
  <c r="K151" i="114"/>
  <c r="J151" i="114"/>
  <c r="P150" i="114"/>
  <c r="M150" i="114" s="1"/>
  <c r="L150" i="114"/>
  <c r="K150" i="114"/>
  <c r="J150" i="114"/>
  <c r="P149" i="114"/>
  <c r="M149" i="114"/>
  <c r="L149" i="114"/>
  <c r="K149" i="114"/>
  <c r="J149" i="114"/>
  <c r="P148" i="114"/>
  <c r="M148" i="114" s="1"/>
  <c r="L148" i="114"/>
  <c r="K148" i="114"/>
  <c r="J148" i="114"/>
  <c r="P147" i="114"/>
  <c r="M147" i="114"/>
  <c r="L147" i="114"/>
  <c r="K147" i="114"/>
  <c r="J147" i="114"/>
  <c r="P146" i="114"/>
  <c r="M146" i="114" s="1"/>
  <c r="L146" i="114"/>
  <c r="K146" i="114"/>
  <c r="J146" i="114"/>
  <c r="P145" i="114"/>
  <c r="M145" i="114"/>
  <c r="L145" i="114"/>
  <c r="K145" i="114"/>
  <c r="J145" i="114"/>
  <c r="P144" i="114"/>
  <c r="M144" i="114" s="1"/>
  <c r="L144" i="114"/>
  <c r="K144" i="114"/>
  <c r="J144" i="114"/>
  <c r="P143" i="114"/>
  <c r="M143" i="114"/>
  <c r="L143" i="114"/>
  <c r="K143" i="114"/>
  <c r="J143" i="114"/>
  <c r="P142" i="114"/>
  <c r="M142" i="114" s="1"/>
  <c r="L142" i="114"/>
  <c r="K142" i="114"/>
  <c r="J142" i="114"/>
  <c r="P141" i="114"/>
  <c r="M141" i="114"/>
  <c r="L141" i="114"/>
  <c r="K141" i="114"/>
  <c r="J141" i="114"/>
  <c r="P140" i="114"/>
  <c r="M140" i="114" s="1"/>
  <c r="L140" i="114"/>
  <c r="K140" i="114"/>
  <c r="J140" i="114"/>
  <c r="P139" i="114"/>
  <c r="M139" i="114"/>
  <c r="L139" i="114"/>
  <c r="K139" i="114"/>
  <c r="J139" i="114"/>
  <c r="P138" i="114"/>
  <c r="M138" i="114" s="1"/>
  <c r="L138" i="114"/>
  <c r="K138" i="114"/>
  <c r="J138" i="114"/>
  <c r="P137" i="114"/>
  <c r="M137" i="114"/>
  <c r="L137" i="114"/>
  <c r="K137" i="114"/>
  <c r="J137" i="114"/>
  <c r="P136" i="114"/>
  <c r="M136" i="114" s="1"/>
  <c r="L136" i="114"/>
  <c r="K136" i="114"/>
  <c r="J136" i="114"/>
  <c r="P135" i="114"/>
  <c r="M135" i="114"/>
  <c r="L135" i="114"/>
  <c r="K135" i="114"/>
  <c r="J135" i="114"/>
  <c r="P134" i="114"/>
  <c r="M134" i="114" s="1"/>
  <c r="L134" i="114"/>
  <c r="K134" i="114"/>
  <c r="J134" i="114"/>
  <c r="P133" i="114"/>
  <c r="M133" i="114"/>
  <c r="L133" i="114"/>
  <c r="K133" i="114"/>
  <c r="J133" i="114"/>
  <c r="P132" i="114"/>
  <c r="M132" i="114" s="1"/>
  <c r="L132" i="114"/>
  <c r="K132" i="114"/>
  <c r="J132" i="114"/>
  <c r="P131" i="114"/>
  <c r="M131" i="114"/>
  <c r="L131" i="114"/>
  <c r="K131" i="114"/>
  <c r="J131" i="114"/>
  <c r="P130" i="114"/>
  <c r="M130" i="114" s="1"/>
  <c r="L130" i="114"/>
  <c r="K130" i="114"/>
  <c r="J130" i="114"/>
  <c r="P129" i="114"/>
  <c r="M129" i="114"/>
  <c r="L129" i="114"/>
  <c r="K129" i="114"/>
  <c r="J129" i="114"/>
  <c r="P128" i="114"/>
  <c r="M128" i="114" s="1"/>
  <c r="L128" i="114"/>
  <c r="K128" i="114"/>
  <c r="J128" i="114"/>
  <c r="P127" i="114"/>
  <c r="M127" i="114"/>
  <c r="L127" i="114"/>
  <c r="K127" i="114"/>
  <c r="J127" i="114"/>
  <c r="P126" i="114"/>
  <c r="M126" i="114" s="1"/>
  <c r="L126" i="114"/>
  <c r="K126" i="114"/>
  <c r="J126" i="114"/>
  <c r="P125" i="114"/>
  <c r="M125" i="114"/>
  <c r="L125" i="114"/>
  <c r="K125" i="114"/>
  <c r="J125" i="114"/>
  <c r="P124" i="114"/>
  <c r="M124" i="114" s="1"/>
  <c r="L124" i="114"/>
  <c r="K124" i="114"/>
  <c r="J124" i="114"/>
  <c r="P123" i="114"/>
  <c r="M123" i="114"/>
  <c r="L123" i="114"/>
  <c r="K123" i="114"/>
  <c r="J123" i="114"/>
  <c r="P122" i="114"/>
  <c r="M122" i="114" s="1"/>
  <c r="L122" i="114"/>
  <c r="K122" i="114"/>
  <c r="J122" i="114"/>
  <c r="P121" i="114"/>
  <c r="M121" i="114"/>
  <c r="L121" i="114"/>
  <c r="K121" i="114"/>
  <c r="J121" i="114"/>
  <c r="P120" i="114"/>
  <c r="M120" i="114" s="1"/>
  <c r="L120" i="114"/>
  <c r="K120" i="114"/>
  <c r="J120" i="114"/>
  <c r="P119" i="114"/>
  <c r="M119" i="114"/>
  <c r="L119" i="114"/>
  <c r="K119" i="114"/>
  <c r="J119" i="114"/>
  <c r="P118" i="114"/>
  <c r="M118" i="114" s="1"/>
  <c r="L118" i="114"/>
  <c r="K118" i="114"/>
  <c r="J118" i="114"/>
  <c r="P117" i="114"/>
  <c r="M117" i="114"/>
  <c r="L117" i="114"/>
  <c r="K117" i="114"/>
  <c r="J117" i="114"/>
  <c r="P116" i="114"/>
  <c r="M116" i="114" s="1"/>
  <c r="L116" i="114"/>
  <c r="K116" i="114"/>
  <c r="J116" i="114"/>
  <c r="P115" i="114"/>
  <c r="M115" i="114"/>
  <c r="L115" i="114"/>
  <c r="K115" i="114"/>
  <c r="J115" i="114"/>
  <c r="P114" i="114"/>
  <c r="M114" i="114" s="1"/>
  <c r="L114" i="114"/>
  <c r="K114" i="114"/>
  <c r="J114" i="114"/>
  <c r="P113" i="114"/>
  <c r="M113" i="114"/>
  <c r="L113" i="114"/>
  <c r="K113" i="114"/>
  <c r="J113" i="114"/>
  <c r="P112" i="114"/>
  <c r="M112" i="114" s="1"/>
  <c r="L112" i="114"/>
  <c r="K112" i="114"/>
  <c r="J112" i="114"/>
  <c r="P111" i="114"/>
  <c r="M111" i="114"/>
  <c r="L111" i="114"/>
  <c r="K111" i="114"/>
  <c r="J111" i="114"/>
  <c r="P110" i="114"/>
  <c r="M110" i="114" s="1"/>
  <c r="L110" i="114"/>
  <c r="K110" i="114"/>
  <c r="J110" i="114"/>
  <c r="P109" i="114"/>
  <c r="M109" i="114"/>
  <c r="L109" i="114"/>
  <c r="K109" i="114"/>
  <c r="J109" i="114"/>
  <c r="P108" i="114"/>
  <c r="M108" i="114" s="1"/>
  <c r="L108" i="114"/>
  <c r="K108" i="114"/>
  <c r="J108" i="114"/>
  <c r="P107" i="114"/>
  <c r="M107" i="114"/>
  <c r="L107" i="114"/>
  <c r="K107" i="114"/>
  <c r="J107" i="114"/>
  <c r="P106" i="114"/>
  <c r="M106" i="114" s="1"/>
  <c r="L106" i="114"/>
  <c r="K106" i="114"/>
  <c r="J106" i="114"/>
  <c r="P105" i="114"/>
  <c r="M105" i="114"/>
  <c r="L105" i="114"/>
  <c r="K105" i="114"/>
  <c r="J105" i="114"/>
  <c r="P104" i="114"/>
  <c r="M104" i="114" s="1"/>
  <c r="L104" i="114"/>
  <c r="K104" i="114"/>
  <c r="J104" i="114"/>
  <c r="P103" i="114"/>
  <c r="M103" i="114" s="1"/>
  <c r="L103" i="114"/>
  <c r="K103" i="114"/>
  <c r="J103" i="114"/>
  <c r="P102" i="114"/>
  <c r="M102" i="114" s="1"/>
  <c r="L102" i="114"/>
  <c r="K102" i="114"/>
  <c r="J102" i="114"/>
  <c r="P101" i="114"/>
  <c r="M101" i="114"/>
  <c r="L101" i="114"/>
  <c r="K101" i="114"/>
  <c r="J101" i="114"/>
  <c r="P100" i="114"/>
  <c r="M100" i="114"/>
  <c r="L100" i="114"/>
  <c r="K100" i="114"/>
  <c r="J100" i="114"/>
  <c r="P99" i="114"/>
  <c r="M99" i="114"/>
  <c r="L99" i="114"/>
  <c r="K99" i="114"/>
  <c r="J99" i="114"/>
  <c r="P98" i="114"/>
  <c r="M98" i="114" s="1"/>
  <c r="L98" i="114"/>
  <c r="K98" i="114"/>
  <c r="J98" i="114"/>
  <c r="P97" i="114"/>
  <c r="M97" i="114"/>
  <c r="L97" i="114"/>
  <c r="K97" i="114"/>
  <c r="J97" i="114"/>
  <c r="P96" i="114"/>
  <c r="M96" i="114"/>
  <c r="L96" i="114"/>
  <c r="K96" i="114"/>
  <c r="J96" i="114"/>
  <c r="P95" i="114"/>
  <c r="M95" i="114"/>
  <c r="L95" i="114"/>
  <c r="K95" i="114"/>
  <c r="J95" i="114"/>
  <c r="P94" i="114"/>
  <c r="M94" i="114" s="1"/>
  <c r="L94" i="114"/>
  <c r="K94" i="114"/>
  <c r="J94" i="114"/>
  <c r="P93" i="114"/>
  <c r="M93" i="114"/>
  <c r="L93" i="114"/>
  <c r="K93" i="114"/>
  <c r="J93" i="114"/>
  <c r="P92" i="114"/>
  <c r="M92" i="114"/>
  <c r="L92" i="114"/>
  <c r="K92" i="114"/>
  <c r="J92" i="114"/>
  <c r="P91" i="114"/>
  <c r="M91" i="114"/>
  <c r="L91" i="114"/>
  <c r="K91" i="114"/>
  <c r="J91" i="114"/>
  <c r="P90" i="114"/>
  <c r="M90" i="114" s="1"/>
  <c r="L90" i="114"/>
  <c r="K90" i="114"/>
  <c r="J90" i="114"/>
  <c r="P89" i="114"/>
  <c r="M89" i="114"/>
  <c r="L89" i="114"/>
  <c r="K89" i="114"/>
  <c r="J89" i="114"/>
  <c r="P88" i="114"/>
  <c r="M88" i="114"/>
  <c r="L88" i="114"/>
  <c r="K88" i="114"/>
  <c r="J88" i="114"/>
  <c r="P87" i="114"/>
  <c r="M87" i="114"/>
  <c r="L87" i="114"/>
  <c r="K87" i="114"/>
  <c r="J87" i="114"/>
  <c r="P86" i="114"/>
  <c r="M86" i="114" s="1"/>
  <c r="L86" i="114"/>
  <c r="K86" i="114"/>
  <c r="J86" i="114"/>
  <c r="P85" i="114"/>
  <c r="M85" i="114"/>
  <c r="L85" i="114"/>
  <c r="K85" i="114"/>
  <c r="J85" i="114"/>
  <c r="P84" i="114"/>
  <c r="M84" i="114"/>
  <c r="L84" i="114"/>
  <c r="K84" i="114"/>
  <c r="J84" i="114"/>
  <c r="P83" i="114"/>
  <c r="M83" i="114"/>
  <c r="L83" i="114"/>
  <c r="K83" i="114"/>
  <c r="J83" i="114"/>
  <c r="P82" i="114"/>
  <c r="M82" i="114" s="1"/>
  <c r="L82" i="114"/>
  <c r="K82" i="114"/>
  <c r="J82" i="114"/>
  <c r="P81" i="114"/>
  <c r="M81" i="114"/>
  <c r="L81" i="114"/>
  <c r="K81" i="114"/>
  <c r="J81" i="114"/>
  <c r="P80" i="114"/>
  <c r="M80" i="114"/>
  <c r="L80" i="114"/>
  <c r="K80" i="114"/>
  <c r="J80" i="114"/>
  <c r="P79" i="114"/>
  <c r="M79" i="114"/>
  <c r="L79" i="114"/>
  <c r="K79" i="114"/>
  <c r="J79" i="114"/>
  <c r="P78" i="114"/>
  <c r="M78" i="114" s="1"/>
  <c r="L78" i="114"/>
  <c r="K78" i="114"/>
  <c r="J78" i="114"/>
  <c r="P77" i="114"/>
  <c r="M77" i="114"/>
  <c r="L77" i="114"/>
  <c r="K77" i="114"/>
  <c r="J77" i="114"/>
  <c r="P76" i="114"/>
  <c r="M76" i="114"/>
  <c r="L76" i="114"/>
  <c r="K76" i="114"/>
  <c r="J76" i="114"/>
  <c r="P75" i="114"/>
  <c r="M75" i="114"/>
  <c r="L75" i="114"/>
  <c r="K75" i="114"/>
  <c r="J75" i="114"/>
  <c r="P74" i="114"/>
  <c r="M74" i="114" s="1"/>
  <c r="L74" i="114"/>
  <c r="K74" i="114"/>
  <c r="J74" i="114"/>
  <c r="P73" i="114"/>
  <c r="M73" i="114"/>
  <c r="L73" i="114"/>
  <c r="K73" i="114"/>
  <c r="J73" i="114"/>
  <c r="P72" i="114"/>
  <c r="M72" i="114"/>
  <c r="L72" i="114"/>
  <c r="K72" i="114"/>
  <c r="J72" i="114"/>
  <c r="P71" i="114"/>
  <c r="M71" i="114"/>
  <c r="L71" i="114"/>
  <c r="K71" i="114"/>
  <c r="J71" i="114"/>
  <c r="P70" i="114"/>
  <c r="M70" i="114" s="1"/>
  <c r="L70" i="114"/>
  <c r="K70" i="114"/>
  <c r="J70" i="114"/>
  <c r="P69" i="114"/>
  <c r="M69" i="114"/>
  <c r="L69" i="114"/>
  <c r="K69" i="114"/>
  <c r="J69" i="114"/>
  <c r="P68" i="114"/>
  <c r="M68" i="114"/>
  <c r="L68" i="114"/>
  <c r="K68" i="114"/>
  <c r="J68" i="114"/>
  <c r="P67" i="114"/>
  <c r="M67" i="114"/>
  <c r="L67" i="114"/>
  <c r="K67" i="114"/>
  <c r="J67" i="114"/>
  <c r="P66" i="114"/>
  <c r="M66" i="114" s="1"/>
  <c r="L66" i="114"/>
  <c r="K66" i="114"/>
  <c r="J66" i="114"/>
  <c r="P65" i="114"/>
  <c r="M65" i="114"/>
  <c r="L65" i="114"/>
  <c r="K65" i="114"/>
  <c r="J65" i="114"/>
  <c r="P64" i="114"/>
  <c r="M64" i="114"/>
  <c r="L64" i="114"/>
  <c r="K64" i="114"/>
  <c r="J64" i="114"/>
  <c r="P63" i="114"/>
  <c r="M63" i="114"/>
  <c r="L63" i="114"/>
  <c r="K63" i="114"/>
  <c r="J63" i="114"/>
  <c r="P62" i="114"/>
  <c r="M62" i="114" s="1"/>
  <c r="L62" i="114"/>
  <c r="K62" i="114"/>
  <c r="J62" i="114"/>
  <c r="P61" i="114"/>
  <c r="M61" i="114"/>
  <c r="L61" i="114"/>
  <c r="K61" i="114"/>
  <c r="J61" i="114"/>
  <c r="P60" i="114"/>
  <c r="M60" i="114"/>
  <c r="L60" i="114"/>
  <c r="K60" i="114"/>
  <c r="J60" i="114"/>
  <c r="P59" i="114"/>
  <c r="M59" i="114"/>
  <c r="L59" i="114"/>
  <c r="K59" i="114"/>
  <c r="J59" i="114"/>
  <c r="P58" i="114"/>
  <c r="M58" i="114" s="1"/>
  <c r="L58" i="114"/>
  <c r="K58" i="114"/>
  <c r="J58" i="114"/>
  <c r="P57" i="114"/>
  <c r="M57" i="114"/>
  <c r="L57" i="114"/>
  <c r="K57" i="114"/>
  <c r="J57" i="114"/>
  <c r="P56" i="114"/>
  <c r="M56" i="114"/>
  <c r="L56" i="114"/>
  <c r="K56" i="114"/>
  <c r="J56" i="114"/>
  <c r="P55" i="114"/>
  <c r="M55" i="114"/>
  <c r="L55" i="114"/>
  <c r="K55" i="114"/>
  <c r="J55" i="114"/>
  <c r="P54" i="114"/>
  <c r="M54" i="114" s="1"/>
  <c r="L54" i="114"/>
  <c r="K54" i="114"/>
  <c r="J54" i="114"/>
  <c r="P53" i="114"/>
  <c r="M53" i="114"/>
  <c r="L53" i="114"/>
  <c r="K53" i="114"/>
  <c r="J53" i="114"/>
  <c r="P52" i="114"/>
  <c r="M52" i="114"/>
  <c r="L52" i="114"/>
  <c r="K52" i="114"/>
  <c r="J52" i="114"/>
  <c r="P51" i="114"/>
  <c r="M51" i="114"/>
  <c r="L51" i="114"/>
  <c r="K51" i="114"/>
  <c r="J51" i="114"/>
  <c r="P50" i="114"/>
  <c r="M50" i="114" s="1"/>
  <c r="L50" i="114"/>
  <c r="K50" i="114"/>
  <c r="J50" i="114"/>
  <c r="P49" i="114"/>
  <c r="M49" i="114"/>
  <c r="L49" i="114"/>
  <c r="K49" i="114"/>
  <c r="J49" i="114"/>
  <c r="P48" i="114"/>
  <c r="M48" i="114"/>
  <c r="L48" i="114"/>
  <c r="K48" i="114"/>
  <c r="J48" i="114"/>
  <c r="P47" i="114"/>
  <c r="M47" i="114"/>
  <c r="L47" i="114"/>
  <c r="K47" i="114"/>
  <c r="J47" i="114"/>
  <c r="P46" i="114"/>
  <c r="M46" i="114" s="1"/>
  <c r="L46" i="114"/>
  <c r="K46" i="114"/>
  <c r="J46" i="114"/>
  <c r="P45" i="114"/>
  <c r="M45" i="114"/>
  <c r="L45" i="114"/>
  <c r="K45" i="114"/>
  <c r="J45" i="114"/>
  <c r="P44" i="114"/>
  <c r="M44" i="114"/>
  <c r="L44" i="114"/>
  <c r="K44" i="114"/>
  <c r="J44" i="114"/>
  <c r="P43" i="114"/>
  <c r="M43" i="114"/>
  <c r="L43" i="114"/>
  <c r="K43" i="114"/>
  <c r="J43" i="114"/>
  <c r="P42" i="114"/>
  <c r="M42" i="114" s="1"/>
  <c r="L42" i="114"/>
  <c r="K42" i="114"/>
  <c r="J42" i="114"/>
  <c r="P41" i="114"/>
  <c r="M41" i="114"/>
  <c r="L41" i="114"/>
  <c r="K41" i="114"/>
  <c r="J41" i="114"/>
  <c r="P40" i="114"/>
  <c r="M40" i="114"/>
  <c r="L40" i="114"/>
  <c r="K40" i="114"/>
  <c r="J40" i="114"/>
  <c r="H5" i="114"/>
  <c r="D5" i="114"/>
  <c r="C5" i="114"/>
  <c r="A5" i="114"/>
  <c r="C2" i="114"/>
  <c r="A1" i="114"/>
  <c r="Q6" i="115" l="1"/>
  <c r="F6" i="115"/>
  <c r="M6" i="115"/>
  <c r="AG1" i="115"/>
  <c r="AC1" i="115"/>
  <c r="AE1" i="115"/>
  <c r="AF1" i="115"/>
  <c r="K6" i="115"/>
  <c r="H18" i="117"/>
  <c r="B21" i="117"/>
  <c r="D18" i="117"/>
  <c r="AH1" i="115"/>
  <c r="O6" i="115"/>
  <c r="AD1" i="119"/>
  <c r="K6" i="119"/>
  <c r="F53" i="119"/>
  <c r="AC1" i="117"/>
  <c r="AG1" i="117"/>
  <c r="B20" i="113" l="1"/>
  <c r="B19" i="113"/>
  <c r="D18" i="113"/>
  <c r="L11" i="113"/>
  <c r="I11" i="113"/>
  <c r="G11" i="113"/>
  <c r="E11" i="113"/>
  <c r="H18" i="113" s="1"/>
  <c r="D11" i="113"/>
  <c r="C11" i="113"/>
  <c r="I9" i="113"/>
  <c r="G9" i="113"/>
  <c r="V5" i="113" s="1"/>
  <c r="E9" i="113"/>
  <c r="F18" i="113" s="1"/>
  <c r="D9" i="113"/>
  <c r="C9" i="113"/>
  <c r="I7" i="113"/>
  <c r="G7" i="113"/>
  <c r="E7" i="113"/>
  <c r="D7" i="113"/>
  <c r="C7" i="113"/>
  <c r="Y5" i="113"/>
  <c r="U5" i="113"/>
  <c r="L4" i="113"/>
  <c r="K41" i="113" s="1"/>
  <c r="E4" i="113"/>
  <c r="A4" i="113"/>
  <c r="Y3" i="113"/>
  <c r="E2" i="113"/>
  <c r="AI1" i="113"/>
  <c r="AE1" i="113"/>
  <c r="A1" i="113"/>
  <c r="P156" i="112"/>
  <c r="M156" i="112" s="1"/>
  <c r="L156" i="112"/>
  <c r="K156" i="112"/>
  <c r="J156" i="112"/>
  <c r="P155" i="112"/>
  <c r="M155" i="112"/>
  <c r="L155" i="112"/>
  <c r="K155" i="112"/>
  <c r="J155" i="112"/>
  <c r="P154" i="112"/>
  <c r="M154" i="112"/>
  <c r="L154" i="112"/>
  <c r="K154" i="112"/>
  <c r="J154" i="112"/>
  <c r="P153" i="112"/>
  <c r="M153" i="112" s="1"/>
  <c r="L153" i="112"/>
  <c r="K153" i="112"/>
  <c r="J153" i="112"/>
  <c r="P152" i="112"/>
  <c r="M152" i="112" s="1"/>
  <c r="L152" i="112"/>
  <c r="K152" i="112"/>
  <c r="J152" i="112"/>
  <c r="P151" i="112"/>
  <c r="M151" i="112"/>
  <c r="L151" i="112"/>
  <c r="K151" i="112"/>
  <c r="J151" i="112"/>
  <c r="P150" i="112"/>
  <c r="M150" i="112"/>
  <c r="L150" i="112"/>
  <c r="K150" i="112"/>
  <c r="J150" i="112"/>
  <c r="P149" i="112"/>
  <c r="M149" i="112" s="1"/>
  <c r="L149" i="112"/>
  <c r="K149" i="112"/>
  <c r="J149" i="112"/>
  <c r="P148" i="112"/>
  <c r="M148" i="112" s="1"/>
  <c r="L148" i="112"/>
  <c r="K148" i="112"/>
  <c r="J148" i="112"/>
  <c r="P147" i="112"/>
  <c r="M147" i="112"/>
  <c r="L147" i="112"/>
  <c r="K147" i="112"/>
  <c r="J147" i="112"/>
  <c r="P146" i="112"/>
  <c r="M146" i="112"/>
  <c r="L146" i="112"/>
  <c r="K146" i="112"/>
  <c r="J146" i="112"/>
  <c r="P145" i="112"/>
  <c r="M145" i="112" s="1"/>
  <c r="L145" i="112"/>
  <c r="K145" i="112"/>
  <c r="J145" i="112"/>
  <c r="P144" i="112"/>
  <c r="M144" i="112" s="1"/>
  <c r="L144" i="112"/>
  <c r="K144" i="112"/>
  <c r="J144" i="112"/>
  <c r="P143" i="112"/>
  <c r="M143" i="112"/>
  <c r="L143" i="112"/>
  <c r="K143" i="112"/>
  <c r="J143" i="112"/>
  <c r="P142" i="112"/>
  <c r="M142" i="112"/>
  <c r="L142" i="112"/>
  <c r="K142" i="112"/>
  <c r="J142" i="112"/>
  <c r="P141" i="112"/>
  <c r="M141" i="112" s="1"/>
  <c r="L141" i="112"/>
  <c r="K141" i="112"/>
  <c r="J141" i="112"/>
  <c r="P140" i="112"/>
  <c r="M140" i="112" s="1"/>
  <c r="L140" i="112"/>
  <c r="K140" i="112"/>
  <c r="J140" i="112"/>
  <c r="P139" i="112"/>
  <c r="M139" i="112"/>
  <c r="L139" i="112"/>
  <c r="K139" i="112"/>
  <c r="J139" i="112"/>
  <c r="P138" i="112"/>
  <c r="M138" i="112"/>
  <c r="L138" i="112"/>
  <c r="K138" i="112"/>
  <c r="J138" i="112"/>
  <c r="P137" i="112"/>
  <c r="M137" i="112" s="1"/>
  <c r="L137" i="112"/>
  <c r="K137" i="112"/>
  <c r="J137" i="112"/>
  <c r="P136" i="112"/>
  <c r="M136" i="112" s="1"/>
  <c r="L136" i="112"/>
  <c r="K136" i="112"/>
  <c r="J136" i="112"/>
  <c r="P135" i="112"/>
  <c r="M135" i="112"/>
  <c r="L135" i="112"/>
  <c r="K135" i="112"/>
  <c r="J135" i="112"/>
  <c r="P134" i="112"/>
  <c r="M134" i="112"/>
  <c r="L134" i="112"/>
  <c r="K134" i="112"/>
  <c r="J134" i="112"/>
  <c r="P133" i="112"/>
  <c r="M133" i="112" s="1"/>
  <c r="L133" i="112"/>
  <c r="K133" i="112"/>
  <c r="J133" i="112"/>
  <c r="P132" i="112"/>
  <c r="M132" i="112" s="1"/>
  <c r="L132" i="112"/>
  <c r="K132" i="112"/>
  <c r="J132" i="112"/>
  <c r="P131" i="112"/>
  <c r="M131" i="112"/>
  <c r="L131" i="112"/>
  <c r="K131" i="112"/>
  <c r="J131" i="112"/>
  <c r="P130" i="112"/>
  <c r="M130" i="112"/>
  <c r="L130" i="112"/>
  <c r="K130" i="112"/>
  <c r="J130" i="112"/>
  <c r="P129" i="112"/>
  <c r="M129" i="112" s="1"/>
  <c r="L129" i="112"/>
  <c r="K129" i="112"/>
  <c r="J129" i="112"/>
  <c r="P128" i="112"/>
  <c r="M128" i="112" s="1"/>
  <c r="L128" i="112"/>
  <c r="K128" i="112"/>
  <c r="J128" i="112"/>
  <c r="P127" i="112"/>
  <c r="M127" i="112"/>
  <c r="L127" i="112"/>
  <c r="K127" i="112"/>
  <c r="J127" i="112"/>
  <c r="P126" i="112"/>
  <c r="M126" i="112"/>
  <c r="L126" i="112"/>
  <c r="K126" i="112"/>
  <c r="J126" i="112"/>
  <c r="P125" i="112"/>
  <c r="M125" i="112" s="1"/>
  <c r="L125" i="112"/>
  <c r="K125" i="112"/>
  <c r="J125" i="112"/>
  <c r="P124" i="112"/>
  <c r="M124" i="112" s="1"/>
  <c r="L124" i="112"/>
  <c r="K124" i="112"/>
  <c r="J124" i="112"/>
  <c r="P123" i="112"/>
  <c r="M123" i="112"/>
  <c r="L123" i="112"/>
  <c r="K123" i="112"/>
  <c r="J123" i="112"/>
  <c r="P122" i="112"/>
  <c r="M122" i="112"/>
  <c r="L122" i="112"/>
  <c r="K122" i="112"/>
  <c r="J122" i="112"/>
  <c r="P121" i="112"/>
  <c r="M121" i="112" s="1"/>
  <c r="L121" i="112"/>
  <c r="K121" i="112"/>
  <c r="J121" i="112"/>
  <c r="P120" i="112"/>
  <c r="M120" i="112" s="1"/>
  <c r="L120" i="112"/>
  <c r="K120" i="112"/>
  <c r="J120" i="112"/>
  <c r="P119" i="112"/>
  <c r="M119" i="112"/>
  <c r="L119" i="112"/>
  <c r="K119" i="112"/>
  <c r="J119" i="112"/>
  <c r="P118" i="112"/>
  <c r="M118" i="112"/>
  <c r="L118" i="112"/>
  <c r="K118" i="112"/>
  <c r="J118" i="112"/>
  <c r="P117" i="112"/>
  <c r="M117" i="112" s="1"/>
  <c r="L117" i="112"/>
  <c r="K117" i="112"/>
  <c r="J117" i="112"/>
  <c r="P116" i="112"/>
  <c r="M116" i="112" s="1"/>
  <c r="L116" i="112"/>
  <c r="K116" i="112"/>
  <c r="J116" i="112"/>
  <c r="P115" i="112"/>
  <c r="M115" i="112"/>
  <c r="L115" i="112"/>
  <c r="K115" i="112"/>
  <c r="J115" i="112"/>
  <c r="P114" i="112"/>
  <c r="M114" i="112"/>
  <c r="L114" i="112"/>
  <c r="K114" i="112"/>
  <c r="J114" i="112"/>
  <c r="P113" i="112"/>
  <c r="M113" i="112" s="1"/>
  <c r="L113" i="112"/>
  <c r="K113" i="112"/>
  <c r="J113" i="112"/>
  <c r="P112" i="112"/>
  <c r="M112" i="112" s="1"/>
  <c r="L112" i="112"/>
  <c r="K112" i="112"/>
  <c r="J112" i="112"/>
  <c r="P111" i="112"/>
  <c r="M111" i="112"/>
  <c r="L111" i="112"/>
  <c r="K111" i="112"/>
  <c r="J111" i="112"/>
  <c r="P110" i="112"/>
  <c r="M110" i="112"/>
  <c r="L110" i="112"/>
  <c r="K110" i="112"/>
  <c r="J110" i="112"/>
  <c r="P109" i="112"/>
  <c r="M109" i="112" s="1"/>
  <c r="L109" i="112"/>
  <c r="K109" i="112"/>
  <c r="J109" i="112"/>
  <c r="P108" i="112"/>
  <c r="M108" i="112" s="1"/>
  <c r="L108" i="112"/>
  <c r="K108" i="112"/>
  <c r="J108" i="112"/>
  <c r="P107" i="112"/>
  <c r="M107" i="112"/>
  <c r="L107" i="112"/>
  <c r="K107" i="112"/>
  <c r="J107" i="112"/>
  <c r="P106" i="112"/>
  <c r="M106" i="112"/>
  <c r="L106" i="112"/>
  <c r="K106" i="112"/>
  <c r="J106" i="112"/>
  <c r="P105" i="112"/>
  <c r="M105" i="112" s="1"/>
  <c r="L105" i="112"/>
  <c r="K105" i="112"/>
  <c r="J105" i="112"/>
  <c r="P104" i="112"/>
  <c r="M104" i="112" s="1"/>
  <c r="L104" i="112"/>
  <c r="K104" i="112"/>
  <c r="J104" i="112"/>
  <c r="P103" i="112"/>
  <c r="M103" i="112"/>
  <c r="L103" i="112"/>
  <c r="K103" i="112"/>
  <c r="J103" i="112"/>
  <c r="P102" i="112"/>
  <c r="M102" i="112"/>
  <c r="L102" i="112"/>
  <c r="K102" i="112"/>
  <c r="J102" i="112"/>
  <c r="P101" i="112"/>
  <c r="M101" i="112" s="1"/>
  <c r="L101" i="112"/>
  <c r="K101" i="112"/>
  <c r="J101" i="112"/>
  <c r="P100" i="112"/>
  <c r="M100" i="112" s="1"/>
  <c r="L100" i="112"/>
  <c r="K100" i="112"/>
  <c r="J100" i="112"/>
  <c r="P99" i="112"/>
  <c r="M99" i="112"/>
  <c r="L99" i="112"/>
  <c r="K99" i="112"/>
  <c r="J99" i="112"/>
  <c r="P98" i="112"/>
  <c r="M98" i="112"/>
  <c r="L98" i="112"/>
  <c r="K98" i="112"/>
  <c r="J98" i="112"/>
  <c r="P97" i="112"/>
  <c r="M97" i="112" s="1"/>
  <c r="L97" i="112"/>
  <c r="K97" i="112"/>
  <c r="J97" i="112"/>
  <c r="P96" i="112"/>
  <c r="M96" i="112" s="1"/>
  <c r="L96" i="112"/>
  <c r="K96" i="112"/>
  <c r="J96" i="112"/>
  <c r="P95" i="112"/>
  <c r="M95" i="112"/>
  <c r="L95" i="112"/>
  <c r="K95" i="112"/>
  <c r="J95" i="112"/>
  <c r="P94" i="112"/>
  <c r="M94" i="112"/>
  <c r="L94" i="112"/>
  <c r="K94" i="112"/>
  <c r="J94" i="112"/>
  <c r="P93" i="112"/>
  <c r="M93" i="112" s="1"/>
  <c r="L93" i="112"/>
  <c r="K93" i="112"/>
  <c r="J93" i="112"/>
  <c r="P92" i="112"/>
  <c r="M92" i="112" s="1"/>
  <c r="L92" i="112"/>
  <c r="K92" i="112"/>
  <c r="J92" i="112"/>
  <c r="P91" i="112"/>
  <c r="M91" i="112"/>
  <c r="L91" i="112"/>
  <c r="K91" i="112"/>
  <c r="J91" i="112"/>
  <c r="P90" i="112"/>
  <c r="M90" i="112"/>
  <c r="L90" i="112"/>
  <c r="K90" i="112"/>
  <c r="J90" i="112"/>
  <c r="P89" i="112"/>
  <c r="M89" i="112" s="1"/>
  <c r="L89" i="112"/>
  <c r="K89" i="112"/>
  <c r="J89" i="112"/>
  <c r="P88" i="112"/>
  <c r="M88" i="112" s="1"/>
  <c r="L88" i="112"/>
  <c r="K88" i="112"/>
  <c r="J88" i="112"/>
  <c r="P87" i="112"/>
  <c r="M87" i="112"/>
  <c r="L87" i="112"/>
  <c r="K87" i="112"/>
  <c r="J87" i="112"/>
  <c r="P86" i="112"/>
  <c r="M86" i="112"/>
  <c r="L86" i="112"/>
  <c r="K86" i="112"/>
  <c r="J86" i="112"/>
  <c r="P85" i="112"/>
  <c r="M85" i="112" s="1"/>
  <c r="L85" i="112"/>
  <c r="K85" i="112"/>
  <c r="J85" i="112"/>
  <c r="P84" i="112"/>
  <c r="M84" i="112" s="1"/>
  <c r="L84" i="112"/>
  <c r="K84" i="112"/>
  <c r="J84" i="112"/>
  <c r="P83" i="112"/>
  <c r="M83" i="112"/>
  <c r="L83" i="112"/>
  <c r="K83" i="112"/>
  <c r="J83" i="112"/>
  <c r="P82" i="112"/>
  <c r="M82" i="112"/>
  <c r="L82" i="112"/>
  <c r="K82" i="112"/>
  <c r="J82" i="112"/>
  <c r="P81" i="112"/>
  <c r="M81" i="112" s="1"/>
  <c r="L81" i="112"/>
  <c r="K81" i="112"/>
  <c r="J81" i="112"/>
  <c r="P80" i="112"/>
  <c r="M80" i="112" s="1"/>
  <c r="L80" i="112"/>
  <c r="K80" i="112"/>
  <c r="J80" i="112"/>
  <c r="P79" i="112"/>
  <c r="M79" i="112"/>
  <c r="L79" i="112"/>
  <c r="K79" i="112"/>
  <c r="J79" i="112"/>
  <c r="P78" i="112"/>
  <c r="M78" i="112"/>
  <c r="L78" i="112"/>
  <c r="K78" i="112"/>
  <c r="J78" i="112"/>
  <c r="P77" i="112"/>
  <c r="M77" i="112" s="1"/>
  <c r="L77" i="112"/>
  <c r="K77" i="112"/>
  <c r="J77" i="112"/>
  <c r="P76" i="112"/>
  <c r="M76" i="112" s="1"/>
  <c r="L76" i="112"/>
  <c r="K76" i="112"/>
  <c r="J76" i="112"/>
  <c r="P75" i="112"/>
  <c r="M75" i="112"/>
  <c r="L75" i="112"/>
  <c r="K75" i="112"/>
  <c r="J75" i="112"/>
  <c r="P74" i="112"/>
  <c r="M74" i="112"/>
  <c r="L74" i="112"/>
  <c r="K74" i="112"/>
  <c r="J74" i="112"/>
  <c r="P73" i="112"/>
  <c r="M73" i="112" s="1"/>
  <c r="L73" i="112"/>
  <c r="K73" i="112"/>
  <c r="J73" i="112"/>
  <c r="P72" i="112"/>
  <c r="M72" i="112" s="1"/>
  <c r="L72" i="112"/>
  <c r="K72" i="112"/>
  <c r="J72" i="112"/>
  <c r="P71" i="112"/>
  <c r="M71" i="112"/>
  <c r="L71" i="112"/>
  <c r="K71" i="112"/>
  <c r="J71" i="112"/>
  <c r="P70" i="112"/>
  <c r="M70" i="112"/>
  <c r="L70" i="112"/>
  <c r="K70" i="112"/>
  <c r="J70" i="112"/>
  <c r="P69" i="112"/>
  <c r="M69" i="112" s="1"/>
  <c r="L69" i="112"/>
  <c r="K69" i="112"/>
  <c r="J69" i="112"/>
  <c r="P68" i="112"/>
  <c r="M68" i="112" s="1"/>
  <c r="L68" i="112"/>
  <c r="K68" i="112"/>
  <c r="J68" i="112"/>
  <c r="P67" i="112"/>
  <c r="M67" i="112"/>
  <c r="L67" i="112"/>
  <c r="K67" i="112"/>
  <c r="J67" i="112"/>
  <c r="P66" i="112"/>
  <c r="M66" i="112"/>
  <c r="L66" i="112"/>
  <c r="K66" i="112"/>
  <c r="J66" i="112"/>
  <c r="P65" i="112"/>
  <c r="M65" i="112" s="1"/>
  <c r="L65" i="112"/>
  <c r="K65" i="112"/>
  <c r="J65" i="112"/>
  <c r="P64" i="112"/>
  <c r="M64" i="112" s="1"/>
  <c r="L64" i="112"/>
  <c r="K64" i="112"/>
  <c r="J64" i="112"/>
  <c r="P63" i="112"/>
  <c r="M63" i="112"/>
  <c r="L63" i="112"/>
  <c r="K63" i="112"/>
  <c r="J63" i="112"/>
  <c r="P62" i="112"/>
  <c r="M62" i="112"/>
  <c r="L62" i="112"/>
  <c r="K62" i="112"/>
  <c r="J62" i="112"/>
  <c r="P61" i="112"/>
  <c r="M61" i="112" s="1"/>
  <c r="L61" i="112"/>
  <c r="K61" i="112"/>
  <c r="J61" i="112"/>
  <c r="P60" i="112"/>
  <c r="M60" i="112" s="1"/>
  <c r="L60" i="112"/>
  <c r="K60" i="112"/>
  <c r="J60" i="112"/>
  <c r="P59" i="112"/>
  <c r="M59" i="112"/>
  <c r="L59" i="112"/>
  <c r="K59" i="112"/>
  <c r="J59" i="112"/>
  <c r="P58" i="112"/>
  <c r="M58" i="112"/>
  <c r="L58" i="112"/>
  <c r="K58" i="112"/>
  <c r="J58" i="112"/>
  <c r="P57" i="112"/>
  <c r="M57" i="112" s="1"/>
  <c r="L57" i="112"/>
  <c r="K57" i="112"/>
  <c r="J57" i="112"/>
  <c r="P56" i="112"/>
  <c r="M56" i="112" s="1"/>
  <c r="L56" i="112"/>
  <c r="K56" i="112"/>
  <c r="J56" i="112"/>
  <c r="P55" i="112"/>
  <c r="M55" i="112"/>
  <c r="L55" i="112"/>
  <c r="K55" i="112"/>
  <c r="J55" i="112"/>
  <c r="P54" i="112"/>
  <c r="M54" i="112"/>
  <c r="L54" i="112"/>
  <c r="K54" i="112"/>
  <c r="J54" i="112"/>
  <c r="P53" i="112"/>
  <c r="M53" i="112" s="1"/>
  <c r="L53" i="112"/>
  <c r="K53" i="112"/>
  <c r="J53" i="112"/>
  <c r="P52" i="112"/>
  <c r="M52" i="112" s="1"/>
  <c r="L52" i="112"/>
  <c r="K52" i="112"/>
  <c r="J52" i="112"/>
  <c r="P51" i="112"/>
  <c r="M51" i="112"/>
  <c r="L51" i="112"/>
  <c r="K51" i="112"/>
  <c r="J51" i="112"/>
  <c r="P50" i="112"/>
  <c r="M50" i="112"/>
  <c r="L50" i="112"/>
  <c r="K50" i="112"/>
  <c r="J50" i="112"/>
  <c r="P49" i="112"/>
  <c r="M49" i="112" s="1"/>
  <c r="L49" i="112"/>
  <c r="K49" i="112"/>
  <c r="J49" i="112"/>
  <c r="P48" i="112"/>
  <c r="M48" i="112" s="1"/>
  <c r="L48" i="112"/>
  <c r="K48" i="112"/>
  <c r="J48" i="112"/>
  <c r="P47" i="112"/>
  <c r="M47" i="112"/>
  <c r="L47" i="112"/>
  <c r="K47" i="112"/>
  <c r="J47" i="112"/>
  <c r="P46" i="112"/>
  <c r="M46" i="112"/>
  <c r="L46" i="112"/>
  <c r="K46" i="112"/>
  <c r="J46" i="112"/>
  <c r="P45" i="112"/>
  <c r="M45" i="112" s="1"/>
  <c r="L45" i="112"/>
  <c r="K45" i="112"/>
  <c r="J45" i="112"/>
  <c r="P44" i="112"/>
  <c r="M44" i="112" s="1"/>
  <c r="L44" i="112"/>
  <c r="K44" i="112"/>
  <c r="J44" i="112"/>
  <c r="P43" i="112"/>
  <c r="M43" i="112"/>
  <c r="L43" i="112"/>
  <c r="K43" i="112"/>
  <c r="J43" i="112"/>
  <c r="P42" i="112"/>
  <c r="M42" i="112"/>
  <c r="L42" i="112"/>
  <c r="K42" i="112"/>
  <c r="J42" i="112"/>
  <c r="P41" i="112"/>
  <c r="M41" i="112" s="1"/>
  <c r="L41" i="112"/>
  <c r="K41" i="112"/>
  <c r="J41" i="112"/>
  <c r="P40" i="112"/>
  <c r="M40" i="112" s="1"/>
  <c r="L40" i="112"/>
  <c r="K40" i="112"/>
  <c r="J40" i="112"/>
  <c r="H5" i="112"/>
  <c r="D5" i="112"/>
  <c r="C5" i="112"/>
  <c r="A5" i="112"/>
  <c r="C2" i="112"/>
  <c r="A1" i="112"/>
  <c r="K41" i="111"/>
  <c r="B19" i="111"/>
  <c r="D18" i="111"/>
  <c r="L15" i="111"/>
  <c r="I15" i="111"/>
  <c r="G15" i="111"/>
  <c r="E15" i="111"/>
  <c r="W8" i="111" s="1"/>
  <c r="D15" i="111"/>
  <c r="C15" i="111"/>
  <c r="I13" i="111"/>
  <c r="D13" i="111"/>
  <c r="C13" i="111"/>
  <c r="I11" i="111"/>
  <c r="G11" i="111"/>
  <c r="T7" i="111" s="1"/>
  <c r="E11" i="111"/>
  <c r="B21" i="111" s="1"/>
  <c r="D11" i="111"/>
  <c r="C11" i="111"/>
  <c r="L9" i="111"/>
  <c r="I9" i="111"/>
  <c r="G9" i="111"/>
  <c r="E9" i="111"/>
  <c r="D9" i="111"/>
  <c r="C9" i="111"/>
  <c r="X8" i="111"/>
  <c r="W7" i="111"/>
  <c r="I7" i="111"/>
  <c r="G7" i="111"/>
  <c r="U7" i="111" s="1"/>
  <c r="E7" i="111"/>
  <c r="T8" i="111" s="1"/>
  <c r="D7" i="111"/>
  <c r="C7" i="111"/>
  <c r="X6" i="111"/>
  <c r="U6" i="111"/>
  <c r="T6" i="111"/>
  <c r="AA5" i="111"/>
  <c r="AJ1" i="111" s="1"/>
  <c r="T5" i="111"/>
  <c r="X4" i="111"/>
  <c r="W4" i="111"/>
  <c r="L4" i="111"/>
  <c r="E4" i="111"/>
  <c r="A4" i="111"/>
  <c r="AA3" i="111"/>
  <c r="E2" i="111"/>
  <c r="AM1" i="111"/>
  <c r="AL1" i="111"/>
  <c r="AK1" i="111"/>
  <c r="AI1" i="111"/>
  <c r="AH1" i="111"/>
  <c r="AG1" i="111"/>
  <c r="AE1" i="111"/>
  <c r="AD1" i="111"/>
  <c r="A1" i="111"/>
  <c r="P156" i="110"/>
  <c r="M156" i="110"/>
  <c r="L156" i="110"/>
  <c r="K156" i="110"/>
  <c r="J156" i="110"/>
  <c r="P155" i="110"/>
  <c r="M155" i="110"/>
  <c r="L155" i="110"/>
  <c r="K155" i="110"/>
  <c r="J155" i="110"/>
  <c r="P154" i="110"/>
  <c r="M154" i="110" s="1"/>
  <c r="L154" i="110"/>
  <c r="K154" i="110"/>
  <c r="J154" i="110"/>
  <c r="P153" i="110"/>
  <c r="M153" i="110" s="1"/>
  <c r="L153" i="110"/>
  <c r="K153" i="110"/>
  <c r="J153" i="110"/>
  <c r="P152" i="110"/>
  <c r="M152" i="110"/>
  <c r="L152" i="110"/>
  <c r="K152" i="110"/>
  <c r="J152" i="110"/>
  <c r="P151" i="110"/>
  <c r="M151" i="110"/>
  <c r="L151" i="110"/>
  <c r="K151" i="110"/>
  <c r="J151" i="110"/>
  <c r="P150" i="110"/>
  <c r="M150" i="110" s="1"/>
  <c r="L150" i="110"/>
  <c r="K150" i="110"/>
  <c r="J150" i="110"/>
  <c r="P149" i="110"/>
  <c r="M149" i="110" s="1"/>
  <c r="L149" i="110"/>
  <c r="K149" i="110"/>
  <c r="J149" i="110"/>
  <c r="P148" i="110"/>
  <c r="M148" i="110"/>
  <c r="L148" i="110"/>
  <c r="K148" i="110"/>
  <c r="J148" i="110"/>
  <c r="P147" i="110"/>
  <c r="M147" i="110"/>
  <c r="L147" i="110"/>
  <c r="K147" i="110"/>
  <c r="J147" i="110"/>
  <c r="P146" i="110"/>
  <c r="M146" i="110" s="1"/>
  <c r="L146" i="110"/>
  <c r="K146" i="110"/>
  <c r="J146" i="110"/>
  <c r="P145" i="110"/>
  <c r="M145" i="110" s="1"/>
  <c r="L145" i="110"/>
  <c r="K145" i="110"/>
  <c r="J145" i="110"/>
  <c r="P144" i="110"/>
  <c r="M144" i="110"/>
  <c r="L144" i="110"/>
  <c r="K144" i="110"/>
  <c r="J144" i="110"/>
  <c r="P143" i="110"/>
  <c r="M143" i="110"/>
  <c r="L143" i="110"/>
  <c r="K143" i="110"/>
  <c r="J143" i="110"/>
  <c r="P142" i="110"/>
  <c r="M142" i="110" s="1"/>
  <c r="L142" i="110"/>
  <c r="K142" i="110"/>
  <c r="J142" i="110"/>
  <c r="P141" i="110"/>
  <c r="M141" i="110" s="1"/>
  <c r="L141" i="110"/>
  <c r="K141" i="110"/>
  <c r="J141" i="110"/>
  <c r="P140" i="110"/>
  <c r="M140" i="110"/>
  <c r="L140" i="110"/>
  <c r="K140" i="110"/>
  <c r="J140" i="110"/>
  <c r="P139" i="110"/>
  <c r="M139" i="110"/>
  <c r="L139" i="110"/>
  <c r="K139" i="110"/>
  <c r="J139" i="110"/>
  <c r="P138" i="110"/>
  <c r="M138" i="110" s="1"/>
  <c r="L138" i="110"/>
  <c r="K138" i="110"/>
  <c r="J138" i="110"/>
  <c r="P137" i="110"/>
  <c r="M137" i="110" s="1"/>
  <c r="L137" i="110"/>
  <c r="K137" i="110"/>
  <c r="J137" i="110"/>
  <c r="P136" i="110"/>
  <c r="M136" i="110"/>
  <c r="L136" i="110"/>
  <c r="K136" i="110"/>
  <c r="J136" i="110"/>
  <c r="P135" i="110"/>
  <c r="M135" i="110"/>
  <c r="L135" i="110"/>
  <c r="K135" i="110"/>
  <c r="J135" i="110"/>
  <c r="P134" i="110"/>
  <c r="M134" i="110" s="1"/>
  <c r="L134" i="110"/>
  <c r="K134" i="110"/>
  <c r="J134" i="110"/>
  <c r="P133" i="110"/>
  <c r="M133" i="110" s="1"/>
  <c r="L133" i="110"/>
  <c r="K133" i="110"/>
  <c r="J133" i="110"/>
  <c r="P132" i="110"/>
  <c r="M132" i="110"/>
  <c r="L132" i="110"/>
  <c r="K132" i="110"/>
  <c r="J132" i="110"/>
  <c r="P131" i="110"/>
  <c r="M131" i="110"/>
  <c r="L131" i="110"/>
  <c r="K131" i="110"/>
  <c r="J131" i="110"/>
  <c r="P130" i="110"/>
  <c r="M130" i="110" s="1"/>
  <c r="L130" i="110"/>
  <c r="K130" i="110"/>
  <c r="J130" i="110"/>
  <c r="P129" i="110"/>
  <c r="M129" i="110" s="1"/>
  <c r="L129" i="110"/>
  <c r="K129" i="110"/>
  <c r="J129" i="110"/>
  <c r="P128" i="110"/>
  <c r="M128" i="110"/>
  <c r="L128" i="110"/>
  <c r="K128" i="110"/>
  <c r="J128" i="110"/>
  <c r="P127" i="110"/>
  <c r="M127" i="110"/>
  <c r="L127" i="110"/>
  <c r="K127" i="110"/>
  <c r="J127" i="110"/>
  <c r="P126" i="110"/>
  <c r="M126" i="110" s="1"/>
  <c r="L126" i="110"/>
  <c r="K126" i="110"/>
  <c r="J126" i="110"/>
  <c r="P125" i="110"/>
  <c r="M125" i="110" s="1"/>
  <c r="L125" i="110"/>
  <c r="K125" i="110"/>
  <c r="J125" i="110"/>
  <c r="P124" i="110"/>
  <c r="M124" i="110"/>
  <c r="L124" i="110"/>
  <c r="K124" i="110"/>
  <c r="J124" i="110"/>
  <c r="P123" i="110"/>
  <c r="M123" i="110"/>
  <c r="L123" i="110"/>
  <c r="K123" i="110"/>
  <c r="J123" i="110"/>
  <c r="P122" i="110"/>
  <c r="M122" i="110" s="1"/>
  <c r="L122" i="110"/>
  <c r="K122" i="110"/>
  <c r="J122" i="110"/>
  <c r="P121" i="110"/>
  <c r="M121" i="110" s="1"/>
  <c r="L121" i="110"/>
  <c r="K121" i="110"/>
  <c r="J121" i="110"/>
  <c r="P120" i="110"/>
  <c r="M120" i="110"/>
  <c r="L120" i="110"/>
  <c r="K120" i="110"/>
  <c r="J120" i="110"/>
  <c r="P119" i="110"/>
  <c r="M119" i="110"/>
  <c r="L119" i="110"/>
  <c r="K119" i="110"/>
  <c r="J119" i="110"/>
  <c r="P118" i="110"/>
  <c r="M118" i="110" s="1"/>
  <c r="L118" i="110"/>
  <c r="K118" i="110"/>
  <c r="J118" i="110"/>
  <c r="P117" i="110"/>
  <c r="M117" i="110" s="1"/>
  <c r="L117" i="110"/>
  <c r="K117" i="110"/>
  <c r="J117" i="110"/>
  <c r="P116" i="110"/>
  <c r="M116" i="110"/>
  <c r="L116" i="110"/>
  <c r="K116" i="110"/>
  <c r="J116" i="110"/>
  <c r="P115" i="110"/>
  <c r="M115" i="110"/>
  <c r="L115" i="110"/>
  <c r="K115" i="110"/>
  <c r="J115" i="110"/>
  <c r="P114" i="110"/>
  <c r="M114" i="110" s="1"/>
  <c r="L114" i="110"/>
  <c r="K114" i="110"/>
  <c r="J114" i="110"/>
  <c r="P113" i="110"/>
  <c r="M113" i="110" s="1"/>
  <c r="L113" i="110"/>
  <c r="K113" i="110"/>
  <c r="J113" i="110"/>
  <c r="P112" i="110"/>
  <c r="M112" i="110"/>
  <c r="L112" i="110"/>
  <c r="K112" i="110"/>
  <c r="J112" i="110"/>
  <c r="P111" i="110"/>
  <c r="M111" i="110"/>
  <c r="L111" i="110"/>
  <c r="K111" i="110"/>
  <c r="J111" i="110"/>
  <c r="P110" i="110"/>
  <c r="M110" i="110" s="1"/>
  <c r="L110" i="110"/>
  <c r="K110" i="110"/>
  <c r="J110" i="110"/>
  <c r="P109" i="110"/>
  <c r="M109" i="110" s="1"/>
  <c r="L109" i="110"/>
  <c r="K109" i="110"/>
  <c r="J109" i="110"/>
  <c r="P108" i="110"/>
  <c r="M108" i="110"/>
  <c r="L108" i="110"/>
  <c r="K108" i="110"/>
  <c r="J108" i="110"/>
  <c r="P107" i="110"/>
  <c r="M107" i="110"/>
  <c r="L107" i="110"/>
  <c r="K107" i="110"/>
  <c r="J107" i="110"/>
  <c r="P106" i="110"/>
  <c r="M106" i="110" s="1"/>
  <c r="L106" i="110"/>
  <c r="K106" i="110"/>
  <c r="J106" i="110"/>
  <c r="P105" i="110"/>
  <c r="M105" i="110" s="1"/>
  <c r="L105" i="110"/>
  <c r="K105" i="110"/>
  <c r="J105" i="110"/>
  <c r="P104" i="110"/>
  <c r="M104" i="110"/>
  <c r="L104" i="110"/>
  <c r="K104" i="110"/>
  <c r="J104" i="110"/>
  <c r="P103" i="110"/>
  <c r="M103" i="110"/>
  <c r="L103" i="110"/>
  <c r="K103" i="110"/>
  <c r="J103" i="110"/>
  <c r="P102" i="110"/>
  <c r="M102" i="110" s="1"/>
  <c r="L102" i="110"/>
  <c r="K102" i="110"/>
  <c r="J102" i="110"/>
  <c r="P101" i="110"/>
  <c r="M101" i="110" s="1"/>
  <c r="L101" i="110"/>
  <c r="K101" i="110"/>
  <c r="J101" i="110"/>
  <c r="P100" i="110"/>
  <c r="M100" i="110"/>
  <c r="L100" i="110"/>
  <c r="K100" i="110"/>
  <c r="J100" i="110"/>
  <c r="P99" i="110"/>
  <c r="M99" i="110"/>
  <c r="L99" i="110"/>
  <c r="K99" i="110"/>
  <c r="J99" i="110"/>
  <c r="P98" i="110"/>
  <c r="M98" i="110" s="1"/>
  <c r="L98" i="110"/>
  <c r="K98" i="110"/>
  <c r="J98" i="110"/>
  <c r="P97" i="110"/>
  <c r="M97" i="110" s="1"/>
  <c r="L97" i="110"/>
  <c r="K97" i="110"/>
  <c r="J97" i="110"/>
  <c r="P96" i="110"/>
  <c r="M96" i="110"/>
  <c r="L96" i="110"/>
  <c r="K96" i="110"/>
  <c r="J96" i="110"/>
  <c r="P95" i="110"/>
  <c r="M95" i="110"/>
  <c r="L95" i="110"/>
  <c r="K95" i="110"/>
  <c r="J95" i="110"/>
  <c r="P94" i="110"/>
  <c r="M94" i="110" s="1"/>
  <c r="L94" i="110"/>
  <c r="K94" i="110"/>
  <c r="J94" i="110"/>
  <c r="P93" i="110"/>
  <c r="M93" i="110" s="1"/>
  <c r="L93" i="110"/>
  <c r="K93" i="110"/>
  <c r="J93" i="110"/>
  <c r="P92" i="110"/>
  <c r="M92" i="110"/>
  <c r="L92" i="110"/>
  <c r="K92" i="110"/>
  <c r="J92" i="110"/>
  <c r="P91" i="110"/>
  <c r="M91" i="110"/>
  <c r="L91" i="110"/>
  <c r="K91" i="110"/>
  <c r="J91" i="110"/>
  <c r="P90" i="110"/>
  <c r="M90" i="110" s="1"/>
  <c r="L90" i="110"/>
  <c r="K90" i="110"/>
  <c r="J90" i="110"/>
  <c r="P89" i="110"/>
  <c r="M89" i="110" s="1"/>
  <c r="L89" i="110"/>
  <c r="K89" i="110"/>
  <c r="J89" i="110"/>
  <c r="P88" i="110"/>
  <c r="M88" i="110"/>
  <c r="L88" i="110"/>
  <c r="K88" i="110"/>
  <c r="J88" i="110"/>
  <c r="P87" i="110"/>
  <c r="M87" i="110"/>
  <c r="L87" i="110"/>
  <c r="K87" i="110"/>
  <c r="J87" i="110"/>
  <c r="P86" i="110"/>
  <c r="M86" i="110" s="1"/>
  <c r="L86" i="110"/>
  <c r="K86" i="110"/>
  <c r="J86" i="110"/>
  <c r="P85" i="110"/>
  <c r="M85" i="110" s="1"/>
  <c r="L85" i="110"/>
  <c r="K85" i="110"/>
  <c r="J85" i="110"/>
  <c r="P84" i="110"/>
  <c r="M84" i="110"/>
  <c r="L84" i="110"/>
  <c r="K84" i="110"/>
  <c r="J84" i="110"/>
  <c r="P83" i="110"/>
  <c r="M83" i="110"/>
  <c r="L83" i="110"/>
  <c r="K83" i="110"/>
  <c r="J83" i="110"/>
  <c r="P82" i="110"/>
  <c r="M82" i="110" s="1"/>
  <c r="L82" i="110"/>
  <c r="K82" i="110"/>
  <c r="J82" i="110"/>
  <c r="P81" i="110"/>
  <c r="M81" i="110" s="1"/>
  <c r="L81" i="110"/>
  <c r="K81" i="110"/>
  <c r="J81" i="110"/>
  <c r="P80" i="110"/>
  <c r="M80" i="110"/>
  <c r="L80" i="110"/>
  <c r="K80" i="110"/>
  <c r="J80" i="110"/>
  <c r="P79" i="110"/>
  <c r="M79" i="110"/>
  <c r="L79" i="110"/>
  <c r="K79" i="110"/>
  <c r="J79" i="110"/>
  <c r="P78" i="110"/>
  <c r="M78" i="110" s="1"/>
  <c r="L78" i="110"/>
  <c r="K78" i="110"/>
  <c r="J78" i="110"/>
  <c r="P77" i="110"/>
  <c r="M77" i="110" s="1"/>
  <c r="L77" i="110"/>
  <c r="K77" i="110"/>
  <c r="J77" i="110"/>
  <c r="P76" i="110"/>
  <c r="M76" i="110"/>
  <c r="L76" i="110"/>
  <c r="K76" i="110"/>
  <c r="J76" i="110"/>
  <c r="P75" i="110"/>
  <c r="M75" i="110"/>
  <c r="L75" i="110"/>
  <c r="K75" i="110"/>
  <c r="J75" i="110"/>
  <c r="P74" i="110"/>
  <c r="M74" i="110" s="1"/>
  <c r="L74" i="110"/>
  <c r="K74" i="110"/>
  <c r="J74" i="110"/>
  <c r="P73" i="110"/>
  <c r="M73" i="110" s="1"/>
  <c r="L73" i="110"/>
  <c r="K73" i="110"/>
  <c r="J73" i="110"/>
  <c r="P72" i="110"/>
  <c r="M72" i="110"/>
  <c r="L72" i="110"/>
  <c r="K72" i="110"/>
  <c r="J72" i="110"/>
  <c r="P71" i="110"/>
  <c r="M71" i="110"/>
  <c r="L71" i="110"/>
  <c r="K71" i="110"/>
  <c r="J71" i="110"/>
  <c r="P70" i="110"/>
  <c r="M70" i="110" s="1"/>
  <c r="L70" i="110"/>
  <c r="K70" i="110"/>
  <c r="J70" i="110"/>
  <c r="P69" i="110"/>
  <c r="M69" i="110" s="1"/>
  <c r="L69" i="110"/>
  <c r="K69" i="110"/>
  <c r="J69" i="110"/>
  <c r="P68" i="110"/>
  <c r="M68" i="110"/>
  <c r="L68" i="110"/>
  <c r="K68" i="110"/>
  <c r="J68" i="110"/>
  <c r="P67" i="110"/>
  <c r="M67" i="110"/>
  <c r="L67" i="110"/>
  <c r="K67" i="110"/>
  <c r="J67" i="110"/>
  <c r="P66" i="110"/>
  <c r="M66" i="110" s="1"/>
  <c r="L66" i="110"/>
  <c r="K66" i="110"/>
  <c r="J66" i="110"/>
  <c r="P65" i="110"/>
  <c r="M65" i="110" s="1"/>
  <c r="L65" i="110"/>
  <c r="K65" i="110"/>
  <c r="J65" i="110"/>
  <c r="P64" i="110"/>
  <c r="M64" i="110"/>
  <c r="L64" i="110"/>
  <c r="K64" i="110"/>
  <c r="J64" i="110"/>
  <c r="P63" i="110"/>
  <c r="M63" i="110"/>
  <c r="L63" i="110"/>
  <c r="K63" i="110"/>
  <c r="J63" i="110"/>
  <c r="P62" i="110"/>
  <c r="M62" i="110" s="1"/>
  <c r="L62" i="110"/>
  <c r="K62" i="110"/>
  <c r="J62" i="110"/>
  <c r="P61" i="110"/>
  <c r="M61" i="110" s="1"/>
  <c r="L61" i="110"/>
  <c r="K61" i="110"/>
  <c r="J61" i="110"/>
  <c r="P60" i="110"/>
  <c r="M60" i="110"/>
  <c r="L60" i="110"/>
  <c r="K60" i="110"/>
  <c r="J60" i="110"/>
  <c r="P59" i="110"/>
  <c r="M59" i="110"/>
  <c r="L59" i="110"/>
  <c r="K59" i="110"/>
  <c r="J59" i="110"/>
  <c r="P58" i="110"/>
  <c r="M58" i="110" s="1"/>
  <c r="L58" i="110"/>
  <c r="K58" i="110"/>
  <c r="J58" i="110"/>
  <c r="P57" i="110"/>
  <c r="M57" i="110" s="1"/>
  <c r="L57" i="110"/>
  <c r="K57" i="110"/>
  <c r="J57" i="110"/>
  <c r="P56" i="110"/>
  <c r="M56" i="110"/>
  <c r="L56" i="110"/>
  <c r="K56" i="110"/>
  <c r="J56" i="110"/>
  <c r="P55" i="110"/>
  <c r="M55" i="110"/>
  <c r="L55" i="110"/>
  <c r="K55" i="110"/>
  <c r="J55" i="110"/>
  <c r="P54" i="110"/>
  <c r="M54" i="110" s="1"/>
  <c r="L54" i="110"/>
  <c r="K54" i="110"/>
  <c r="J54" i="110"/>
  <c r="P53" i="110"/>
  <c r="M53" i="110" s="1"/>
  <c r="L53" i="110"/>
  <c r="K53" i="110"/>
  <c r="J53" i="110"/>
  <c r="P52" i="110"/>
  <c r="M52" i="110"/>
  <c r="L52" i="110"/>
  <c r="K52" i="110"/>
  <c r="J52" i="110"/>
  <c r="P51" i="110"/>
  <c r="M51" i="110"/>
  <c r="L51" i="110"/>
  <c r="K51" i="110"/>
  <c r="J51" i="110"/>
  <c r="P50" i="110"/>
  <c r="M50" i="110" s="1"/>
  <c r="L50" i="110"/>
  <c r="K50" i="110"/>
  <c r="J50" i="110"/>
  <c r="P49" i="110"/>
  <c r="M49" i="110" s="1"/>
  <c r="L49" i="110"/>
  <c r="K49" i="110"/>
  <c r="J49" i="110"/>
  <c r="P48" i="110"/>
  <c r="M48" i="110"/>
  <c r="L48" i="110"/>
  <c r="K48" i="110"/>
  <c r="J48" i="110"/>
  <c r="P47" i="110"/>
  <c r="M47" i="110"/>
  <c r="L47" i="110"/>
  <c r="K47" i="110"/>
  <c r="J47" i="110"/>
  <c r="P46" i="110"/>
  <c r="M46" i="110" s="1"/>
  <c r="L46" i="110"/>
  <c r="K46" i="110"/>
  <c r="J46" i="110"/>
  <c r="P45" i="110"/>
  <c r="M45" i="110" s="1"/>
  <c r="L45" i="110"/>
  <c r="K45" i="110"/>
  <c r="J45" i="110"/>
  <c r="P44" i="110"/>
  <c r="M44" i="110"/>
  <c r="L44" i="110"/>
  <c r="K44" i="110"/>
  <c r="J44" i="110"/>
  <c r="P43" i="110"/>
  <c r="M43" i="110"/>
  <c r="L43" i="110"/>
  <c r="K43" i="110"/>
  <c r="J43" i="110"/>
  <c r="P42" i="110"/>
  <c r="M42" i="110" s="1"/>
  <c r="L42" i="110"/>
  <c r="K42" i="110"/>
  <c r="J42" i="110"/>
  <c r="P41" i="110"/>
  <c r="M41" i="110" s="1"/>
  <c r="L41" i="110"/>
  <c r="K41" i="110"/>
  <c r="J41" i="110"/>
  <c r="P40" i="110"/>
  <c r="M40" i="110"/>
  <c r="L40" i="110"/>
  <c r="K40" i="110"/>
  <c r="J40" i="110"/>
  <c r="H5" i="110"/>
  <c r="D5" i="110"/>
  <c r="C5" i="110"/>
  <c r="A5" i="110"/>
  <c r="C2" i="110"/>
  <c r="A1" i="110"/>
  <c r="L13" i="111" l="1"/>
  <c r="L11" i="111"/>
  <c r="L7" i="111"/>
  <c r="U8" i="111"/>
  <c r="T4" i="111"/>
  <c r="W6" i="111"/>
  <c r="B20" i="111"/>
  <c r="F18" i="111"/>
  <c r="B23" i="111"/>
  <c r="L18" i="111"/>
  <c r="X7" i="111"/>
  <c r="W5" i="111"/>
  <c r="U4" i="111"/>
  <c r="U5" i="111"/>
  <c r="AH1" i="113"/>
  <c r="AD1" i="113"/>
  <c r="AK1" i="113"/>
  <c r="AG1" i="113"/>
  <c r="AC1" i="113"/>
  <c r="AJ1" i="113"/>
  <c r="AF1" i="113"/>
  <c r="AB1" i="113"/>
  <c r="L9" i="113" s="1"/>
  <c r="L7" i="113"/>
  <c r="AF1" i="111"/>
  <c r="X5" i="111"/>
  <c r="H18" i="111"/>
  <c r="B21" i="113"/>
  <c r="R57" i="109" l="1"/>
  <c r="F50" i="109" s="1"/>
  <c r="F53" i="109"/>
  <c r="F52" i="109"/>
  <c r="F51" i="109"/>
  <c r="I37" i="109"/>
  <c r="G37" i="109"/>
  <c r="F37" i="109"/>
  <c r="D37" i="109"/>
  <c r="C37" i="109"/>
  <c r="B37" i="109"/>
  <c r="I35" i="109"/>
  <c r="G35" i="109"/>
  <c r="F35" i="109"/>
  <c r="D35" i="109"/>
  <c r="C35" i="109"/>
  <c r="B35" i="109"/>
  <c r="I33" i="109"/>
  <c r="G33" i="109"/>
  <c r="D33" i="109"/>
  <c r="C33" i="109"/>
  <c r="B33" i="109"/>
  <c r="I31" i="109"/>
  <c r="G31" i="109"/>
  <c r="F31" i="109"/>
  <c r="D31" i="109"/>
  <c r="C31" i="109"/>
  <c r="B31" i="109"/>
  <c r="I29" i="109"/>
  <c r="G29" i="109"/>
  <c r="F29" i="109"/>
  <c r="D29" i="109"/>
  <c r="C29" i="109"/>
  <c r="B29" i="109"/>
  <c r="K28" i="109"/>
  <c r="I27" i="109"/>
  <c r="G27" i="109"/>
  <c r="F27" i="109"/>
  <c r="D27" i="109"/>
  <c r="C27" i="109"/>
  <c r="B27" i="109"/>
  <c r="I25" i="109"/>
  <c r="G25" i="109"/>
  <c r="F25" i="109"/>
  <c r="D25" i="109"/>
  <c r="C25" i="109"/>
  <c r="B25" i="109"/>
  <c r="I23" i="109"/>
  <c r="G23" i="109"/>
  <c r="F23" i="109"/>
  <c r="K24" i="109" s="1"/>
  <c r="D23" i="109"/>
  <c r="C23" i="109"/>
  <c r="B23" i="109"/>
  <c r="I21" i="109"/>
  <c r="G21" i="109"/>
  <c r="F21" i="109"/>
  <c r="D21" i="109"/>
  <c r="C21" i="109"/>
  <c r="B21" i="109"/>
  <c r="I19" i="109"/>
  <c r="G19" i="109"/>
  <c r="F19" i="109"/>
  <c r="K20" i="109" s="1"/>
  <c r="D19" i="109"/>
  <c r="C19" i="109"/>
  <c r="B19" i="109"/>
  <c r="I17" i="109"/>
  <c r="G17" i="109"/>
  <c r="F17" i="109"/>
  <c r="D17" i="109"/>
  <c r="C17" i="109"/>
  <c r="B17" i="109"/>
  <c r="U16" i="109"/>
  <c r="K16" i="109"/>
  <c r="U15" i="109"/>
  <c r="I15" i="109"/>
  <c r="G15" i="109"/>
  <c r="F15" i="109"/>
  <c r="D15" i="109"/>
  <c r="C15" i="109"/>
  <c r="B15" i="109"/>
  <c r="U14" i="109"/>
  <c r="U13" i="109"/>
  <c r="I13" i="109"/>
  <c r="G13" i="109"/>
  <c r="F13" i="109"/>
  <c r="D13" i="109"/>
  <c r="C13" i="109"/>
  <c r="B13" i="109"/>
  <c r="U12" i="109"/>
  <c r="U11" i="109"/>
  <c r="I11" i="109"/>
  <c r="G11" i="109"/>
  <c r="F11" i="109"/>
  <c r="K12" i="109" s="1"/>
  <c r="D11" i="109"/>
  <c r="C11" i="109"/>
  <c r="B11" i="109"/>
  <c r="U10" i="109"/>
  <c r="U9" i="109"/>
  <c r="I9" i="109"/>
  <c r="G9" i="109"/>
  <c r="F9" i="109"/>
  <c r="D9" i="109"/>
  <c r="C9" i="109"/>
  <c r="B9" i="109"/>
  <c r="U8" i="109"/>
  <c r="U7" i="109"/>
  <c r="I7" i="109"/>
  <c r="G7" i="109"/>
  <c r="F7" i="109"/>
  <c r="K8" i="109" s="1"/>
  <c r="M10" i="109" s="1"/>
  <c r="D7" i="109"/>
  <c r="C7" i="109"/>
  <c r="B7" i="109"/>
  <c r="O6" i="109"/>
  <c r="Y5" i="109"/>
  <c r="AF1" i="109" s="1"/>
  <c r="R4" i="109"/>
  <c r="O57" i="109" s="1"/>
  <c r="G4" i="109"/>
  <c r="A4" i="109"/>
  <c r="Y3" i="109"/>
  <c r="E2" i="109"/>
  <c r="AB1" i="109"/>
  <c r="A1" i="109"/>
  <c r="P156" i="108"/>
  <c r="M156" i="108"/>
  <c r="L156" i="108"/>
  <c r="K156" i="108"/>
  <c r="J156" i="108"/>
  <c r="P155" i="108"/>
  <c r="M155" i="108"/>
  <c r="L155" i="108"/>
  <c r="K155" i="108"/>
  <c r="J155" i="108"/>
  <c r="P154" i="108"/>
  <c r="M154" i="108" s="1"/>
  <c r="L154" i="108"/>
  <c r="K154" i="108"/>
  <c r="J154" i="108"/>
  <c r="P153" i="108"/>
  <c r="M153" i="108" s="1"/>
  <c r="L153" i="108"/>
  <c r="K153" i="108"/>
  <c r="J153" i="108"/>
  <c r="P152" i="108"/>
  <c r="M152" i="108"/>
  <c r="L152" i="108"/>
  <c r="K152" i="108"/>
  <c r="J152" i="108"/>
  <c r="P151" i="108"/>
  <c r="M151" i="108"/>
  <c r="L151" i="108"/>
  <c r="K151" i="108"/>
  <c r="J151" i="108"/>
  <c r="P150" i="108"/>
  <c r="M150" i="108" s="1"/>
  <c r="L150" i="108"/>
  <c r="K150" i="108"/>
  <c r="J150" i="108"/>
  <c r="P149" i="108"/>
  <c r="M149" i="108" s="1"/>
  <c r="L149" i="108"/>
  <c r="K149" i="108"/>
  <c r="J149" i="108"/>
  <c r="P148" i="108"/>
  <c r="M148" i="108"/>
  <c r="L148" i="108"/>
  <c r="K148" i="108"/>
  <c r="J148" i="108"/>
  <c r="P147" i="108"/>
  <c r="M147" i="108"/>
  <c r="L147" i="108"/>
  <c r="K147" i="108"/>
  <c r="J147" i="108"/>
  <c r="P146" i="108"/>
  <c r="M146" i="108" s="1"/>
  <c r="L146" i="108"/>
  <c r="K146" i="108"/>
  <c r="J146" i="108"/>
  <c r="P145" i="108"/>
  <c r="M145" i="108" s="1"/>
  <c r="L145" i="108"/>
  <c r="K145" i="108"/>
  <c r="J145" i="108"/>
  <c r="P144" i="108"/>
  <c r="M144" i="108"/>
  <c r="L144" i="108"/>
  <c r="K144" i="108"/>
  <c r="J144" i="108"/>
  <c r="P143" i="108"/>
  <c r="M143" i="108"/>
  <c r="L143" i="108"/>
  <c r="K143" i="108"/>
  <c r="J143" i="108"/>
  <c r="P142" i="108"/>
  <c r="M142" i="108" s="1"/>
  <c r="L142" i="108"/>
  <c r="K142" i="108"/>
  <c r="J142" i="108"/>
  <c r="P141" i="108"/>
  <c r="M141" i="108" s="1"/>
  <c r="L141" i="108"/>
  <c r="K141" i="108"/>
  <c r="J141" i="108"/>
  <c r="P140" i="108"/>
  <c r="M140" i="108"/>
  <c r="L140" i="108"/>
  <c r="K140" i="108"/>
  <c r="J140" i="108"/>
  <c r="P139" i="108"/>
  <c r="M139" i="108"/>
  <c r="L139" i="108"/>
  <c r="K139" i="108"/>
  <c r="J139" i="108"/>
  <c r="P138" i="108"/>
  <c r="M138" i="108" s="1"/>
  <c r="L138" i="108"/>
  <c r="K138" i="108"/>
  <c r="J138" i="108"/>
  <c r="P137" i="108"/>
  <c r="M137" i="108" s="1"/>
  <c r="L137" i="108"/>
  <c r="K137" i="108"/>
  <c r="J137" i="108"/>
  <c r="P136" i="108"/>
  <c r="M136" i="108"/>
  <c r="L136" i="108"/>
  <c r="K136" i="108"/>
  <c r="J136" i="108"/>
  <c r="P135" i="108"/>
  <c r="M135" i="108"/>
  <c r="L135" i="108"/>
  <c r="K135" i="108"/>
  <c r="J135" i="108"/>
  <c r="P134" i="108"/>
  <c r="M134" i="108" s="1"/>
  <c r="L134" i="108"/>
  <c r="K134" i="108"/>
  <c r="J134" i="108"/>
  <c r="P133" i="108"/>
  <c r="M133" i="108" s="1"/>
  <c r="L133" i="108"/>
  <c r="K133" i="108"/>
  <c r="J133" i="108"/>
  <c r="P132" i="108"/>
  <c r="M132" i="108"/>
  <c r="L132" i="108"/>
  <c r="K132" i="108"/>
  <c r="J132" i="108"/>
  <c r="P131" i="108"/>
  <c r="M131" i="108"/>
  <c r="L131" i="108"/>
  <c r="K131" i="108"/>
  <c r="J131" i="108"/>
  <c r="P130" i="108"/>
  <c r="M130" i="108" s="1"/>
  <c r="L130" i="108"/>
  <c r="K130" i="108"/>
  <c r="J130" i="108"/>
  <c r="P129" i="108"/>
  <c r="M129" i="108" s="1"/>
  <c r="L129" i="108"/>
  <c r="K129" i="108"/>
  <c r="J129" i="108"/>
  <c r="P128" i="108"/>
  <c r="M128" i="108"/>
  <c r="L128" i="108"/>
  <c r="K128" i="108"/>
  <c r="J128" i="108"/>
  <c r="P127" i="108"/>
  <c r="M127" i="108"/>
  <c r="L127" i="108"/>
  <c r="K127" i="108"/>
  <c r="J127" i="108"/>
  <c r="P126" i="108"/>
  <c r="M126" i="108" s="1"/>
  <c r="L126" i="108"/>
  <c r="K126" i="108"/>
  <c r="J126" i="108"/>
  <c r="P125" i="108"/>
  <c r="M125" i="108" s="1"/>
  <c r="L125" i="108"/>
  <c r="K125" i="108"/>
  <c r="J125" i="108"/>
  <c r="P124" i="108"/>
  <c r="M124" i="108"/>
  <c r="L124" i="108"/>
  <c r="K124" i="108"/>
  <c r="J124" i="108"/>
  <c r="P123" i="108"/>
  <c r="M123" i="108"/>
  <c r="L123" i="108"/>
  <c r="K123" i="108"/>
  <c r="J123" i="108"/>
  <c r="P122" i="108"/>
  <c r="M122" i="108" s="1"/>
  <c r="L122" i="108"/>
  <c r="K122" i="108"/>
  <c r="J122" i="108"/>
  <c r="P121" i="108"/>
  <c r="M121" i="108" s="1"/>
  <c r="L121" i="108"/>
  <c r="K121" i="108"/>
  <c r="J121" i="108"/>
  <c r="P120" i="108"/>
  <c r="M120" i="108"/>
  <c r="L120" i="108"/>
  <c r="K120" i="108"/>
  <c r="J120" i="108"/>
  <c r="P119" i="108"/>
  <c r="M119" i="108"/>
  <c r="L119" i="108"/>
  <c r="K119" i="108"/>
  <c r="J119" i="108"/>
  <c r="P118" i="108"/>
  <c r="M118" i="108" s="1"/>
  <c r="L118" i="108"/>
  <c r="K118" i="108"/>
  <c r="J118" i="108"/>
  <c r="P117" i="108"/>
  <c r="M117" i="108"/>
  <c r="L117" i="108"/>
  <c r="K117" i="108"/>
  <c r="J117" i="108"/>
  <c r="P116" i="108"/>
  <c r="M116" i="108"/>
  <c r="L116" i="108"/>
  <c r="K116" i="108"/>
  <c r="J116" i="108"/>
  <c r="P115" i="108"/>
  <c r="M115" i="108"/>
  <c r="L115" i="108"/>
  <c r="K115" i="108"/>
  <c r="J115" i="108"/>
  <c r="P114" i="108"/>
  <c r="M114" i="108" s="1"/>
  <c r="L114" i="108"/>
  <c r="K114" i="108"/>
  <c r="J114" i="108"/>
  <c r="P113" i="108"/>
  <c r="M113" i="108"/>
  <c r="L113" i="108"/>
  <c r="K113" i="108"/>
  <c r="J113" i="108"/>
  <c r="P112" i="108"/>
  <c r="M112" i="108"/>
  <c r="L112" i="108"/>
  <c r="K112" i="108"/>
  <c r="J112" i="108"/>
  <c r="P111" i="108"/>
  <c r="M111" i="108"/>
  <c r="L111" i="108"/>
  <c r="K111" i="108"/>
  <c r="J111" i="108"/>
  <c r="P110" i="108"/>
  <c r="M110" i="108" s="1"/>
  <c r="L110" i="108"/>
  <c r="K110" i="108"/>
  <c r="J110" i="108"/>
  <c r="P109" i="108"/>
  <c r="M109" i="108"/>
  <c r="L109" i="108"/>
  <c r="K109" i="108"/>
  <c r="J109" i="108"/>
  <c r="P108" i="108"/>
  <c r="M108" i="108"/>
  <c r="L108" i="108"/>
  <c r="K108" i="108"/>
  <c r="J108" i="108"/>
  <c r="P107" i="108"/>
  <c r="M107" i="108"/>
  <c r="L107" i="108"/>
  <c r="K107" i="108"/>
  <c r="J107" i="108"/>
  <c r="P106" i="108"/>
  <c r="M106" i="108" s="1"/>
  <c r="L106" i="108"/>
  <c r="K106" i="108"/>
  <c r="J106" i="108"/>
  <c r="P105" i="108"/>
  <c r="M105" i="108"/>
  <c r="L105" i="108"/>
  <c r="K105" i="108"/>
  <c r="J105" i="108"/>
  <c r="P104" i="108"/>
  <c r="M104" i="108"/>
  <c r="L104" i="108"/>
  <c r="K104" i="108"/>
  <c r="J104" i="108"/>
  <c r="P103" i="108"/>
  <c r="M103" i="108"/>
  <c r="L103" i="108"/>
  <c r="K103" i="108"/>
  <c r="J103" i="108"/>
  <c r="P102" i="108"/>
  <c r="M102" i="108" s="1"/>
  <c r="L102" i="108"/>
  <c r="K102" i="108"/>
  <c r="J102" i="108"/>
  <c r="P101" i="108"/>
  <c r="M101" i="108"/>
  <c r="L101" i="108"/>
  <c r="K101" i="108"/>
  <c r="J101" i="108"/>
  <c r="P100" i="108"/>
  <c r="M100" i="108"/>
  <c r="L100" i="108"/>
  <c r="K100" i="108"/>
  <c r="J100" i="108"/>
  <c r="P99" i="108"/>
  <c r="M99" i="108"/>
  <c r="L99" i="108"/>
  <c r="K99" i="108"/>
  <c r="J99" i="108"/>
  <c r="P98" i="108"/>
  <c r="M98" i="108" s="1"/>
  <c r="L98" i="108"/>
  <c r="K98" i="108"/>
  <c r="J98" i="108"/>
  <c r="P97" i="108"/>
  <c r="M97" i="108"/>
  <c r="L97" i="108"/>
  <c r="K97" i="108"/>
  <c r="J97" i="108"/>
  <c r="P96" i="108"/>
  <c r="M96" i="108"/>
  <c r="L96" i="108"/>
  <c r="K96" i="108"/>
  <c r="J96" i="108"/>
  <c r="P95" i="108"/>
  <c r="M95" i="108"/>
  <c r="L95" i="108"/>
  <c r="K95" i="108"/>
  <c r="J95" i="108"/>
  <c r="P94" i="108"/>
  <c r="M94" i="108" s="1"/>
  <c r="L94" i="108"/>
  <c r="K94" i="108"/>
  <c r="J94" i="108"/>
  <c r="P93" i="108"/>
  <c r="M93" i="108"/>
  <c r="L93" i="108"/>
  <c r="K93" i="108"/>
  <c r="J93" i="108"/>
  <c r="P92" i="108"/>
  <c r="M92" i="108"/>
  <c r="L92" i="108"/>
  <c r="K92" i="108"/>
  <c r="J92" i="108"/>
  <c r="P91" i="108"/>
  <c r="M91" i="108"/>
  <c r="L91" i="108"/>
  <c r="K91" i="108"/>
  <c r="J91" i="108"/>
  <c r="P90" i="108"/>
  <c r="M90" i="108" s="1"/>
  <c r="L90" i="108"/>
  <c r="K90" i="108"/>
  <c r="J90" i="108"/>
  <c r="P89" i="108"/>
  <c r="M89" i="108"/>
  <c r="L89" i="108"/>
  <c r="K89" i="108"/>
  <c r="J89" i="108"/>
  <c r="P88" i="108"/>
  <c r="M88" i="108"/>
  <c r="L88" i="108"/>
  <c r="K88" i="108"/>
  <c r="J88" i="108"/>
  <c r="P87" i="108"/>
  <c r="M87" i="108"/>
  <c r="L87" i="108"/>
  <c r="K87" i="108"/>
  <c r="J87" i="108"/>
  <c r="P86" i="108"/>
  <c r="M86" i="108" s="1"/>
  <c r="L86" i="108"/>
  <c r="K86" i="108"/>
  <c r="J86" i="108"/>
  <c r="P85" i="108"/>
  <c r="M85" i="108"/>
  <c r="L85" i="108"/>
  <c r="K85" i="108"/>
  <c r="J85" i="108"/>
  <c r="P84" i="108"/>
  <c r="M84" i="108"/>
  <c r="L84" i="108"/>
  <c r="K84" i="108"/>
  <c r="J84" i="108"/>
  <c r="P83" i="108"/>
  <c r="M83" i="108"/>
  <c r="L83" i="108"/>
  <c r="K83" i="108"/>
  <c r="J83" i="108"/>
  <c r="P82" i="108"/>
  <c r="M82" i="108" s="1"/>
  <c r="L82" i="108"/>
  <c r="K82" i="108"/>
  <c r="J82" i="108"/>
  <c r="P81" i="108"/>
  <c r="M81" i="108"/>
  <c r="L81" i="108"/>
  <c r="K81" i="108"/>
  <c r="J81" i="108"/>
  <c r="P80" i="108"/>
  <c r="M80" i="108"/>
  <c r="L80" i="108"/>
  <c r="K80" i="108"/>
  <c r="J80" i="108"/>
  <c r="P79" i="108"/>
  <c r="M79" i="108"/>
  <c r="L79" i="108"/>
  <c r="K79" i="108"/>
  <c r="J79" i="108"/>
  <c r="P78" i="108"/>
  <c r="M78" i="108" s="1"/>
  <c r="L78" i="108"/>
  <c r="K78" i="108"/>
  <c r="J78" i="108"/>
  <c r="P77" i="108"/>
  <c r="M77" i="108"/>
  <c r="L77" i="108"/>
  <c r="K77" i="108"/>
  <c r="J77" i="108"/>
  <c r="P76" i="108"/>
  <c r="M76" i="108"/>
  <c r="L76" i="108"/>
  <c r="K76" i="108"/>
  <c r="J76" i="108"/>
  <c r="P75" i="108"/>
  <c r="M75" i="108"/>
  <c r="L75" i="108"/>
  <c r="K75" i="108"/>
  <c r="J75" i="108"/>
  <c r="P74" i="108"/>
  <c r="M74" i="108" s="1"/>
  <c r="L74" i="108"/>
  <c r="K74" i="108"/>
  <c r="J74" i="108"/>
  <c r="P73" i="108"/>
  <c r="M73" i="108"/>
  <c r="L73" i="108"/>
  <c r="K73" i="108"/>
  <c r="J73" i="108"/>
  <c r="P72" i="108"/>
  <c r="M72" i="108"/>
  <c r="L72" i="108"/>
  <c r="K72" i="108"/>
  <c r="J72" i="108"/>
  <c r="P71" i="108"/>
  <c r="M71" i="108"/>
  <c r="L71" i="108"/>
  <c r="K71" i="108"/>
  <c r="J71" i="108"/>
  <c r="P70" i="108"/>
  <c r="M70" i="108" s="1"/>
  <c r="L70" i="108"/>
  <c r="K70" i="108"/>
  <c r="J70" i="108"/>
  <c r="P69" i="108"/>
  <c r="M69" i="108"/>
  <c r="L69" i="108"/>
  <c r="K69" i="108"/>
  <c r="J69" i="108"/>
  <c r="P68" i="108"/>
  <c r="M68" i="108"/>
  <c r="L68" i="108"/>
  <c r="K68" i="108"/>
  <c r="J68" i="108"/>
  <c r="P67" i="108"/>
  <c r="M67" i="108"/>
  <c r="L67" i="108"/>
  <c r="K67" i="108"/>
  <c r="J67" i="108"/>
  <c r="P66" i="108"/>
  <c r="M66" i="108" s="1"/>
  <c r="L66" i="108"/>
  <c r="K66" i="108"/>
  <c r="J66" i="108"/>
  <c r="P65" i="108"/>
  <c r="M65" i="108"/>
  <c r="L65" i="108"/>
  <c r="K65" i="108"/>
  <c r="J65" i="108"/>
  <c r="P64" i="108"/>
  <c r="M64" i="108"/>
  <c r="L64" i="108"/>
  <c r="K64" i="108"/>
  <c r="J64" i="108"/>
  <c r="P63" i="108"/>
  <c r="M63" i="108"/>
  <c r="L63" i="108"/>
  <c r="K63" i="108"/>
  <c r="J63" i="108"/>
  <c r="P62" i="108"/>
  <c r="M62" i="108" s="1"/>
  <c r="L62" i="108"/>
  <c r="K62" i="108"/>
  <c r="J62" i="108"/>
  <c r="P61" i="108"/>
  <c r="M61" i="108"/>
  <c r="L61" i="108"/>
  <c r="K61" i="108"/>
  <c r="J61" i="108"/>
  <c r="P60" i="108"/>
  <c r="M60" i="108"/>
  <c r="L60" i="108"/>
  <c r="K60" i="108"/>
  <c r="J60" i="108"/>
  <c r="P59" i="108"/>
  <c r="M59" i="108"/>
  <c r="L59" i="108"/>
  <c r="K59" i="108"/>
  <c r="J59" i="108"/>
  <c r="P58" i="108"/>
  <c r="M58" i="108" s="1"/>
  <c r="L58" i="108"/>
  <c r="K58" i="108"/>
  <c r="J58" i="108"/>
  <c r="P57" i="108"/>
  <c r="M57" i="108"/>
  <c r="L57" i="108"/>
  <c r="K57" i="108"/>
  <c r="J57" i="108"/>
  <c r="P56" i="108"/>
  <c r="M56" i="108"/>
  <c r="L56" i="108"/>
  <c r="K56" i="108"/>
  <c r="J56" i="108"/>
  <c r="P55" i="108"/>
  <c r="M55" i="108"/>
  <c r="L55" i="108"/>
  <c r="K55" i="108"/>
  <c r="J55" i="108"/>
  <c r="P54" i="108"/>
  <c r="M54" i="108" s="1"/>
  <c r="L54" i="108"/>
  <c r="K54" i="108"/>
  <c r="J54" i="108"/>
  <c r="P53" i="108"/>
  <c r="M53" i="108"/>
  <c r="L53" i="108"/>
  <c r="K53" i="108"/>
  <c r="J53" i="108"/>
  <c r="P52" i="108"/>
  <c r="M52" i="108"/>
  <c r="L52" i="108"/>
  <c r="K52" i="108"/>
  <c r="J52" i="108"/>
  <c r="P51" i="108"/>
  <c r="M51" i="108"/>
  <c r="L51" i="108"/>
  <c r="K51" i="108"/>
  <c r="J51" i="108"/>
  <c r="P50" i="108"/>
  <c r="M50" i="108" s="1"/>
  <c r="L50" i="108"/>
  <c r="K50" i="108"/>
  <c r="J50" i="108"/>
  <c r="P49" i="108"/>
  <c r="M49" i="108"/>
  <c r="L49" i="108"/>
  <c r="K49" i="108"/>
  <c r="J49" i="108"/>
  <c r="P48" i="108"/>
  <c r="M48" i="108"/>
  <c r="L48" i="108"/>
  <c r="K48" i="108"/>
  <c r="J48" i="108"/>
  <c r="P47" i="108"/>
  <c r="M47" i="108"/>
  <c r="L47" i="108"/>
  <c r="K47" i="108"/>
  <c r="J47" i="108"/>
  <c r="P46" i="108"/>
  <c r="M46" i="108" s="1"/>
  <c r="L46" i="108"/>
  <c r="K46" i="108"/>
  <c r="J46" i="108"/>
  <c r="P45" i="108"/>
  <c r="M45" i="108"/>
  <c r="L45" i="108"/>
  <c r="K45" i="108"/>
  <c r="J45" i="108"/>
  <c r="P44" i="108"/>
  <c r="M44" i="108"/>
  <c r="L44" i="108"/>
  <c r="K44" i="108"/>
  <c r="J44" i="108"/>
  <c r="P43" i="108"/>
  <c r="M43" i="108"/>
  <c r="L43" i="108"/>
  <c r="K43" i="108"/>
  <c r="J43" i="108"/>
  <c r="P42" i="108"/>
  <c r="M42" i="108" s="1"/>
  <c r="L42" i="108"/>
  <c r="K42" i="108"/>
  <c r="J42" i="108"/>
  <c r="P41" i="108"/>
  <c r="M41" i="108"/>
  <c r="L41" i="108"/>
  <c r="K41" i="108"/>
  <c r="J41" i="108"/>
  <c r="P40" i="108"/>
  <c r="M40" i="108"/>
  <c r="L40" i="108"/>
  <c r="K40" i="108"/>
  <c r="J40" i="108"/>
  <c r="H5" i="108"/>
  <c r="D5" i="108"/>
  <c r="C5" i="108"/>
  <c r="A5" i="108"/>
  <c r="C2" i="108"/>
  <c r="A1" i="108"/>
  <c r="R80" i="107"/>
  <c r="H80" i="107"/>
  <c r="F80" i="107"/>
  <c r="H79" i="107"/>
  <c r="F79" i="107"/>
  <c r="H78" i="107"/>
  <c r="F78" i="107"/>
  <c r="H77" i="107"/>
  <c r="F77" i="107"/>
  <c r="H76" i="107"/>
  <c r="F76" i="107"/>
  <c r="H75" i="107"/>
  <c r="F75" i="107"/>
  <c r="H74" i="107"/>
  <c r="F74" i="107"/>
  <c r="H73" i="107"/>
  <c r="F73" i="107"/>
  <c r="I70" i="107"/>
  <c r="G70" i="107"/>
  <c r="F70" i="107"/>
  <c r="D70" i="107"/>
  <c r="C70" i="107"/>
  <c r="B70" i="107"/>
  <c r="I69" i="107"/>
  <c r="G69" i="107"/>
  <c r="F69" i="107"/>
  <c r="K69" i="107" s="1"/>
  <c r="D69" i="107"/>
  <c r="C69" i="107"/>
  <c r="B69" i="107"/>
  <c r="I68" i="107"/>
  <c r="G68" i="107"/>
  <c r="F68" i="107"/>
  <c r="D68" i="107"/>
  <c r="C68" i="107"/>
  <c r="B68" i="107"/>
  <c r="I67" i="107"/>
  <c r="G67" i="107"/>
  <c r="F67" i="107"/>
  <c r="D67" i="107"/>
  <c r="C67" i="107"/>
  <c r="B67" i="107"/>
  <c r="I66" i="107"/>
  <c r="G66" i="107"/>
  <c r="F66" i="107"/>
  <c r="D66" i="107"/>
  <c r="C66" i="107"/>
  <c r="B66" i="107"/>
  <c r="K65" i="107"/>
  <c r="I65" i="107"/>
  <c r="G65" i="107"/>
  <c r="F65" i="107"/>
  <c r="D65" i="107"/>
  <c r="C65" i="107"/>
  <c r="B65" i="107"/>
  <c r="I64" i="107"/>
  <c r="G64" i="107"/>
  <c r="F64" i="107"/>
  <c r="D64" i="107"/>
  <c r="C64" i="107"/>
  <c r="B64" i="107"/>
  <c r="I63" i="107"/>
  <c r="G63" i="107"/>
  <c r="F63" i="107"/>
  <c r="K63" i="107" s="1"/>
  <c r="M64" i="107" s="1"/>
  <c r="D63" i="107"/>
  <c r="C63" i="107"/>
  <c r="B63" i="107"/>
  <c r="I62" i="107"/>
  <c r="G62" i="107"/>
  <c r="F62" i="107"/>
  <c r="D62" i="107"/>
  <c r="C62" i="107"/>
  <c r="B62" i="107"/>
  <c r="I61" i="107"/>
  <c r="G61" i="107"/>
  <c r="F61" i="107"/>
  <c r="K61" i="107" s="1"/>
  <c r="D61" i="107"/>
  <c r="C61" i="107"/>
  <c r="B61" i="107"/>
  <c r="I60" i="107"/>
  <c r="G60" i="107"/>
  <c r="F60" i="107"/>
  <c r="D60" i="107"/>
  <c r="C60" i="107"/>
  <c r="B60" i="107"/>
  <c r="I59" i="107"/>
  <c r="G59" i="107"/>
  <c r="F59" i="107"/>
  <c r="K59" i="107" s="1"/>
  <c r="D59" i="107"/>
  <c r="C59" i="107"/>
  <c r="B59" i="107"/>
  <c r="I58" i="107"/>
  <c r="G58" i="107"/>
  <c r="F58" i="107"/>
  <c r="D58" i="107"/>
  <c r="C58" i="107"/>
  <c r="B58" i="107"/>
  <c r="Q57" i="107"/>
  <c r="I57" i="107"/>
  <c r="G57" i="107"/>
  <c r="F57" i="107"/>
  <c r="K57" i="107" s="1"/>
  <c r="D57" i="107"/>
  <c r="C57" i="107"/>
  <c r="B57" i="107"/>
  <c r="I56" i="107"/>
  <c r="G56" i="107"/>
  <c r="F56" i="107"/>
  <c r="D56" i="107"/>
  <c r="C56" i="107"/>
  <c r="B56" i="107"/>
  <c r="K55" i="107"/>
  <c r="I55" i="107"/>
  <c r="G55" i="107"/>
  <c r="F55" i="107"/>
  <c r="D55" i="107"/>
  <c r="C55" i="107"/>
  <c r="B55" i="107"/>
  <c r="I54" i="107"/>
  <c r="G54" i="107"/>
  <c r="F54" i="107"/>
  <c r="D54" i="107"/>
  <c r="C54" i="107"/>
  <c r="B54" i="107"/>
  <c r="I53" i="107"/>
  <c r="G53" i="107"/>
  <c r="F53" i="107"/>
  <c r="K53" i="107" s="1"/>
  <c r="D53" i="107"/>
  <c r="C53" i="107"/>
  <c r="B53" i="107"/>
  <c r="I52" i="107"/>
  <c r="G52" i="107"/>
  <c r="F52" i="107"/>
  <c r="D52" i="107"/>
  <c r="C52" i="107"/>
  <c r="B52" i="107"/>
  <c r="K51" i="107"/>
  <c r="I51" i="107"/>
  <c r="G51" i="107"/>
  <c r="F51" i="107"/>
  <c r="D51" i="107"/>
  <c r="C51" i="107"/>
  <c r="B51" i="107"/>
  <c r="I50" i="107"/>
  <c r="G50" i="107"/>
  <c r="F50" i="107"/>
  <c r="D50" i="107"/>
  <c r="C50" i="107"/>
  <c r="B50" i="107"/>
  <c r="K49" i="107"/>
  <c r="I49" i="107"/>
  <c r="G49" i="107"/>
  <c r="F49" i="107"/>
  <c r="D49" i="107"/>
  <c r="C49" i="107"/>
  <c r="B49" i="107"/>
  <c r="I48" i="107"/>
  <c r="G48" i="107"/>
  <c r="F48" i="107"/>
  <c r="D48" i="107"/>
  <c r="C48" i="107"/>
  <c r="B48" i="107"/>
  <c r="I47" i="107"/>
  <c r="G47" i="107"/>
  <c r="F47" i="107"/>
  <c r="K47" i="107" s="1"/>
  <c r="D47" i="107"/>
  <c r="C47" i="107"/>
  <c r="B47" i="107"/>
  <c r="I46" i="107"/>
  <c r="G46" i="107"/>
  <c r="F46" i="107"/>
  <c r="D46" i="107"/>
  <c r="C46" i="107"/>
  <c r="B46" i="107"/>
  <c r="I45" i="107"/>
  <c r="G45" i="107"/>
  <c r="F45" i="107"/>
  <c r="K45" i="107" s="1"/>
  <c r="D45" i="107"/>
  <c r="C45" i="107"/>
  <c r="B45" i="107"/>
  <c r="I44" i="107"/>
  <c r="G44" i="107"/>
  <c r="F44" i="107"/>
  <c r="D44" i="107"/>
  <c r="C44" i="107"/>
  <c r="B44" i="107"/>
  <c r="I43" i="107"/>
  <c r="G43" i="107"/>
  <c r="F43" i="107"/>
  <c r="D43" i="107"/>
  <c r="C43" i="107"/>
  <c r="B43" i="107"/>
  <c r="I42" i="107"/>
  <c r="G42" i="107"/>
  <c r="F42" i="107"/>
  <c r="D42" i="107"/>
  <c r="C42" i="107"/>
  <c r="B42" i="107"/>
  <c r="K41" i="107"/>
  <c r="I41" i="107"/>
  <c r="G41" i="107"/>
  <c r="F41" i="107"/>
  <c r="D41" i="107"/>
  <c r="C41" i="107"/>
  <c r="B41" i="107"/>
  <c r="I40" i="107"/>
  <c r="G40" i="107"/>
  <c r="F40" i="107"/>
  <c r="D40" i="107"/>
  <c r="C40" i="107"/>
  <c r="B40" i="107"/>
  <c r="K39" i="107"/>
  <c r="I39" i="107"/>
  <c r="G39" i="107"/>
  <c r="F39" i="107"/>
  <c r="D39" i="107"/>
  <c r="C39" i="107"/>
  <c r="B39" i="107"/>
  <c r="I38" i="107"/>
  <c r="G38" i="107"/>
  <c r="F38" i="107"/>
  <c r="D38" i="107"/>
  <c r="C38" i="107"/>
  <c r="B38" i="107"/>
  <c r="I37" i="107"/>
  <c r="G37" i="107"/>
  <c r="F37" i="107"/>
  <c r="K37" i="107" s="1"/>
  <c r="D37" i="107"/>
  <c r="C37" i="107"/>
  <c r="B37" i="107"/>
  <c r="I36" i="107"/>
  <c r="G36" i="107"/>
  <c r="F36" i="107"/>
  <c r="D36" i="107"/>
  <c r="C36" i="107"/>
  <c r="B36" i="107"/>
  <c r="K35" i="107"/>
  <c r="I35" i="107"/>
  <c r="G35" i="107"/>
  <c r="F35" i="107"/>
  <c r="D35" i="107"/>
  <c r="C35" i="107"/>
  <c r="B35" i="107"/>
  <c r="I34" i="107"/>
  <c r="G34" i="107"/>
  <c r="F34" i="107"/>
  <c r="D34" i="107"/>
  <c r="C34" i="107"/>
  <c r="B34" i="107"/>
  <c r="I33" i="107"/>
  <c r="G33" i="107"/>
  <c r="F33" i="107"/>
  <c r="K33" i="107" s="1"/>
  <c r="D33" i="107"/>
  <c r="C33" i="107"/>
  <c r="B33" i="107"/>
  <c r="I32" i="107"/>
  <c r="G32" i="107"/>
  <c r="F32" i="107"/>
  <c r="D32" i="107"/>
  <c r="C32" i="107"/>
  <c r="B32" i="107"/>
  <c r="I31" i="107"/>
  <c r="G31" i="107"/>
  <c r="F31" i="107"/>
  <c r="D31" i="107"/>
  <c r="C31" i="107"/>
  <c r="B31" i="107"/>
  <c r="I30" i="107"/>
  <c r="G30" i="107"/>
  <c r="F30" i="107"/>
  <c r="D30" i="107"/>
  <c r="C30" i="107"/>
  <c r="B30" i="107"/>
  <c r="K29" i="107"/>
  <c r="I29" i="107"/>
  <c r="G29" i="107"/>
  <c r="F29" i="107"/>
  <c r="D29" i="107"/>
  <c r="C29" i="107"/>
  <c r="B29" i="107"/>
  <c r="I28" i="107"/>
  <c r="G28" i="107"/>
  <c r="F28" i="107"/>
  <c r="D28" i="107"/>
  <c r="C28" i="107"/>
  <c r="B28" i="107"/>
  <c r="I27" i="107"/>
  <c r="G27" i="107"/>
  <c r="F27" i="107"/>
  <c r="K27" i="107" s="1"/>
  <c r="D27" i="107"/>
  <c r="C27" i="107"/>
  <c r="B27" i="107"/>
  <c r="I26" i="107"/>
  <c r="G26" i="107"/>
  <c r="F26" i="107"/>
  <c r="D26" i="107"/>
  <c r="C26" i="107"/>
  <c r="B26" i="107"/>
  <c r="Q25" i="107"/>
  <c r="I25" i="107"/>
  <c r="G25" i="107"/>
  <c r="F25" i="107"/>
  <c r="K25" i="107" s="1"/>
  <c r="D25" i="107"/>
  <c r="C25" i="107"/>
  <c r="B25" i="107"/>
  <c r="I24" i="107"/>
  <c r="G24" i="107"/>
  <c r="F24" i="107"/>
  <c r="D24" i="107"/>
  <c r="C24" i="107"/>
  <c r="B24" i="107"/>
  <c r="I23" i="107"/>
  <c r="G23" i="107"/>
  <c r="F23" i="107"/>
  <c r="K23" i="107" s="1"/>
  <c r="D23" i="107"/>
  <c r="C23" i="107"/>
  <c r="B23" i="107"/>
  <c r="I22" i="107"/>
  <c r="G22" i="107"/>
  <c r="F22" i="107"/>
  <c r="D22" i="107"/>
  <c r="C22" i="107"/>
  <c r="B22" i="107"/>
  <c r="I21" i="107"/>
  <c r="G21" i="107"/>
  <c r="F21" i="107"/>
  <c r="K21" i="107" s="1"/>
  <c r="D21" i="107"/>
  <c r="C21" i="107"/>
  <c r="B21" i="107"/>
  <c r="M20" i="107"/>
  <c r="I20" i="107"/>
  <c r="G20" i="107"/>
  <c r="F20" i="107"/>
  <c r="D20" i="107"/>
  <c r="C20" i="107"/>
  <c r="B20" i="107"/>
  <c r="I19" i="107"/>
  <c r="G19" i="107"/>
  <c r="F19" i="107"/>
  <c r="D19" i="107"/>
  <c r="C19" i="107"/>
  <c r="B19" i="107"/>
  <c r="I18" i="107"/>
  <c r="G18" i="107"/>
  <c r="F18" i="107"/>
  <c r="D18" i="107"/>
  <c r="C18" i="107"/>
  <c r="B18" i="107"/>
  <c r="K17" i="107"/>
  <c r="I17" i="107"/>
  <c r="G17" i="107"/>
  <c r="F17" i="107"/>
  <c r="D17" i="107"/>
  <c r="C17" i="107"/>
  <c r="B17" i="107"/>
  <c r="U16" i="107"/>
  <c r="I16" i="107"/>
  <c r="G16" i="107"/>
  <c r="F16" i="107"/>
  <c r="D16" i="107"/>
  <c r="C16" i="107"/>
  <c r="B16" i="107"/>
  <c r="U15" i="107"/>
  <c r="K15" i="107"/>
  <c r="I15" i="107"/>
  <c r="G15" i="107"/>
  <c r="F15" i="107"/>
  <c r="D15" i="107"/>
  <c r="C15" i="107"/>
  <c r="B15" i="107"/>
  <c r="U14" i="107"/>
  <c r="I14" i="107"/>
  <c r="G14" i="107"/>
  <c r="F14" i="107"/>
  <c r="D14" i="107"/>
  <c r="C14" i="107"/>
  <c r="B14" i="107"/>
  <c r="U13" i="107"/>
  <c r="I13" i="107"/>
  <c r="G13" i="107"/>
  <c r="F13" i="107"/>
  <c r="K13" i="107" s="1"/>
  <c r="D13" i="107"/>
  <c r="C13" i="107"/>
  <c r="B13" i="107"/>
  <c r="U12" i="107"/>
  <c r="I12" i="107"/>
  <c r="G12" i="107"/>
  <c r="F12" i="107"/>
  <c r="D12" i="107"/>
  <c r="C12" i="107"/>
  <c r="B12" i="107"/>
  <c r="U11" i="107"/>
  <c r="L11" i="107"/>
  <c r="I11" i="107"/>
  <c r="G11" i="107"/>
  <c r="F11" i="107"/>
  <c r="K11" i="107" s="1"/>
  <c r="D11" i="107"/>
  <c r="C11" i="107"/>
  <c r="B11" i="107"/>
  <c r="U10" i="107"/>
  <c r="I10" i="107"/>
  <c r="G10" i="107"/>
  <c r="F10" i="107"/>
  <c r="D10" i="107"/>
  <c r="C10" i="107"/>
  <c r="B10" i="107"/>
  <c r="U9" i="107"/>
  <c r="K9" i="107"/>
  <c r="I9" i="107"/>
  <c r="G9" i="107"/>
  <c r="F9" i="107"/>
  <c r="D9" i="107"/>
  <c r="C9" i="107"/>
  <c r="B9" i="107"/>
  <c r="U8" i="107"/>
  <c r="I8" i="107"/>
  <c r="G8" i="107"/>
  <c r="F8" i="107"/>
  <c r="D8" i="107"/>
  <c r="C8" i="107"/>
  <c r="B8" i="107"/>
  <c r="U7" i="107"/>
  <c r="I7" i="107"/>
  <c r="G7" i="107"/>
  <c r="F7" i="107"/>
  <c r="D7" i="107"/>
  <c r="C7" i="107"/>
  <c r="B7" i="107"/>
  <c r="O6" i="107"/>
  <c r="M6" i="107"/>
  <c r="Y5" i="107"/>
  <c r="R4" i="107"/>
  <c r="O80" i="107" s="1"/>
  <c r="G4" i="107"/>
  <c r="A4" i="107"/>
  <c r="Y3" i="107"/>
  <c r="E2" i="107"/>
  <c r="AH1" i="107"/>
  <c r="AE1" i="107"/>
  <c r="AD1" i="107"/>
  <c r="AB1" i="107"/>
  <c r="A1" i="107"/>
  <c r="P156" i="106"/>
  <c r="M156" i="106" s="1"/>
  <c r="L156" i="106"/>
  <c r="K156" i="106"/>
  <c r="J156" i="106"/>
  <c r="P155" i="106"/>
  <c r="M155" i="106"/>
  <c r="L155" i="106"/>
  <c r="K155" i="106"/>
  <c r="J155" i="106"/>
  <c r="P154" i="106"/>
  <c r="M154" i="106" s="1"/>
  <c r="L154" i="106"/>
  <c r="K154" i="106"/>
  <c r="J154" i="106"/>
  <c r="P153" i="106"/>
  <c r="M153" i="106" s="1"/>
  <c r="L153" i="106"/>
  <c r="K153" i="106"/>
  <c r="J153" i="106"/>
  <c r="P152" i="106"/>
  <c r="M152" i="106" s="1"/>
  <c r="L152" i="106"/>
  <c r="K152" i="106"/>
  <c r="J152" i="106"/>
  <c r="P151" i="106"/>
  <c r="M151" i="106"/>
  <c r="L151" i="106"/>
  <c r="K151" i="106"/>
  <c r="J151" i="106"/>
  <c r="P150" i="106"/>
  <c r="M150" i="106"/>
  <c r="L150" i="106"/>
  <c r="K150" i="106"/>
  <c r="J150" i="106"/>
  <c r="P149" i="106"/>
  <c r="M149" i="106" s="1"/>
  <c r="L149" i="106"/>
  <c r="K149" i="106"/>
  <c r="J149" i="106"/>
  <c r="P148" i="106"/>
  <c r="M148" i="106" s="1"/>
  <c r="L148" i="106"/>
  <c r="K148" i="106"/>
  <c r="J148" i="106"/>
  <c r="P147" i="106"/>
  <c r="M147" i="106"/>
  <c r="L147" i="106"/>
  <c r="K147" i="106"/>
  <c r="J147" i="106"/>
  <c r="P146" i="106"/>
  <c r="M146" i="106"/>
  <c r="L146" i="106"/>
  <c r="K146" i="106"/>
  <c r="J146" i="106"/>
  <c r="P145" i="106"/>
  <c r="M145" i="106"/>
  <c r="L145" i="106"/>
  <c r="K145" i="106"/>
  <c r="J145" i="106"/>
  <c r="P144" i="106"/>
  <c r="M144" i="106" s="1"/>
  <c r="L144" i="106"/>
  <c r="K144" i="106"/>
  <c r="J144" i="106"/>
  <c r="P143" i="106"/>
  <c r="M143" i="106"/>
  <c r="L143" i="106"/>
  <c r="K143" i="106"/>
  <c r="J143" i="106"/>
  <c r="P142" i="106"/>
  <c r="M142" i="106" s="1"/>
  <c r="L142" i="106"/>
  <c r="K142" i="106"/>
  <c r="J142" i="106"/>
  <c r="P141" i="106"/>
  <c r="M141" i="106"/>
  <c r="L141" i="106"/>
  <c r="K141" i="106"/>
  <c r="J141" i="106"/>
  <c r="P140" i="106"/>
  <c r="M140" i="106" s="1"/>
  <c r="L140" i="106"/>
  <c r="K140" i="106"/>
  <c r="J140" i="106"/>
  <c r="P139" i="106"/>
  <c r="M139" i="106"/>
  <c r="L139" i="106"/>
  <c r="K139" i="106"/>
  <c r="J139" i="106"/>
  <c r="P138" i="106"/>
  <c r="M138" i="106" s="1"/>
  <c r="L138" i="106"/>
  <c r="K138" i="106"/>
  <c r="J138" i="106"/>
  <c r="P137" i="106"/>
  <c r="M137" i="106" s="1"/>
  <c r="L137" i="106"/>
  <c r="K137" i="106"/>
  <c r="J137" i="106"/>
  <c r="P136" i="106"/>
  <c r="M136" i="106" s="1"/>
  <c r="L136" i="106"/>
  <c r="K136" i="106"/>
  <c r="J136" i="106"/>
  <c r="P135" i="106"/>
  <c r="M135" i="106"/>
  <c r="L135" i="106"/>
  <c r="K135" i="106"/>
  <c r="J135" i="106"/>
  <c r="P134" i="106"/>
  <c r="M134" i="106"/>
  <c r="L134" i="106"/>
  <c r="K134" i="106"/>
  <c r="J134" i="106"/>
  <c r="P133" i="106"/>
  <c r="M133" i="106" s="1"/>
  <c r="L133" i="106"/>
  <c r="K133" i="106"/>
  <c r="J133" i="106"/>
  <c r="P132" i="106"/>
  <c r="M132" i="106" s="1"/>
  <c r="L132" i="106"/>
  <c r="K132" i="106"/>
  <c r="J132" i="106"/>
  <c r="P131" i="106"/>
  <c r="M131" i="106"/>
  <c r="L131" i="106"/>
  <c r="K131" i="106"/>
  <c r="J131" i="106"/>
  <c r="P130" i="106"/>
  <c r="M130" i="106"/>
  <c r="L130" i="106"/>
  <c r="K130" i="106"/>
  <c r="J130" i="106"/>
  <c r="P129" i="106"/>
  <c r="M129" i="106"/>
  <c r="L129" i="106"/>
  <c r="K129" i="106"/>
  <c r="J129" i="106"/>
  <c r="P128" i="106"/>
  <c r="M128" i="106" s="1"/>
  <c r="L128" i="106"/>
  <c r="K128" i="106"/>
  <c r="J128" i="106"/>
  <c r="P127" i="106"/>
  <c r="M127" i="106"/>
  <c r="L127" i="106"/>
  <c r="K127" i="106"/>
  <c r="J127" i="106"/>
  <c r="P126" i="106"/>
  <c r="M126" i="106" s="1"/>
  <c r="L126" i="106"/>
  <c r="K126" i="106"/>
  <c r="J126" i="106"/>
  <c r="P125" i="106"/>
  <c r="M125" i="106"/>
  <c r="L125" i="106"/>
  <c r="K125" i="106"/>
  <c r="J125" i="106"/>
  <c r="P124" i="106"/>
  <c r="M124" i="106" s="1"/>
  <c r="L124" i="106"/>
  <c r="K124" i="106"/>
  <c r="J124" i="106"/>
  <c r="P123" i="106"/>
  <c r="M123" i="106"/>
  <c r="L123" i="106"/>
  <c r="K123" i="106"/>
  <c r="J123" i="106"/>
  <c r="P122" i="106"/>
  <c r="M122" i="106" s="1"/>
  <c r="L122" i="106"/>
  <c r="K122" i="106"/>
  <c r="J122" i="106"/>
  <c r="P121" i="106"/>
  <c r="M121" i="106" s="1"/>
  <c r="L121" i="106"/>
  <c r="K121" i="106"/>
  <c r="J121" i="106"/>
  <c r="P120" i="106"/>
  <c r="M120" i="106" s="1"/>
  <c r="L120" i="106"/>
  <c r="K120" i="106"/>
  <c r="J120" i="106"/>
  <c r="P119" i="106"/>
  <c r="M119" i="106"/>
  <c r="L119" i="106"/>
  <c r="K119" i="106"/>
  <c r="J119" i="106"/>
  <c r="P118" i="106"/>
  <c r="M118" i="106"/>
  <c r="L118" i="106"/>
  <c r="K118" i="106"/>
  <c r="J118" i="106"/>
  <c r="P117" i="106"/>
  <c r="M117" i="106" s="1"/>
  <c r="L117" i="106"/>
  <c r="K117" i="106"/>
  <c r="J117" i="106"/>
  <c r="P116" i="106"/>
  <c r="M116" i="106" s="1"/>
  <c r="L116" i="106"/>
  <c r="K116" i="106"/>
  <c r="J116" i="106"/>
  <c r="P115" i="106"/>
  <c r="M115" i="106"/>
  <c r="L115" i="106"/>
  <c r="K115" i="106"/>
  <c r="J115" i="106"/>
  <c r="P114" i="106"/>
  <c r="M114" i="106"/>
  <c r="L114" i="106"/>
  <c r="K114" i="106"/>
  <c r="J114" i="106"/>
  <c r="P113" i="106"/>
  <c r="M113" i="106"/>
  <c r="L113" i="106"/>
  <c r="K113" i="106"/>
  <c r="J113" i="106"/>
  <c r="P112" i="106"/>
  <c r="M112" i="106" s="1"/>
  <c r="L112" i="106"/>
  <c r="K112" i="106"/>
  <c r="J112" i="106"/>
  <c r="P111" i="106"/>
  <c r="M111" i="106"/>
  <c r="L111" i="106"/>
  <c r="K111" i="106"/>
  <c r="J111" i="106"/>
  <c r="P110" i="106"/>
  <c r="M110" i="106" s="1"/>
  <c r="L110" i="106"/>
  <c r="K110" i="106"/>
  <c r="J110" i="106"/>
  <c r="P109" i="106"/>
  <c r="M109" i="106"/>
  <c r="L109" i="106"/>
  <c r="K109" i="106"/>
  <c r="J109" i="106"/>
  <c r="P108" i="106"/>
  <c r="M108" i="106" s="1"/>
  <c r="L108" i="106"/>
  <c r="K108" i="106"/>
  <c r="J108" i="106"/>
  <c r="P107" i="106"/>
  <c r="M107" i="106"/>
  <c r="L107" i="106"/>
  <c r="K107" i="106"/>
  <c r="J107" i="106"/>
  <c r="P106" i="106"/>
  <c r="M106" i="106" s="1"/>
  <c r="L106" i="106"/>
  <c r="K106" i="106"/>
  <c r="J106" i="106"/>
  <c r="P105" i="106"/>
  <c r="M105" i="106" s="1"/>
  <c r="L105" i="106"/>
  <c r="K105" i="106"/>
  <c r="J105" i="106"/>
  <c r="P104" i="106"/>
  <c r="M104" i="106" s="1"/>
  <c r="L104" i="106"/>
  <c r="K104" i="106"/>
  <c r="J104" i="106"/>
  <c r="P103" i="106"/>
  <c r="M103" i="106"/>
  <c r="L103" i="106"/>
  <c r="K103" i="106"/>
  <c r="J103" i="106"/>
  <c r="P102" i="106"/>
  <c r="M102" i="106"/>
  <c r="L102" i="106"/>
  <c r="K102" i="106"/>
  <c r="J102" i="106"/>
  <c r="P101" i="106"/>
  <c r="M101" i="106" s="1"/>
  <c r="L101" i="106"/>
  <c r="K101" i="106"/>
  <c r="J101" i="106"/>
  <c r="P100" i="106"/>
  <c r="M100" i="106" s="1"/>
  <c r="L100" i="106"/>
  <c r="K100" i="106"/>
  <c r="J100" i="106"/>
  <c r="P99" i="106"/>
  <c r="M99" i="106"/>
  <c r="L99" i="106"/>
  <c r="K99" i="106"/>
  <c r="J99" i="106"/>
  <c r="P98" i="106"/>
  <c r="M98" i="106"/>
  <c r="L98" i="106"/>
  <c r="K98" i="106"/>
  <c r="J98" i="106"/>
  <c r="P97" i="106"/>
  <c r="M97" i="106"/>
  <c r="L97" i="106"/>
  <c r="K97" i="106"/>
  <c r="J97" i="106"/>
  <c r="P96" i="106"/>
  <c r="M96" i="106" s="1"/>
  <c r="L96" i="106"/>
  <c r="K96" i="106"/>
  <c r="J96" i="106"/>
  <c r="P95" i="106"/>
  <c r="M95" i="106"/>
  <c r="L95" i="106"/>
  <c r="K95" i="106"/>
  <c r="J95" i="106"/>
  <c r="P94" i="106"/>
  <c r="M94" i="106" s="1"/>
  <c r="L94" i="106"/>
  <c r="K94" i="106"/>
  <c r="J94" i="106"/>
  <c r="P93" i="106"/>
  <c r="M93" i="106" s="1"/>
  <c r="L93" i="106"/>
  <c r="K93" i="106"/>
  <c r="J93" i="106"/>
  <c r="P92" i="106"/>
  <c r="M92" i="106" s="1"/>
  <c r="L92" i="106"/>
  <c r="K92" i="106"/>
  <c r="J92" i="106"/>
  <c r="P91" i="106"/>
  <c r="M91" i="106"/>
  <c r="L91" i="106"/>
  <c r="K91" i="106"/>
  <c r="J91" i="106"/>
  <c r="P90" i="106"/>
  <c r="M90" i="106" s="1"/>
  <c r="L90" i="106"/>
  <c r="K90" i="106"/>
  <c r="J90" i="106"/>
  <c r="P89" i="106"/>
  <c r="M89" i="106" s="1"/>
  <c r="L89" i="106"/>
  <c r="K89" i="106"/>
  <c r="J89" i="106"/>
  <c r="P88" i="106"/>
  <c r="M88" i="106" s="1"/>
  <c r="L88" i="106"/>
  <c r="K88" i="106"/>
  <c r="J88" i="106"/>
  <c r="P87" i="106"/>
  <c r="M87" i="106"/>
  <c r="L87" i="106"/>
  <c r="K87" i="106"/>
  <c r="J87" i="106"/>
  <c r="P86" i="106"/>
  <c r="M86" i="106"/>
  <c r="L86" i="106"/>
  <c r="K86" i="106"/>
  <c r="J86" i="106"/>
  <c r="P85" i="106"/>
  <c r="M85" i="106" s="1"/>
  <c r="L85" i="106"/>
  <c r="K85" i="106"/>
  <c r="J85" i="106"/>
  <c r="P84" i="106"/>
  <c r="M84" i="106" s="1"/>
  <c r="L84" i="106"/>
  <c r="K84" i="106"/>
  <c r="J84" i="106"/>
  <c r="P83" i="106"/>
  <c r="M83" i="106"/>
  <c r="L83" i="106"/>
  <c r="K83" i="106"/>
  <c r="J83" i="106"/>
  <c r="P82" i="106"/>
  <c r="M82" i="106"/>
  <c r="L82" i="106"/>
  <c r="K82" i="106"/>
  <c r="J82" i="106"/>
  <c r="P81" i="106"/>
  <c r="M81" i="106"/>
  <c r="L81" i="106"/>
  <c r="K81" i="106"/>
  <c r="J81" i="106"/>
  <c r="P80" i="106"/>
  <c r="M80" i="106" s="1"/>
  <c r="L80" i="106"/>
  <c r="K80" i="106"/>
  <c r="J80" i="106"/>
  <c r="P79" i="106"/>
  <c r="M79" i="106"/>
  <c r="L79" i="106"/>
  <c r="K79" i="106"/>
  <c r="J79" i="106"/>
  <c r="P78" i="106"/>
  <c r="M78" i="106" s="1"/>
  <c r="L78" i="106"/>
  <c r="K78" i="106"/>
  <c r="J78" i="106"/>
  <c r="P77" i="106"/>
  <c r="M77" i="106"/>
  <c r="L77" i="106"/>
  <c r="K77" i="106"/>
  <c r="J77" i="106"/>
  <c r="P76" i="106"/>
  <c r="M76" i="106" s="1"/>
  <c r="L76" i="106"/>
  <c r="K76" i="106"/>
  <c r="J76" i="106"/>
  <c r="P75" i="106"/>
  <c r="M75" i="106"/>
  <c r="L75" i="106"/>
  <c r="K75" i="106"/>
  <c r="J75" i="106"/>
  <c r="P74" i="106"/>
  <c r="M74" i="106" s="1"/>
  <c r="L74" i="106"/>
  <c r="K74" i="106"/>
  <c r="J74" i="106"/>
  <c r="P73" i="106"/>
  <c r="M73" i="106" s="1"/>
  <c r="L73" i="106"/>
  <c r="K73" i="106"/>
  <c r="J73" i="106"/>
  <c r="P72" i="106"/>
  <c r="M72" i="106" s="1"/>
  <c r="L72" i="106"/>
  <c r="K72" i="106"/>
  <c r="J72" i="106"/>
  <c r="P71" i="106"/>
  <c r="M71" i="106"/>
  <c r="L71" i="106"/>
  <c r="K71" i="106"/>
  <c r="J71" i="106"/>
  <c r="P70" i="106"/>
  <c r="M70" i="106"/>
  <c r="L70" i="106"/>
  <c r="K70" i="106"/>
  <c r="J70" i="106"/>
  <c r="P69" i="106"/>
  <c r="M69" i="106" s="1"/>
  <c r="L69" i="106"/>
  <c r="K69" i="106"/>
  <c r="J69" i="106"/>
  <c r="P68" i="106"/>
  <c r="M68" i="106" s="1"/>
  <c r="L68" i="106"/>
  <c r="K68" i="106"/>
  <c r="J68" i="106"/>
  <c r="P67" i="106"/>
  <c r="M67" i="106"/>
  <c r="L67" i="106"/>
  <c r="K67" i="106"/>
  <c r="J67" i="106"/>
  <c r="P66" i="106"/>
  <c r="M66" i="106" s="1"/>
  <c r="L66" i="106"/>
  <c r="K66" i="106"/>
  <c r="J66" i="106"/>
  <c r="P65" i="106"/>
  <c r="M65" i="106"/>
  <c r="L65" i="106"/>
  <c r="K65" i="106"/>
  <c r="J65" i="106"/>
  <c r="P64" i="106"/>
  <c r="M64" i="106" s="1"/>
  <c r="L64" i="106"/>
  <c r="K64" i="106"/>
  <c r="J64" i="106"/>
  <c r="P63" i="106"/>
  <c r="M63" i="106"/>
  <c r="L63" i="106"/>
  <c r="K63" i="106"/>
  <c r="J63" i="106"/>
  <c r="P62" i="106"/>
  <c r="M62" i="106" s="1"/>
  <c r="L62" i="106"/>
  <c r="K62" i="106"/>
  <c r="J62" i="106"/>
  <c r="P61" i="106"/>
  <c r="M61" i="106" s="1"/>
  <c r="L61" i="106"/>
  <c r="K61" i="106"/>
  <c r="J61" i="106"/>
  <c r="P60" i="106"/>
  <c r="M60" i="106" s="1"/>
  <c r="L60" i="106"/>
  <c r="K60" i="106"/>
  <c r="J60" i="106"/>
  <c r="P59" i="106"/>
  <c r="M59" i="106"/>
  <c r="L59" i="106"/>
  <c r="K59" i="106"/>
  <c r="J59" i="106"/>
  <c r="P58" i="106"/>
  <c r="M58" i="106" s="1"/>
  <c r="L58" i="106"/>
  <c r="K58" i="106"/>
  <c r="J58" i="106"/>
  <c r="P57" i="106"/>
  <c r="M57" i="106" s="1"/>
  <c r="L57" i="106"/>
  <c r="K57" i="106"/>
  <c r="J57" i="106"/>
  <c r="P56" i="106"/>
  <c r="M56" i="106" s="1"/>
  <c r="L56" i="106"/>
  <c r="K56" i="106"/>
  <c r="J56" i="106"/>
  <c r="P55" i="106"/>
  <c r="M55" i="106"/>
  <c r="L55" i="106"/>
  <c r="K55" i="106"/>
  <c r="J55" i="106"/>
  <c r="P54" i="106"/>
  <c r="M54" i="106"/>
  <c r="L54" i="106"/>
  <c r="K54" i="106"/>
  <c r="J54" i="106"/>
  <c r="P53" i="106"/>
  <c r="M53" i="106" s="1"/>
  <c r="L53" i="106"/>
  <c r="K53" i="106"/>
  <c r="J53" i="106"/>
  <c r="P52" i="106"/>
  <c r="M52" i="106" s="1"/>
  <c r="L52" i="106"/>
  <c r="K52" i="106"/>
  <c r="J52" i="106"/>
  <c r="P51" i="106"/>
  <c r="M51" i="106"/>
  <c r="L51" i="106"/>
  <c r="K51" i="106"/>
  <c r="J51" i="106"/>
  <c r="P50" i="106"/>
  <c r="M50" i="106"/>
  <c r="L50" i="106"/>
  <c r="K50" i="106"/>
  <c r="J50" i="106"/>
  <c r="P49" i="106"/>
  <c r="M49" i="106"/>
  <c r="L49" i="106"/>
  <c r="K49" i="106"/>
  <c r="J49" i="106"/>
  <c r="P48" i="106"/>
  <c r="M48" i="106" s="1"/>
  <c r="L48" i="106"/>
  <c r="K48" i="106"/>
  <c r="J48" i="106"/>
  <c r="P47" i="106"/>
  <c r="M47" i="106"/>
  <c r="L47" i="106"/>
  <c r="K47" i="106"/>
  <c r="J47" i="106"/>
  <c r="P46" i="106"/>
  <c r="M46" i="106" s="1"/>
  <c r="L46" i="106"/>
  <c r="K46" i="106"/>
  <c r="J46" i="106"/>
  <c r="P45" i="106"/>
  <c r="M45" i="106"/>
  <c r="L45" i="106"/>
  <c r="K45" i="106"/>
  <c r="J45" i="106"/>
  <c r="P44" i="106"/>
  <c r="M44" i="106" s="1"/>
  <c r="L44" i="106"/>
  <c r="K44" i="106"/>
  <c r="J44" i="106"/>
  <c r="P43" i="106"/>
  <c r="M43" i="106"/>
  <c r="L43" i="106"/>
  <c r="K43" i="106"/>
  <c r="J43" i="106"/>
  <c r="P42" i="106"/>
  <c r="M42" i="106" s="1"/>
  <c r="L42" i="106"/>
  <c r="K42" i="106"/>
  <c r="J42" i="106"/>
  <c r="P41" i="106"/>
  <c r="M41" i="106" s="1"/>
  <c r="L41" i="106"/>
  <c r="K41" i="106"/>
  <c r="J41" i="106"/>
  <c r="P40" i="106"/>
  <c r="M40" i="106" s="1"/>
  <c r="L40" i="106"/>
  <c r="K40" i="106"/>
  <c r="J40" i="106"/>
  <c r="H5" i="106"/>
  <c r="D5" i="106"/>
  <c r="C5" i="106"/>
  <c r="A5" i="106"/>
  <c r="C2" i="106"/>
  <c r="A1" i="106"/>
  <c r="K41" i="105"/>
  <c r="B21" i="105"/>
  <c r="B19" i="105"/>
  <c r="H18" i="105"/>
  <c r="F18" i="105"/>
  <c r="L11" i="105"/>
  <c r="I11" i="105"/>
  <c r="G11" i="105"/>
  <c r="E11" i="105"/>
  <c r="D11" i="105"/>
  <c r="C11" i="105"/>
  <c r="L9" i="105"/>
  <c r="I9" i="105"/>
  <c r="G9" i="105"/>
  <c r="E9" i="105"/>
  <c r="B20" i="105" s="1"/>
  <c r="D9" i="105"/>
  <c r="C9" i="105"/>
  <c r="I7" i="105"/>
  <c r="G7" i="105"/>
  <c r="E7" i="105"/>
  <c r="D18" i="105" s="1"/>
  <c r="D7" i="105"/>
  <c r="C7" i="105"/>
  <c r="Y5" i="105"/>
  <c r="L4" i="105"/>
  <c r="E4" i="105"/>
  <c r="A4" i="105"/>
  <c r="Y3" i="105"/>
  <c r="E2" i="105"/>
  <c r="AK1" i="105"/>
  <c r="AI1" i="105"/>
  <c r="AG1" i="105"/>
  <c r="AF1" i="105"/>
  <c r="AC1" i="105"/>
  <c r="AB1" i="105"/>
  <c r="L7" i="105" s="1"/>
  <c r="A1" i="105"/>
  <c r="P156" i="104"/>
  <c r="M156" i="104"/>
  <c r="L156" i="104"/>
  <c r="K156" i="104"/>
  <c r="J156" i="104"/>
  <c r="P155" i="104"/>
  <c r="M155" i="104"/>
  <c r="L155" i="104"/>
  <c r="K155" i="104"/>
  <c r="J155" i="104"/>
  <c r="P154" i="104"/>
  <c r="M154" i="104" s="1"/>
  <c r="L154" i="104"/>
  <c r="K154" i="104"/>
  <c r="J154" i="104"/>
  <c r="P153" i="104"/>
  <c r="M153" i="104" s="1"/>
  <c r="L153" i="104"/>
  <c r="K153" i="104"/>
  <c r="J153" i="104"/>
  <c r="P152" i="104"/>
  <c r="M152" i="104"/>
  <c r="L152" i="104"/>
  <c r="K152" i="104"/>
  <c r="J152" i="104"/>
  <c r="P151" i="104"/>
  <c r="M151" i="104"/>
  <c r="L151" i="104"/>
  <c r="K151" i="104"/>
  <c r="J151" i="104"/>
  <c r="P150" i="104"/>
  <c r="M150" i="104"/>
  <c r="L150" i="104"/>
  <c r="K150" i="104"/>
  <c r="J150" i="104"/>
  <c r="P149" i="104"/>
  <c r="M149" i="104" s="1"/>
  <c r="L149" i="104"/>
  <c r="K149" i="104"/>
  <c r="J149" i="104"/>
  <c r="P148" i="104"/>
  <c r="M148" i="104"/>
  <c r="L148" i="104"/>
  <c r="K148" i="104"/>
  <c r="J148" i="104"/>
  <c r="P147" i="104"/>
  <c r="M147" i="104" s="1"/>
  <c r="L147" i="104"/>
  <c r="K147" i="104"/>
  <c r="J147" i="104"/>
  <c r="P146" i="104"/>
  <c r="M146" i="104"/>
  <c r="L146" i="104"/>
  <c r="K146" i="104"/>
  <c r="J146" i="104"/>
  <c r="P145" i="104"/>
  <c r="M145" i="104" s="1"/>
  <c r="L145" i="104"/>
  <c r="K145" i="104"/>
  <c r="J145" i="104"/>
  <c r="P144" i="104"/>
  <c r="M144" i="104"/>
  <c r="L144" i="104"/>
  <c r="K144" i="104"/>
  <c r="J144" i="104"/>
  <c r="P143" i="104"/>
  <c r="M143" i="104" s="1"/>
  <c r="L143" i="104"/>
  <c r="K143" i="104"/>
  <c r="J143" i="104"/>
  <c r="P142" i="104"/>
  <c r="M142" i="104" s="1"/>
  <c r="L142" i="104"/>
  <c r="K142" i="104"/>
  <c r="J142" i="104"/>
  <c r="P141" i="104"/>
  <c r="M141" i="104" s="1"/>
  <c r="L141" i="104"/>
  <c r="K141" i="104"/>
  <c r="J141" i="104"/>
  <c r="P140" i="104"/>
  <c r="M140" i="104"/>
  <c r="L140" i="104"/>
  <c r="K140" i="104"/>
  <c r="J140" i="104"/>
  <c r="P139" i="104"/>
  <c r="M139" i="104"/>
  <c r="L139" i="104"/>
  <c r="K139" i="104"/>
  <c r="J139" i="104"/>
  <c r="P138" i="104"/>
  <c r="M138" i="104" s="1"/>
  <c r="L138" i="104"/>
  <c r="K138" i="104"/>
  <c r="J138" i="104"/>
  <c r="P137" i="104"/>
  <c r="M137" i="104" s="1"/>
  <c r="L137" i="104"/>
  <c r="K137" i="104"/>
  <c r="J137" i="104"/>
  <c r="P136" i="104"/>
  <c r="M136" i="104"/>
  <c r="L136" i="104"/>
  <c r="K136" i="104"/>
  <c r="J136" i="104"/>
  <c r="P135" i="104"/>
  <c r="M135" i="104"/>
  <c r="L135" i="104"/>
  <c r="K135" i="104"/>
  <c r="J135" i="104"/>
  <c r="P134" i="104"/>
  <c r="M134" i="104"/>
  <c r="L134" i="104"/>
  <c r="K134" i="104"/>
  <c r="J134" i="104"/>
  <c r="P133" i="104"/>
  <c r="M133" i="104" s="1"/>
  <c r="L133" i="104"/>
  <c r="K133" i="104"/>
  <c r="J133" i="104"/>
  <c r="P132" i="104"/>
  <c r="M132" i="104"/>
  <c r="L132" i="104"/>
  <c r="K132" i="104"/>
  <c r="J132" i="104"/>
  <c r="P131" i="104"/>
  <c r="M131" i="104" s="1"/>
  <c r="L131" i="104"/>
  <c r="K131" i="104"/>
  <c r="J131" i="104"/>
  <c r="P130" i="104"/>
  <c r="M130" i="104"/>
  <c r="L130" i="104"/>
  <c r="K130" i="104"/>
  <c r="J130" i="104"/>
  <c r="P129" i="104"/>
  <c r="M129" i="104" s="1"/>
  <c r="L129" i="104"/>
  <c r="K129" i="104"/>
  <c r="J129" i="104"/>
  <c r="P128" i="104"/>
  <c r="M128" i="104"/>
  <c r="L128" i="104"/>
  <c r="K128" i="104"/>
  <c r="J128" i="104"/>
  <c r="P127" i="104"/>
  <c r="M127" i="104" s="1"/>
  <c r="L127" i="104"/>
  <c r="K127" i="104"/>
  <c r="J127" i="104"/>
  <c r="P126" i="104"/>
  <c r="M126" i="104" s="1"/>
  <c r="L126" i="104"/>
  <c r="K126" i="104"/>
  <c r="J126" i="104"/>
  <c r="P125" i="104"/>
  <c r="M125" i="104" s="1"/>
  <c r="L125" i="104"/>
  <c r="K125" i="104"/>
  <c r="J125" i="104"/>
  <c r="P124" i="104"/>
  <c r="M124" i="104"/>
  <c r="L124" i="104"/>
  <c r="K124" i="104"/>
  <c r="J124" i="104"/>
  <c r="P123" i="104"/>
  <c r="M123" i="104"/>
  <c r="L123" i="104"/>
  <c r="K123" i="104"/>
  <c r="J123" i="104"/>
  <c r="P122" i="104"/>
  <c r="M122" i="104" s="1"/>
  <c r="L122" i="104"/>
  <c r="K122" i="104"/>
  <c r="J122" i="104"/>
  <c r="P121" i="104"/>
  <c r="M121" i="104" s="1"/>
  <c r="L121" i="104"/>
  <c r="K121" i="104"/>
  <c r="J121" i="104"/>
  <c r="P120" i="104"/>
  <c r="M120" i="104"/>
  <c r="L120" i="104"/>
  <c r="K120" i="104"/>
  <c r="J120" i="104"/>
  <c r="P119" i="104"/>
  <c r="M119" i="104"/>
  <c r="L119" i="104"/>
  <c r="K119" i="104"/>
  <c r="J119" i="104"/>
  <c r="P118" i="104"/>
  <c r="M118" i="104"/>
  <c r="L118" i="104"/>
  <c r="K118" i="104"/>
  <c r="J118" i="104"/>
  <c r="P117" i="104"/>
  <c r="M117" i="104" s="1"/>
  <c r="L117" i="104"/>
  <c r="K117" i="104"/>
  <c r="J117" i="104"/>
  <c r="P116" i="104"/>
  <c r="M116" i="104"/>
  <c r="L116" i="104"/>
  <c r="K116" i="104"/>
  <c r="J116" i="104"/>
  <c r="P115" i="104"/>
  <c r="M115" i="104" s="1"/>
  <c r="L115" i="104"/>
  <c r="K115" i="104"/>
  <c r="J115" i="104"/>
  <c r="P114" i="104"/>
  <c r="M114" i="104"/>
  <c r="L114" i="104"/>
  <c r="K114" i="104"/>
  <c r="J114" i="104"/>
  <c r="P113" i="104"/>
  <c r="M113" i="104" s="1"/>
  <c r="L113" i="104"/>
  <c r="K113" i="104"/>
  <c r="J113" i="104"/>
  <c r="P112" i="104"/>
  <c r="M112" i="104"/>
  <c r="L112" i="104"/>
  <c r="K112" i="104"/>
  <c r="J112" i="104"/>
  <c r="P111" i="104"/>
  <c r="M111" i="104" s="1"/>
  <c r="L111" i="104"/>
  <c r="K111" i="104"/>
  <c r="J111" i="104"/>
  <c r="P110" i="104"/>
  <c r="M110" i="104" s="1"/>
  <c r="L110" i="104"/>
  <c r="K110" i="104"/>
  <c r="J110" i="104"/>
  <c r="P109" i="104"/>
  <c r="M109" i="104" s="1"/>
  <c r="L109" i="104"/>
  <c r="K109" i="104"/>
  <c r="J109" i="104"/>
  <c r="P108" i="104"/>
  <c r="M108" i="104"/>
  <c r="L108" i="104"/>
  <c r="K108" i="104"/>
  <c r="J108" i="104"/>
  <c r="P107" i="104"/>
  <c r="M107" i="104"/>
  <c r="L107" i="104"/>
  <c r="K107" i="104"/>
  <c r="J107" i="104"/>
  <c r="P106" i="104"/>
  <c r="M106" i="104" s="1"/>
  <c r="L106" i="104"/>
  <c r="K106" i="104"/>
  <c r="J106" i="104"/>
  <c r="P105" i="104"/>
  <c r="M105" i="104" s="1"/>
  <c r="L105" i="104"/>
  <c r="K105" i="104"/>
  <c r="J105" i="104"/>
  <c r="P104" i="104"/>
  <c r="M104" i="104"/>
  <c r="L104" i="104"/>
  <c r="K104" i="104"/>
  <c r="J104" i="104"/>
  <c r="P103" i="104"/>
  <c r="M103" i="104" s="1"/>
  <c r="L103" i="104"/>
  <c r="K103" i="104"/>
  <c r="J103" i="104"/>
  <c r="P102" i="104"/>
  <c r="M102" i="104"/>
  <c r="L102" i="104"/>
  <c r="K102" i="104"/>
  <c r="J102" i="104"/>
  <c r="P101" i="104"/>
  <c r="M101" i="104" s="1"/>
  <c r="L101" i="104"/>
  <c r="K101" i="104"/>
  <c r="J101" i="104"/>
  <c r="P100" i="104"/>
  <c r="M100" i="104"/>
  <c r="L100" i="104"/>
  <c r="K100" i="104"/>
  <c r="J100" i="104"/>
  <c r="P99" i="104"/>
  <c r="M99" i="104" s="1"/>
  <c r="L99" i="104"/>
  <c r="K99" i="104"/>
  <c r="J99" i="104"/>
  <c r="P98" i="104"/>
  <c r="M98" i="104" s="1"/>
  <c r="L98" i="104"/>
  <c r="K98" i="104"/>
  <c r="J98" i="104"/>
  <c r="P97" i="104"/>
  <c r="M97" i="104" s="1"/>
  <c r="L97" i="104"/>
  <c r="K97" i="104"/>
  <c r="J97" i="104"/>
  <c r="P96" i="104"/>
  <c r="M96" i="104"/>
  <c r="L96" i="104"/>
  <c r="K96" i="104"/>
  <c r="J96" i="104"/>
  <c r="P95" i="104"/>
  <c r="M95" i="104" s="1"/>
  <c r="L95" i="104"/>
  <c r="K95" i="104"/>
  <c r="J95" i="104"/>
  <c r="P94" i="104"/>
  <c r="M94" i="104" s="1"/>
  <c r="L94" i="104"/>
  <c r="K94" i="104"/>
  <c r="J94" i="104"/>
  <c r="P93" i="104"/>
  <c r="M93" i="104" s="1"/>
  <c r="L93" i="104"/>
  <c r="K93" i="104"/>
  <c r="J93" i="104"/>
  <c r="P92" i="104"/>
  <c r="M92" i="104"/>
  <c r="L92" i="104"/>
  <c r="K92" i="104"/>
  <c r="J92" i="104"/>
  <c r="P91" i="104"/>
  <c r="M91" i="104"/>
  <c r="L91" i="104"/>
  <c r="K91" i="104"/>
  <c r="J91" i="104"/>
  <c r="P90" i="104"/>
  <c r="M90" i="104" s="1"/>
  <c r="L90" i="104"/>
  <c r="K90" i="104"/>
  <c r="J90" i="104"/>
  <c r="P89" i="104"/>
  <c r="M89" i="104" s="1"/>
  <c r="L89" i="104"/>
  <c r="K89" i="104"/>
  <c r="J89" i="104"/>
  <c r="P88" i="104"/>
  <c r="M88" i="104"/>
  <c r="L88" i="104"/>
  <c r="K88" i="104"/>
  <c r="J88" i="104"/>
  <c r="P87" i="104"/>
  <c r="M87" i="104" s="1"/>
  <c r="L87" i="104"/>
  <c r="K87" i="104"/>
  <c r="J87" i="104"/>
  <c r="P86" i="104"/>
  <c r="M86" i="104"/>
  <c r="L86" i="104"/>
  <c r="K86" i="104"/>
  <c r="J86" i="104"/>
  <c r="P85" i="104"/>
  <c r="M85" i="104" s="1"/>
  <c r="L85" i="104"/>
  <c r="K85" i="104"/>
  <c r="J85" i="104"/>
  <c r="P84" i="104"/>
  <c r="M84" i="104"/>
  <c r="L84" i="104"/>
  <c r="K84" i="104"/>
  <c r="J84" i="104"/>
  <c r="P83" i="104"/>
  <c r="M83" i="104" s="1"/>
  <c r="L83" i="104"/>
  <c r="K83" i="104"/>
  <c r="J83" i="104"/>
  <c r="P82" i="104"/>
  <c r="M82" i="104" s="1"/>
  <c r="L82" i="104"/>
  <c r="K82" i="104"/>
  <c r="J82" i="104"/>
  <c r="P81" i="104"/>
  <c r="M81" i="104" s="1"/>
  <c r="L81" i="104"/>
  <c r="K81" i="104"/>
  <c r="J81" i="104"/>
  <c r="P80" i="104"/>
  <c r="M80" i="104"/>
  <c r="L80" i="104"/>
  <c r="K80" i="104"/>
  <c r="J80" i="104"/>
  <c r="P79" i="104"/>
  <c r="M79" i="104" s="1"/>
  <c r="L79" i="104"/>
  <c r="K79" i="104"/>
  <c r="J79" i="104"/>
  <c r="P78" i="104"/>
  <c r="M78" i="104" s="1"/>
  <c r="L78" i="104"/>
  <c r="K78" i="104"/>
  <c r="J78" i="104"/>
  <c r="P77" i="104"/>
  <c r="M77" i="104" s="1"/>
  <c r="L77" i="104"/>
  <c r="K77" i="104"/>
  <c r="J77" i="104"/>
  <c r="P76" i="104"/>
  <c r="M76" i="104"/>
  <c r="L76" i="104"/>
  <c r="K76" i="104"/>
  <c r="J76" i="104"/>
  <c r="P75" i="104"/>
  <c r="M75" i="104"/>
  <c r="L75" i="104"/>
  <c r="K75" i="104"/>
  <c r="J75" i="104"/>
  <c r="P74" i="104"/>
  <c r="M74" i="104" s="1"/>
  <c r="L74" i="104"/>
  <c r="K74" i="104"/>
  <c r="J74" i="104"/>
  <c r="P73" i="104"/>
  <c r="M73" i="104" s="1"/>
  <c r="L73" i="104"/>
  <c r="K73" i="104"/>
  <c r="J73" i="104"/>
  <c r="P72" i="104"/>
  <c r="M72" i="104"/>
  <c r="L72" i="104"/>
  <c r="K72" i="104"/>
  <c r="J72" i="104"/>
  <c r="P71" i="104"/>
  <c r="M71" i="104"/>
  <c r="L71" i="104"/>
  <c r="K71" i="104"/>
  <c r="J71" i="104"/>
  <c r="P70" i="104"/>
  <c r="M70" i="104"/>
  <c r="L70" i="104"/>
  <c r="K70" i="104"/>
  <c r="J70" i="104"/>
  <c r="P69" i="104"/>
  <c r="M69" i="104" s="1"/>
  <c r="L69" i="104"/>
  <c r="K69" i="104"/>
  <c r="J69" i="104"/>
  <c r="P68" i="104"/>
  <c r="M68" i="104" s="1"/>
  <c r="L68" i="104"/>
  <c r="K68" i="104"/>
  <c r="J68" i="104"/>
  <c r="P67" i="104"/>
  <c r="M67" i="104" s="1"/>
  <c r="L67" i="104"/>
  <c r="K67" i="104"/>
  <c r="J67" i="104"/>
  <c r="P66" i="104"/>
  <c r="M66" i="104" s="1"/>
  <c r="L66" i="104"/>
  <c r="K66" i="104"/>
  <c r="J66" i="104"/>
  <c r="P65" i="104"/>
  <c r="M65" i="104"/>
  <c r="L65" i="104"/>
  <c r="K65" i="104"/>
  <c r="J65" i="104"/>
  <c r="P64" i="104"/>
  <c r="M64" i="104" s="1"/>
  <c r="L64" i="104"/>
  <c r="K64" i="104"/>
  <c r="J64" i="104"/>
  <c r="P63" i="104"/>
  <c r="M63" i="104" s="1"/>
  <c r="L63" i="104"/>
  <c r="K63" i="104"/>
  <c r="J63" i="104"/>
  <c r="P62" i="104"/>
  <c r="M62" i="104" s="1"/>
  <c r="L62" i="104"/>
  <c r="K62" i="104"/>
  <c r="J62" i="104"/>
  <c r="P61" i="104"/>
  <c r="M61" i="104"/>
  <c r="L61" i="104"/>
  <c r="K61" i="104"/>
  <c r="J61" i="104"/>
  <c r="P60" i="104"/>
  <c r="M60" i="104" s="1"/>
  <c r="L60" i="104"/>
  <c r="K60" i="104"/>
  <c r="J60" i="104"/>
  <c r="P59" i="104"/>
  <c r="M59" i="104" s="1"/>
  <c r="L59" i="104"/>
  <c r="K59" i="104"/>
  <c r="J59" i="104"/>
  <c r="P58" i="104"/>
  <c r="M58" i="104" s="1"/>
  <c r="L58" i="104"/>
  <c r="K58" i="104"/>
  <c r="J58" i="104"/>
  <c r="P57" i="104"/>
  <c r="M57" i="104"/>
  <c r="L57" i="104"/>
  <c r="K57" i="104"/>
  <c r="J57" i="104"/>
  <c r="P56" i="104"/>
  <c r="M56" i="104" s="1"/>
  <c r="L56" i="104"/>
  <c r="K56" i="104"/>
  <c r="J56" i="104"/>
  <c r="P55" i="104"/>
  <c r="M55" i="104" s="1"/>
  <c r="L55" i="104"/>
  <c r="K55" i="104"/>
  <c r="J55" i="104"/>
  <c r="P54" i="104"/>
  <c r="M54" i="104" s="1"/>
  <c r="L54" i="104"/>
  <c r="K54" i="104"/>
  <c r="J54" i="104"/>
  <c r="P53" i="104"/>
  <c r="M53" i="104"/>
  <c r="L53" i="104"/>
  <c r="K53" i="104"/>
  <c r="J53" i="104"/>
  <c r="P52" i="104"/>
  <c r="M52" i="104" s="1"/>
  <c r="L52" i="104"/>
  <c r="K52" i="104"/>
  <c r="J52" i="104"/>
  <c r="P51" i="104"/>
  <c r="M51" i="104" s="1"/>
  <c r="L51" i="104"/>
  <c r="K51" i="104"/>
  <c r="J51" i="104"/>
  <c r="P50" i="104"/>
  <c r="M50" i="104" s="1"/>
  <c r="L50" i="104"/>
  <c r="K50" i="104"/>
  <c r="J50" i="104"/>
  <c r="P49" i="104"/>
  <c r="M49" i="104"/>
  <c r="L49" i="104"/>
  <c r="K49" i="104"/>
  <c r="J49" i="104"/>
  <c r="P48" i="104"/>
  <c r="M48" i="104" s="1"/>
  <c r="L48" i="104"/>
  <c r="K48" i="104"/>
  <c r="J48" i="104"/>
  <c r="P47" i="104"/>
  <c r="M47" i="104" s="1"/>
  <c r="L47" i="104"/>
  <c r="K47" i="104"/>
  <c r="J47" i="104"/>
  <c r="P46" i="104"/>
  <c r="M46" i="104" s="1"/>
  <c r="L46" i="104"/>
  <c r="K46" i="104"/>
  <c r="J46" i="104"/>
  <c r="P45" i="104"/>
  <c r="M45" i="104"/>
  <c r="L45" i="104"/>
  <c r="K45" i="104"/>
  <c r="J45" i="104"/>
  <c r="P44" i="104"/>
  <c r="M44" i="104" s="1"/>
  <c r="L44" i="104"/>
  <c r="K44" i="104"/>
  <c r="J44" i="104"/>
  <c r="P43" i="104"/>
  <c r="M43" i="104" s="1"/>
  <c r="L43" i="104"/>
  <c r="K43" i="104"/>
  <c r="J43" i="104"/>
  <c r="P42" i="104"/>
  <c r="M42" i="104" s="1"/>
  <c r="L42" i="104"/>
  <c r="K42" i="104"/>
  <c r="J42" i="104"/>
  <c r="P41" i="104"/>
  <c r="M41" i="104"/>
  <c r="L41" i="104"/>
  <c r="K41" i="104"/>
  <c r="J41" i="104"/>
  <c r="P40" i="104"/>
  <c r="M40" i="104" s="1"/>
  <c r="L40" i="104"/>
  <c r="K40" i="104"/>
  <c r="J40" i="104"/>
  <c r="H5" i="104"/>
  <c r="D5" i="104"/>
  <c r="C5" i="104"/>
  <c r="A5" i="104"/>
  <c r="C2" i="104"/>
  <c r="A1" i="104"/>
  <c r="AH1" i="105" l="1"/>
  <c r="AD1" i="105"/>
  <c r="Q6" i="107"/>
  <c r="F6" i="107"/>
  <c r="AG1" i="107"/>
  <c r="AC1" i="107"/>
  <c r="AE1" i="105"/>
  <c r="AJ1" i="105"/>
  <c r="AF1" i="107"/>
  <c r="K6" i="107"/>
  <c r="Q41" i="107"/>
  <c r="M6" i="109"/>
  <c r="K6" i="109"/>
  <c r="Q6" i="109"/>
  <c r="F6" i="109"/>
  <c r="AE1" i="109"/>
  <c r="AH1" i="109"/>
  <c r="AD1" i="109"/>
  <c r="AG1" i="109"/>
  <c r="AC1" i="109"/>
  <c r="B20" i="103" l="1"/>
  <c r="D18" i="103"/>
  <c r="L11" i="103"/>
  <c r="I11" i="103"/>
  <c r="G11" i="103"/>
  <c r="E11" i="103"/>
  <c r="D11" i="103"/>
  <c r="C11" i="103"/>
  <c r="I9" i="103"/>
  <c r="G9" i="103"/>
  <c r="V5" i="103" s="1"/>
  <c r="E9" i="103"/>
  <c r="F18" i="103" s="1"/>
  <c r="D9" i="103"/>
  <c r="C9" i="103"/>
  <c r="I7" i="103"/>
  <c r="G7" i="103"/>
  <c r="E7" i="103"/>
  <c r="B19" i="103" s="1"/>
  <c r="D7" i="103"/>
  <c r="C7" i="103"/>
  <c r="Y5" i="103"/>
  <c r="U5" i="103"/>
  <c r="L4" i="103"/>
  <c r="K41" i="103" s="1"/>
  <c r="E4" i="103"/>
  <c r="A4" i="103"/>
  <c r="Y3" i="103"/>
  <c r="E2" i="103"/>
  <c r="AF1" i="103"/>
  <c r="AE1" i="103"/>
  <c r="A1" i="103"/>
  <c r="P156" i="102"/>
  <c r="M156" i="102"/>
  <c r="L156" i="102"/>
  <c r="K156" i="102"/>
  <c r="J156" i="102"/>
  <c r="P155" i="102"/>
  <c r="M155" i="102"/>
  <c r="L155" i="102"/>
  <c r="K155" i="102"/>
  <c r="J155" i="102"/>
  <c r="P154" i="102"/>
  <c r="M154" i="102"/>
  <c r="L154" i="102"/>
  <c r="K154" i="102"/>
  <c r="J154" i="102"/>
  <c r="P153" i="102"/>
  <c r="M153" i="102" s="1"/>
  <c r="L153" i="102"/>
  <c r="K153" i="102"/>
  <c r="J153" i="102"/>
  <c r="P152" i="102"/>
  <c r="M152" i="102"/>
  <c r="L152" i="102"/>
  <c r="K152" i="102"/>
  <c r="J152" i="102"/>
  <c r="P151" i="102"/>
  <c r="M151" i="102"/>
  <c r="L151" i="102"/>
  <c r="K151" i="102"/>
  <c r="J151" i="102"/>
  <c r="P150" i="102"/>
  <c r="M150" i="102" s="1"/>
  <c r="L150" i="102"/>
  <c r="K150" i="102"/>
  <c r="J150" i="102"/>
  <c r="P149" i="102"/>
  <c r="M149" i="102" s="1"/>
  <c r="L149" i="102"/>
  <c r="K149" i="102"/>
  <c r="J149" i="102"/>
  <c r="P148" i="102"/>
  <c r="M148" i="102"/>
  <c r="L148" i="102"/>
  <c r="K148" i="102"/>
  <c r="J148" i="102"/>
  <c r="P147" i="102"/>
  <c r="M147" i="102"/>
  <c r="L147" i="102"/>
  <c r="K147" i="102"/>
  <c r="J147" i="102"/>
  <c r="P146" i="102"/>
  <c r="M146" i="102"/>
  <c r="L146" i="102"/>
  <c r="K146" i="102"/>
  <c r="J146" i="102"/>
  <c r="P145" i="102"/>
  <c r="M145" i="102" s="1"/>
  <c r="L145" i="102"/>
  <c r="K145" i="102"/>
  <c r="J145" i="102"/>
  <c r="P144" i="102"/>
  <c r="M144" i="102"/>
  <c r="L144" i="102"/>
  <c r="K144" i="102"/>
  <c r="J144" i="102"/>
  <c r="P143" i="102"/>
  <c r="M143" i="102"/>
  <c r="L143" i="102"/>
  <c r="K143" i="102"/>
  <c r="J143" i="102"/>
  <c r="P142" i="102"/>
  <c r="M142" i="102"/>
  <c r="L142" i="102"/>
  <c r="K142" i="102"/>
  <c r="J142" i="102"/>
  <c r="P141" i="102"/>
  <c r="M141" i="102" s="1"/>
  <c r="L141" i="102"/>
  <c r="K141" i="102"/>
  <c r="J141" i="102"/>
  <c r="P140" i="102"/>
  <c r="M140" i="102"/>
  <c r="L140" i="102"/>
  <c r="K140" i="102"/>
  <c r="J140" i="102"/>
  <c r="P139" i="102"/>
  <c r="M139" i="102"/>
  <c r="L139" i="102"/>
  <c r="K139" i="102"/>
  <c r="J139" i="102"/>
  <c r="P138" i="102"/>
  <c r="M138" i="102"/>
  <c r="L138" i="102"/>
  <c r="K138" i="102"/>
  <c r="J138" i="102"/>
  <c r="P137" i="102"/>
  <c r="M137" i="102" s="1"/>
  <c r="L137" i="102"/>
  <c r="K137" i="102"/>
  <c r="J137" i="102"/>
  <c r="P136" i="102"/>
  <c r="M136" i="102"/>
  <c r="L136" i="102"/>
  <c r="K136" i="102"/>
  <c r="J136" i="102"/>
  <c r="P135" i="102"/>
  <c r="M135" i="102"/>
  <c r="L135" i="102"/>
  <c r="K135" i="102"/>
  <c r="J135" i="102"/>
  <c r="P134" i="102"/>
  <c r="M134" i="102" s="1"/>
  <c r="L134" i="102"/>
  <c r="K134" i="102"/>
  <c r="J134" i="102"/>
  <c r="P133" i="102"/>
  <c r="M133" i="102" s="1"/>
  <c r="L133" i="102"/>
  <c r="K133" i="102"/>
  <c r="J133" i="102"/>
  <c r="P132" i="102"/>
  <c r="M132" i="102"/>
  <c r="L132" i="102"/>
  <c r="K132" i="102"/>
  <c r="J132" i="102"/>
  <c r="P131" i="102"/>
  <c r="M131" i="102"/>
  <c r="L131" i="102"/>
  <c r="K131" i="102"/>
  <c r="J131" i="102"/>
  <c r="P130" i="102"/>
  <c r="M130" i="102"/>
  <c r="L130" i="102"/>
  <c r="K130" i="102"/>
  <c r="J130" i="102"/>
  <c r="P129" i="102"/>
  <c r="M129" i="102" s="1"/>
  <c r="L129" i="102"/>
  <c r="K129" i="102"/>
  <c r="J129" i="102"/>
  <c r="P128" i="102"/>
  <c r="M128" i="102"/>
  <c r="L128" i="102"/>
  <c r="K128" i="102"/>
  <c r="J128" i="102"/>
  <c r="P127" i="102"/>
  <c r="M127" i="102"/>
  <c r="L127" i="102"/>
  <c r="K127" i="102"/>
  <c r="J127" i="102"/>
  <c r="P126" i="102"/>
  <c r="M126" i="102"/>
  <c r="L126" i="102"/>
  <c r="K126" i="102"/>
  <c r="J126" i="102"/>
  <c r="P125" i="102"/>
  <c r="M125" i="102" s="1"/>
  <c r="L125" i="102"/>
  <c r="K125" i="102"/>
  <c r="J125" i="102"/>
  <c r="P124" i="102"/>
  <c r="M124" i="102"/>
  <c r="L124" i="102"/>
  <c r="K124" i="102"/>
  <c r="J124" i="102"/>
  <c r="P123" i="102"/>
  <c r="M123" i="102"/>
  <c r="L123" i="102"/>
  <c r="K123" i="102"/>
  <c r="J123" i="102"/>
  <c r="P122" i="102"/>
  <c r="M122" i="102"/>
  <c r="L122" i="102"/>
  <c r="K122" i="102"/>
  <c r="J122" i="102"/>
  <c r="P121" i="102"/>
  <c r="M121" i="102" s="1"/>
  <c r="L121" i="102"/>
  <c r="K121" i="102"/>
  <c r="J121" i="102"/>
  <c r="P120" i="102"/>
  <c r="M120" i="102"/>
  <c r="L120" i="102"/>
  <c r="K120" i="102"/>
  <c r="J120" i="102"/>
  <c r="P119" i="102"/>
  <c r="M119" i="102"/>
  <c r="L119" i="102"/>
  <c r="K119" i="102"/>
  <c r="J119" i="102"/>
  <c r="P118" i="102"/>
  <c r="M118" i="102" s="1"/>
  <c r="L118" i="102"/>
  <c r="K118" i="102"/>
  <c r="J118" i="102"/>
  <c r="P117" i="102"/>
  <c r="M117" i="102" s="1"/>
  <c r="L117" i="102"/>
  <c r="K117" i="102"/>
  <c r="J117" i="102"/>
  <c r="P116" i="102"/>
  <c r="M116" i="102"/>
  <c r="L116" i="102"/>
  <c r="K116" i="102"/>
  <c r="J116" i="102"/>
  <c r="P115" i="102"/>
  <c r="M115" i="102"/>
  <c r="L115" i="102"/>
  <c r="K115" i="102"/>
  <c r="J115" i="102"/>
  <c r="P114" i="102"/>
  <c r="M114" i="102"/>
  <c r="L114" i="102"/>
  <c r="K114" i="102"/>
  <c r="J114" i="102"/>
  <c r="P113" i="102"/>
  <c r="M113" i="102" s="1"/>
  <c r="L113" i="102"/>
  <c r="K113" i="102"/>
  <c r="J113" i="102"/>
  <c r="P112" i="102"/>
  <c r="M112" i="102"/>
  <c r="L112" i="102"/>
  <c r="K112" i="102"/>
  <c r="J112" i="102"/>
  <c r="P111" i="102"/>
  <c r="M111" i="102"/>
  <c r="L111" i="102"/>
  <c r="K111" i="102"/>
  <c r="J111" i="102"/>
  <c r="P110" i="102"/>
  <c r="M110" i="102"/>
  <c r="L110" i="102"/>
  <c r="K110" i="102"/>
  <c r="J110" i="102"/>
  <c r="P109" i="102"/>
  <c r="M109" i="102" s="1"/>
  <c r="L109" i="102"/>
  <c r="K109" i="102"/>
  <c r="J109" i="102"/>
  <c r="P108" i="102"/>
  <c r="M108" i="102"/>
  <c r="L108" i="102"/>
  <c r="K108" i="102"/>
  <c r="J108" i="102"/>
  <c r="P107" i="102"/>
  <c r="M107" i="102"/>
  <c r="L107" i="102"/>
  <c r="K107" i="102"/>
  <c r="J107" i="102"/>
  <c r="P106" i="102"/>
  <c r="M106" i="102"/>
  <c r="L106" i="102"/>
  <c r="K106" i="102"/>
  <c r="J106" i="102"/>
  <c r="P105" i="102"/>
  <c r="M105" i="102" s="1"/>
  <c r="L105" i="102"/>
  <c r="K105" i="102"/>
  <c r="J105" i="102"/>
  <c r="P104" i="102"/>
  <c r="M104" i="102"/>
  <c r="L104" i="102"/>
  <c r="K104" i="102"/>
  <c r="J104" i="102"/>
  <c r="P103" i="102"/>
  <c r="M103" i="102"/>
  <c r="L103" i="102"/>
  <c r="K103" i="102"/>
  <c r="J103" i="102"/>
  <c r="P102" i="102"/>
  <c r="M102" i="102" s="1"/>
  <c r="L102" i="102"/>
  <c r="K102" i="102"/>
  <c r="J102" i="102"/>
  <c r="P101" i="102"/>
  <c r="M101" i="102" s="1"/>
  <c r="L101" i="102"/>
  <c r="K101" i="102"/>
  <c r="J101" i="102"/>
  <c r="P100" i="102"/>
  <c r="M100" i="102"/>
  <c r="L100" i="102"/>
  <c r="K100" i="102"/>
  <c r="J100" i="102"/>
  <c r="P99" i="102"/>
  <c r="M99" i="102"/>
  <c r="L99" i="102"/>
  <c r="K99" i="102"/>
  <c r="J99" i="102"/>
  <c r="P98" i="102"/>
  <c r="M98" i="102"/>
  <c r="L98" i="102"/>
  <c r="K98" i="102"/>
  <c r="J98" i="102"/>
  <c r="P97" i="102"/>
  <c r="M97" i="102" s="1"/>
  <c r="L97" i="102"/>
  <c r="K97" i="102"/>
  <c r="J97" i="102"/>
  <c r="P96" i="102"/>
  <c r="M96" i="102"/>
  <c r="L96" i="102"/>
  <c r="K96" i="102"/>
  <c r="J96" i="102"/>
  <c r="P95" i="102"/>
  <c r="M95" i="102"/>
  <c r="L95" i="102"/>
  <c r="K95" i="102"/>
  <c r="J95" i="102"/>
  <c r="P94" i="102"/>
  <c r="M94" i="102"/>
  <c r="L94" i="102"/>
  <c r="K94" i="102"/>
  <c r="J94" i="102"/>
  <c r="P93" i="102"/>
  <c r="M93" i="102" s="1"/>
  <c r="L93" i="102"/>
  <c r="K93" i="102"/>
  <c r="J93" i="102"/>
  <c r="P92" i="102"/>
  <c r="M92" i="102"/>
  <c r="L92" i="102"/>
  <c r="K92" i="102"/>
  <c r="J92" i="102"/>
  <c r="P91" i="102"/>
  <c r="M91" i="102"/>
  <c r="L91" i="102"/>
  <c r="K91" i="102"/>
  <c r="J91" i="102"/>
  <c r="P90" i="102"/>
  <c r="M90" i="102"/>
  <c r="L90" i="102"/>
  <c r="K90" i="102"/>
  <c r="J90" i="102"/>
  <c r="P89" i="102"/>
  <c r="M89" i="102" s="1"/>
  <c r="L89" i="102"/>
  <c r="K89" i="102"/>
  <c r="J89" i="102"/>
  <c r="P88" i="102"/>
  <c r="M88" i="102"/>
  <c r="L88" i="102"/>
  <c r="K88" i="102"/>
  <c r="J88" i="102"/>
  <c r="P87" i="102"/>
  <c r="M87" i="102"/>
  <c r="L87" i="102"/>
  <c r="K87" i="102"/>
  <c r="J87" i="102"/>
  <c r="P86" i="102"/>
  <c r="M86" i="102" s="1"/>
  <c r="L86" i="102"/>
  <c r="K86" i="102"/>
  <c r="J86" i="102"/>
  <c r="P85" i="102"/>
  <c r="M85" i="102" s="1"/>
  <c r="L85" i="102"/>
  <c r="K85" i="102"/>
  <c r="J85" i="102"/>
  <c r="P84" i="102"/>
  <c r="M84" i="102"/>
  <c r="L84" i="102"/>
  <c r="K84" i="102"/>
  <c r="J84" i="102"/>
  <c r="P83" i="102"/>
  <c r="M83" i="102"/>
  <c r="L83" i="102"/>
  <c r="K83" i="102"/>
  <c r="J83" i="102"/>
  <c r="P82" i="102"/>
  <c r="M82" i="102"/>
  <c r="L82" i="102"/>
  <c r="K82" i="102"/>
  <c r="J82" i="102"/>
  <c r="P81" i="102"/>
  <c r="M81" i="102" s="1"/>
  <c r="L81" i="102"/>
  <c r="K81" i="102"/>
  <c r="J81" i="102"/>
  <c r="P80" i="102"/>
  <c r="M80" i="102"/>
  <c r="L80" i="102"/>
  <c r="K80" i="102"/>
  <c r="J80" i="102"/>
  <c r="P79" i="102"/>
  <c r="M79" i="102"/>
  <c r="L79" i="102"/>
  <c r="K79" i="102"/>
  <c r="J79" i="102"/>
  <c r="P78" i="102"/>
  <c r="M78" i="102"/>
  <c r="L78" i="102"/>
  <c r="K78" i="102"/>
  <c r="J78" i="102"/>
  <c r="P77" i="102"/>
  <c r="M77" i="102" s="1"/>
  <c r="L77" i="102"/>
  <c r="K77" i="102"/>
  <c r="J77" i="102"/>
  <c r="P76" i="102"/>
  <c r="M76" i="102"/>
  <c r="L76" i="102"/>
  <c r="K76" i="102"/>
  <c r="J76" i="102"/>
  <c r="P75" i="102"/>
  <c r="M75" i="102"/>
  <c r="L75" i="102"/>
  <c r="K75" i="102"/>
  <c r="J75" i="102"/>
  <c r="P74" i="102"/>
  <c r="M74" i="102"/>
  <c r="L74" i="102"/>
  <c r="K74" i="102"/>
  <c r="J74" i="102"/>
  <c r="P73" i="102"/>
  <c r="M73" i="102" s="1"/>
  <c r="L73" i="102"/>
  <c r="K73" i="102"/>
  <c r="J73" i="102"/>
  <c r="P72" i="102"/>
  <c r="M72" i="102"/>
  <c r="L72" i="102"/>
  <c r="K72" i="102"/>
  <c r="J72" i="102"/>
  <c r="P71" i="102"/>
  <c r="M71" i="102"/>
  <c r="L71" i="102"/>
  <c r="K71" i="102"/>
  <c r="J71" i="102"/>
  <c r="P70" i="102"/>
  <c r="M70" i="102" s="1"/>
  <c r="L70" i="102"/>
  <c r="K70" i="102"/>
  <c r="J70" i="102"/>
  <c r="P69" i="102"/>
  <c r="M69" i="102" s="1"/>
  <c r="L69" i="102"/>
  <c r="K69" i="102"/>
  <c r="J69" i="102"/>
  <c r="P68" i="102"/>
  <c r="M68" i="102"/>
  <c r="L68" i="102"/>
  <c r="K68" i="102"/>
  <c r="J68" i="102"/>
  <c r="P67" i="102"/>
  <c r="M67" i="102"/>
  <c r="L67" i="102"/>
  <c r="K67" i="102"/>
  <c r="J67" i="102"/>
  <c r="P66" i="102"/>
  <c r="M66" i="102"/>
  <c r="L66" i="102"/>
  <c r="K66" i="102"/>
  <c r="J66" i="102"/>
  <c r="P65" i="102"/>
  <c r="M65" i="102" s="1"/>
  <c r="L65" i="102"/>
  <c r="K65" i="102"/>
  <c r="J65" i="102"/>
  <c r="P64" i="102"/>
  <c r="M64" i="102"/>
  <c r="L64" i="102"/>
  <c r="K64" i="102"/>
  <c r="J64" i="102"/>
  <c r="P63" i="102"/>
  <c r="M63" i="102"/>
  <c r="L63" i="102"/>
  <c r="K63" i="102"/>
  <c r="J63" i="102"/>
  <c r="P62" i="102"/>
  <c r="M62" i="102"/>
  <c r="L62" i="102"/>
  <c r="K62" i="102"/>
  <c r="J62" i="102"/>
  <c r="P61" i="102"/>
  <c r="M61" i="102" s="1"/>
  <c r="L61" i="102"/>
  <c r="K61" i="102"/>
  <c r="J61" i="102"/>
  <c r="P60" i="102"/>
  <c r="M60" i="102"/>
  <c r="L60" i="102"/>
  <c r="K60" i="102"/>
  <c r="J60" i="102"/>
  <c r="P59" i="102"/>
  <c r="M59" i="102"/>
  <c r="L59" i="102"/>
  <c r="K59" i="102"/>
  <c r="J59" i="102"/>
  <c r="P58" i="102"/>
  <c r="M58" i="102"/>
  <c r="L58" i="102"/>
  <c r="K58" i="102"/>
  <c r="J58" i="102"/>
  <c r="P57" i="102"/>
  <c r="M57" i="102" s="1"/>
  <c r="L57" i="102"/>
  <c r="K57" i="102"/>
  <c r="J57" i="102"/>
  <c r="P56" i="102"/>
  <c r="M56" i="102"/>
  <c r="L56" i="102"/>
  <c r="K56" i="102"/>
  <c r="J56" i="102"/>
  <c r="P55" i="102"/>
  <c r="M55" i="102"/>
  <c r="L55" i="102"/>
  <c r="K55" i="102"/>
  <c r="J55" i="102"/>
  <c r="P54" i="102"/>
  <c r="M54" i="102" s="1"/>
  <c r="L54" i="102"/>
  <c r="K54" i="102"/>
  <c r="J54" i="102"/>
  <c r="P53" i="102"/>
  <c r="M53" i="102" s="1"/>
  <c r="L53" i="102"/>
  <c r="K53" i="102"/>
  <c r="J53" i="102"/>
  <c r="P52" i="102"/>
  <c r="M52" i="102"/>
  <c r="L52" i="102"/>
  <c r="K52" i="102"/>
  <c r="J52" i="102"/>
  <c r="P51" i="102"/>
  <c r="M51" i="102"/>
  <c r="L51" i="102"/>
  <c r="K51" i="102"/>
  <c r="J51" i="102"/>
  <c r="P50" i="102"/>
  <c r="M50" i="102"/>
  <c r="L50" i="102"/>
  <c r="K50" i="102"/>
  <c r="J50" i="102"/>
  <c r="P49" i="102"/>
  <c r="M49" i="102" s="1"/>
  <c r="L49" i="102"/>
  <c r="K49" i="102"/>
  <c r="J49" i="102"/>
  <c r="P48" i="102"/>
  <c r="M48" i="102"/>
  <c r="L48" i="102"/>
  <c r="K48" i="102"/>
  <c r="J48" i="102"/>
  <c r="P47" i="102"/>
  <c r="M47" i="102"/>
  <c r="L47" i="102"/>
  <c r="K47" i="102"/>
  <c r="J47" i="102"/>
  <c r="P46" i="102"/>
  <c r="M46" i="102"/>
  <c r="L46" i="102"/>
  <c r="K46" i="102"/>
  <c r="J46" i="102"/>
  <c r="P45" i="102"/>
  <c r="M45" i="102" s="1"/>
  <c r="L45" i="102"/>
  <c r="K45" i="102"/>
  <c r="J45" i="102"/>
  <c r="P44" i="102"/>
  <c r="M44" i="102"/>
  <c r="L44" i="102"/>
  <c r="K44" i="102"/>
  <c r="J44" i="102"/>
  <c r="P43" i="102"/>
  <c r="M43" i="102"/>
  <c r="L43" i="102"/>
  <c r="K43" i="102"/>
  <c r="J43" i="102"/>
  <c r="P42" i="102"/>
  <c r="M42" i="102"/>
  <c r="L42" i="102"/>
  <c r="K42" i="102"/>
  <c r="J42" i="102"/>
  <c r="P41" i="102"/>
  <c r="M41" i="102" s="1"/>
  <c r="L41" i="102"/>
  <c r="K41" i="102"/>
  <c r="J41" i="102"/>
  <c r="P40" i="102"/>
  <c r="M40" i="102"/>
  <c r="L40" i="102"/>
  <c r="K40" i="102"/>
  <c r="J40" i="102"/>
  <c r="H5" i="102"/>
  <c r="D5" i="102"/>
  <c r="C5" i="102"/>
  <c r="A5" i="102"/>
  <c r="C2" i="102"/>
  <c r="A1" i="102"/>
  <c r="B19" i="101"/>
  <c r="H18" i="101"/>
  <c r="L11" i="101"/>
  <c r="I11" i="101"/>
  <c r="G11" i="101"/>
  <c r="E11" i="101"/>
  <c r="B21" i="101" s="1"/>
  <c r="D11" i="101"/>
  <c r="C11" i="101"/>
  <c r="I9" i="101"/>
  <c r="G9" i="101"/>
  <c r="E9" i="101"/>
  <c r="D9" i="101"/>
  <c r="C9" i="101"/>
  <c r="I7" i="101"/>
  <c r="G7" i="101"/>
  <c r="E7" i="101"/>
  <c r="D18" i="101" s="1"/>
  <c r="D7" i="101"/>
  <c r="C7" i="101"/>
  <c r="Y5" i="101"/>
  <c r="U5" i="101"/>
  <c r="L4" i="101"/>
  <c r="K41" i="101" s="1"/>
  <c r="E4" i="101"/>
  <c r="A4" i="101"/>
  <c r="Y3" i="101"/>
  <c r="E2" i="101"/>
  <c r="AI1" i="101"/>
  <c r="AE1" i="101"/>
  <c r="AD1" i="101"/>
  <c r="A1" i="101"/>
  <c r="P156" i="100"/>
  <c r="M156" i="100" s="1"/>
  <c r="L156" i="100"/>
  <c r="K156" i="100"/>
  <c r="J156" i="100"/>
  <c r="P155" i="100"/>
  <c r="M155" i="100"/>
  <c r="L155" i="100"/>
  <c r="K155" i="100"/>
  <c r="J155" i="100"/>
  <c r="P154" i="100"/>
  <c r="M154" i="100"/>
  <c r="L154" i="100"/>
  <c r="K154" i="100"/>
  <c r="J154" i="100"/>
  <c r="P153" i="100"/>
  <c r="M153" i="100"/>
  <c r="L153" i="100"/>
  <c r="K153" i="100"/>
  <c r="J153" i="100"/>
  <c r="P152" i="100"/>
  <c r="M152" i="100" s="1"/>
  <c r="L152" i="100"/>
  <c r="K152" i="100"/>
  <c r="J152" i="100"/>
  <c r="P151" i="100"/>
  <c r="M151" i="100"/>
  <c r="L151" i="100"/>
  <c r="K151" i="100"/>
  <c r="J151" i="100"/>
  <c r="P150" i="100"/>
  <c r="M150" i="100"/>
  <c r="L150" i="100"/>
  <c r="K150" i="100"/>
  <c r="J150" i="100"/>
  <c r="P149" i="100"/>
  <c r="M149" i="100"/>
  <c r="L149" i="100"/>
  <c r="K149" i="100"/>
  <c r="J149" i="100"/>
  <c r="P148" i="100"/>
  <c r="M148" i="100" s="1"/>
  <c r="L148" i="100"/>
  <c r="K148" i="100"/>
  <c r="J148" i="100"/>
  <c r="P147" i="100"/>
  <c r="M147" i="100"/>
  <c r="L147" i="100"/>
  <c r="K147" i="100"/>
  <c r="J147" i="100"/>
  <c r="P146" i="100"/>
  <c r="M146" i="100"/>
  <c r="L146" i="100"/>
  <c r="K146" i="100"/>
  <c r="J146" i="100"/>
  <c r="P145" i="100"/>
  <c r="M145" i="100"/>
  <c r="L145" i="100"/>
  <c r="K145" i="100"/>
  <c r="J145" i="100"/>
  <c r="P144" i="100"/>
  <c r="M144" i="100" s="1"/>
  <c r="L144" i="100"/>
  <c r="K144" i="100"/>
  <c r="J144" i="100"/>
  <c r="P143" i="100"/>
  <c r="M143" i="100"/>
  <c r="L143" i="100"/>
  <c r="K143" i="100"/>
  <c r="J143" i="100"/>
  <c r="P142" i="100"/>
  <c r="M142" i="100"/>
  <c r="L142" i="100"/>
  <c r="K142" i="100"/>
  <c r="J142" i="100"/>
  <c r="P141" i="100"/>
  <c r="M141" i="100" s="1"/>
  <c r="L141" i="100"/>
  <c r="K141" i="100"/>
  <c r="J141" i="100"/>
  <c r="P140" i="100"/>
  <c r="M140" i="100" s="1"/>
  <c r="L140" i="100"/>
  <c r="K140" i="100"/>
  <c r="J140" i="100"/>
  <c r="P139" i="100"/>
  <c r="M139" i="100"/>
  <c r="L139" i="100"/>
  <c r="K139" i="100"/>
  <c r="J139" i="100"/>
  <c r="P138" i="100"/>
  <c r="M138" i="100"/>
  <c r="L138" i="100"/>
  <c r="K138" i="100"/>
  <c r="J138" i="100"/>
  <c r="P137" i="100"/>
  <c r="M137" i="100"/>
  <c r="L137" i="100"/>
  <c r="K137" i="100"/>
  <c r="J137" i="100"/>
  <c r="P136" i="100"/>
  <c r="M136" i="100" s="1"/>
  <c r="L136" i="100"/>
  <c r="K136" i="100"/>
  <c r="J136" i="100"/>
  <c r="P135" i="100"/>
  <c r="M135" i="100"/>
  <c r="L135" i="100"/>
  <c r="K135" i="100"/>
  <c r="J135" i="100"/>
  <c r="P134" i="100"/>
  <c r="M134" i="100"/>
  <c r="L134" i="100"/>
  <c r="K134" i="100"/>
  <c r="J134" i="100"/>
  <c r="P133" i="100"/>
  <c r="M133" i="100"/>
  <c r="L133" i="100"/>
  <c r="K133" i="100"/>
  <c r="J133" i="100"/>
  <c r="P132" i="100"/>
  <c r="M132" i="100" s="1"/>
  <c r="L132" i="100"/>
  <c r="K132" i="100"/>
  <c r="J132" i="100"/>
  <c r="P131" i="100"/>
  <c r="M131" i="100"/>
  <c r="L131" i="100"/>
  <c r="K131" i="100"/>
  <c r="J131" i="100"/>
  <c r="P130" i="100"/>
  <c r="M130" i="100"/>
  <c r="L130" i="100"/>
  <c r="K130" i="100"/>
  <c r="J130" i="100"/>
  <c r="P129" i="100"/>
  <c r="M129" i="100"/>
  <c r="L129" i="100"/>
  <c r="K129" i="100"/>
  <c r="J129" i="100"/>
  <c r="P128" i="100"/>
  <c r="M128" i="100" s="1"/>
  <c r="L128" i="100"/>
  <c r="K128" i="100"/>
  <c r="J128" i="100"/>
  <c r="P127" i="100"/>
  <c r="M127" i="100"/>
  <c r="L127" i="100"/>
  <c r="K127" i="100"/>
  <c r="J127" i="100"/>
  <c r="P126" i="100"/>
  <c r="M126" i="100"/>
  <c r="L126" i="100"/>
  <c r="K126" i="100"/>
  <c r="J126" i="100"/>
  <c r="P125" i="100"/>
  <c r="M125" i="100" s="1"/>
  <c r="L125" i="100"/>
  <c r="K125" i="100"/>
  <c r="J125" i="100"/>
  <c r="P124" i="100"/>
  <c r="M124" i="100" s="1"/>
  <c r="L124" i="100"/>
  <c r="K124" i="100"/>
  <c r="J124" i="100"/>
  <c r="P123" i="100"/>
  <c r="M123" i="100"/>
  <c r="L123" i="100"/>
  <c r="K123" i="100"/>
  <c r="J123" i="100"/>
  <c r="P122" i="100"/>
  <c r="M122" i="100"/>
  <c r="L122" i="100"/>
  <c r="K122" i="100"/>
  <c r="J122" i="100"/>
  <c r="P121" i="100"/>
  <c r="M121" i="100"/>
  <c r="L121" i="100"/>
  <c r="K121" i="100"/>
  <c r="J121" i="100"/>
  <c r="P120" i="100"/>
  <c r="M120" i="100" s="1"/>
  <c r="L120" i="100"/>
  <c r="K120" i="100"/>
  <c r="J120" i="100"/>
  <c r="P119" i="100"/>
  <c r="M119" i="100"/>
  <c r="L119" i="100"/>
  <c r="K119" i="100"/>
  <c r="J119" i="100"/>
  <c r="P118" i="100"/>
  <c r="M118" i="100"/>
  <c r="L118" i="100"/>
  <c r="K118" i="100"/>
  <c r="J118" i="100"/>
  <c r="P117" i="100"/>
  <c r="M117" i="100"/>
  <c r="L117" i="100"/>
  <c r="K117" i="100"/>
  <c r="J117" i="100"/>
  <c r="P116" i="100"/>
  <c r="M116" i="100" s="1"/>
  <c r="L116" i="100"/>
  <c r="K116" i="100"/>
  <c r="J116" i="100"/>
  <c r="P115" i="100"/>
  <c r="M115" i="100"/>
  <c r="L115" i="100"/>
  <c r="K115" i="100"/>
  <c r="J115" i="100"/>
  <c r="P114" i="100"/>
  <c r="M114" i="100"/>
  <c r="L114" i="100"/>
  <c r="K114" i="100"/>
  <c r="J114" i="100"/>
  <c r="P113" i="100"/>
  <c r="M113" i="100"/>
  <c r="L113" i="100"/>
  <c r="K113" i="100"/>
  <c r="J113" i="100"/>
  <c r="P112" i="100"/>
  <c r="M112" i="100" s="1"/>
  <c r="L112" i="100"/>
  <c r="K112" i="100"/>
  <c r="J112" i="100"/>
  <c r="P111" i="100"/>
  <c r="M111" i="100"/>
  <c r="L111" i="100"/>
  <c r="K111" i="100"/>
  <c r="J111" i="100"/>
  <c r="P110" i="100"/>
  <c r="M110" i="100"/>
  <c r="L110" i="100"/>
  <c r="K110" i="100"/>
  <c r="J110" i="100"/>
  <c r="P109" i="100"/>
  <c r="M109" i="100" s="1"/>
  <c r="L109" i="100"/>
  <c r="K109" i="100"/>
  <c r="J109" i="100"/>
  <c r="P108" i="100"/>
  <c r="M108" i="100" s="1"/>
  <c r="L108" i="100"/>
  <c r="K108" i="100"/>
  <c r="J108" i="100"/>
  <c r="P107" i="100"/>
  <c r="M107" i="100"/>
  <c r="L107" i="100"/>
  <c r="K107" i="100"/>
  <c r="J107" i="100"/>
  <c r="P106" i="100"/>
  <c r="M106" i="100"/>
  <c r="L106" i="100"/>
  <c r="K106" i="100"/>
  <c r="J106" i="100"/>
  <c r="P105" i="100"/>
  <c r="M105" i="100"/>
  <c r="L105" i="100"/>
  <c r="K105" i="100"/>
  <c r="J105" i="100"/>
  <c r="P104" i="100"/>
  <c r="M104" i="100" s="1"/>
  <c r="L104" i="100"/>
  <c r="K104" i="100"/>
  <c r="J104" i="100"/>
  <c r="P103" i="100"/>
  <c r="M103" i="100"/>
  <c r="L103" i="100"/>
  <c r="K103" i="100"/>
  <c r="J103" i="100"/>
  <c r="P102" i="100"/>
  <c r="M102" i="100"/>
  <c r="L102" i="100"/>
  <c r="K102" i="100"/>
  <c r="J102" i="100"/>
  <c r="P101" i="100"/>
  <c r="M101" i="100"/>
  <c r="L101" i="100"/>
  <c r="K101" i="100"/>
  <c r="J101" i="100"/>
  <c r="P100" i="100"/>
  <c r="M100" i="100" s="1"/>
  <c r="L100" i="100"/>
  <c r="K100" i="100"/>
  <c r="J100" i="100"/>
  <c r="P99" i="100"/>
  <c r="M99" i="100"/>
  <c r="L99" i="100"/>
  <c r="K99" i="100"/>
  <c r="J99" i="100"/>
  <c r="P98" i="100"/>
  <c r="M98" i="100"/>
  <c r="L98" i="100"/>
  <c r="K98" i="100"/>
  <c r="J98" i="100"/>
  <c r="P97" i="100"/>
  <c r="M97" i="100"/>
  <c r="L97" i="100"/>
  <c r="K97" i="100"/>
  <c r="J97" i="100"/>
  <c r="P96" i="100"/>
  <c r="M96" i="100" s="1"/>
  <c r="L96" i="100"/>
  <c r="K96" i="100"/>
  <c r="J96" i="100"/>
  <c r="P95" i="100"/>
  <c r="M95" i="100"/>
  <c r="L95" i="100"/>
  <c r="K95" i="100"/>
  <c r="J95" i="100"/>
  <c r="P94" i="100"/>
  <c r="M94" i="100"/>
  <c r="L94" i="100"/>
  <c r="K94" i="100"/>
  <c r="J94" i="100"/>
  <c r="P93" i="100"/>
  <c r="M93" i="100" s="1"/>
  <c r="L93" i="100"/>
  <c r="K93" i="100"/>
  <c r="J93" i="100"/>
  <c r="P92" i="100"/>
  <c r="M92" i="100" s="1"/>
  <c r="L92" i="100"/>
  <c r="K92" i="100"/>
  <c r="J92" i="100"/>
  <c r="P91" i="100"/>
  <c r="M91" i="100"/>
  <c r="L91" i="100"/>
  <c r="K91" i="100"/>
  <c r="J91" i="100"/>
  <c r="P90" i="100"/>
  <c r="M90" i="100"/>
  <c r="L90" i="100"/>
  <c r="K90" i="100"/>
  <c r="J90" i="100"/>
  <c r="P89" i="100"/>
  <c r="M89" i="100"/>
  <c r="L89" i="100"/>
  <c r="K89" i="100"/>
  <c r="J89" i="100"/>
  <c r="P88" i="100"/>
  <c r="M88" i="100" s="1"/>
  <c r="L88" i="100"/>
  <c r="K88" i="100"/>
  <c r="J88" i="100"/>
  <c r="P87" i="100"/>
  <c r="M87" i="100"/>
  <c r="L87" i="100"/>
  <c r="K87" i="100"/>
  <c r="J87" i="100"/>
  <c r="P86" i="100"/>
  <c r="M86" i="100"/>
  <c r="L86" i="100"/>
  <c r="K86" i="100"/>
  <c r="J86" i="100"/>
  <c r="P85" i="100"/>
  <c r="M85" i="100"/>
  <c r="L85" i="100"/>
  <c r="K85" i="100"/>
  <c r="J85" i="100"/>
  <c r="P84" i="100"/>
  <c r="M84" i="100" s="1"/>
  <c r="L84" i="100"/>
  <c r="K84" i="100"/>
  <c r="J84" i="100"/>
  <c r="P83" i="100"/>
  <c r="M83" i="100"/>
  <c r="L83" i="100"/>
  <c r="K83" i="100"/>
  <c r="J83" i="100"/>
  <c r="P82" i="100"/>
  <c r="M82" i="100"/>
  <c r="L82" i="100"/>
  <c r="K82" i="100"/>
  <c r="J82" i="100"/>
  <c r="P81" i="100"/>
  <c r="M81" i="100"/>
  <c r="L81" i="100"/>
  <c r="K81" i="100"/>
  <c r="J81" i="100"/>
  <c r="P80" i="100"/>
  <c r="M80" i="100" s="1"/>
  <c r="L80" i="100"/>
  <c r="K80" i="100"/>
  <c r="J80" i="100"/>
  <c r="P79" i="100"/>
  <c r="M79" i="100"/>
  <c r="L79" i="100"/>
  <c r="K79" i="100"/>
  <c r="J79" i="100"/>
  <c r="P78" i="100"/>
  <c r="M78" i="100"/>
  <c r="L78" i="100"/>
  <c r="K78" i="100"/>
  <c r="J78" i="100"/>
  <c r="P77" i="100"/>
  <c r="M77" i="100" s="1"/>
  <c r="L77" i="100"/>
  <c r="K77" i="100"/>
  <c r="J77" i="100"/>
  <c r="P76" i="100"/>
  <c r="M76" i="100" s="1"/>
  <c r="L76" i="100"/>
  <c r="K76" i="100"/>
  <c r="J76" i="100"/>
  <c r="P75" i="100"/>
  <c r="M75" i="100"/>
  <c r="L75" i="100"/>
  <c r="K75" i="100"/>
  <c r="J75" i="100"/>
  <c r="P74" i="100"/>
  <c r="M74" i="100"/>
  <c r="L74" i="100"/>
  <c r="K74" i="100"/>
  <c r="J74" i="100"/>
  <c r="P73" i="100"/>
  <c r="M73" i="100"/>
  <c r="L73" i="100"/>
  <c r="K73" i="100"/>
  <c r="J73" i="100"/>
  <c r="P72" i="100"/>
  <c r="M72" i="100" s="1"/>
  <c r="L72" i="100"/>
  <c r="K72" i="100"/>
  <c r="J72" i="100"/>
  <c r="P71" i="100"/>
  <c r="M71" i="100"/>
  <c r="L71" i="100"/>
  <c r="K71" i="100"/>
  <c r="J71" i="100"/>
  <c r="P70" i="100"/>
  <c r="M70" i="100"/>
  <c r="L70" i="100"/>
  <c r="K70" i="100"/>
  <c r="J70" i="100"/>
  <c r="P69" i="100"/>
  <c r="M69" i="100"/>
  <c r="L69" i="100"/>
  <c r="K69" i="100"/>
  <c r="J69" i="100"/>
  <c r="P68" i="100"/>
  <c r="M68" i="100" s="1"/>
  <c r="L68" i="100"/>
  <c r="K68" i="100"/>
  <c r="J68" i="100"/>
  <c r="P67" i="100"/>
  <c r="M67" i="100"/>
  <c r="L67" i="100"/>
  <c r="K67" i="100"/>
  <c r="J67" i="100"/>
  <c r="P66" i="100"/>
  <c r="M66" i="100"/>
  <c r="L66" i="100"/>
  <c r="K66" i="100"/>
  <c r="J66" i="100"/>
  <c r="P65" i="100"/>
  <c r="M65" i="100"/>
  <c r="L65" i="100"/>
  <c r="K65" i="100"/>
  <c r="J65" i="100"/>
  <c r="P64" i="100"/>
  <c r="M64" i="100" s="1"/>
  <c r="L64" i="100"/>
  <c r="K64" i="100"/>
  <c r="J64" i="100"/>
  <c r="P63" i="100"/>
  <c r="M63" i="100"/>
  <c r="L63" i="100"/>
  <c r="K63" i="100"/>
  <c r="J63" i="100"/>
  <c r="P62" i="100"/>
  <c r="M62" i="100"/>
  <c r="L62" i="100"/>
  <c r="K62" i="100"/>
  <c r="J62" i="100"/>
  <c r="P61" i="100"/>
  <c r="M61" i="100" s="1"/>
  <c r="L61" i="100"/>
  <c r="K61" i="100"/>
  <c r="J61" i="100"/>
  <c r="P60" i="100"/>
  <c r="M60" i="100" s="1"/>
  <c r="L60" i="100"/>
  <c r="K60" i="100"/>
  <c r="J60" i="100"/>
  <c r="P59" i="100"/>
  <c r="M59" i="100"/>
  <c r="L59" i="100"/>
  <c r="K59" i="100"/>
  <c r="J59" i="100"/>
  <c r="P58" i="100"/>
  <c r="M58" i="100"/>
  <c r="L58" i="100"/>
  <c r="K58" i="100"/>
  <c r="J58" i="100"/>
  <c r="P57" i="100"/>
  <c r="M57" i="100"/>
  <c r="L57" i="100"/>
  <c r="K57" i="100"/>
  <c r="J57" i="100"/>
  <c r="P56" i="100"/>
  <c r="M56" i="100" s="1"/>
  <c r="L56" i="100"/>
  <c r="K56" i="100"/>
  <c r="J56" i="100"/>
  <c r="P55" i="100"/>
  <c r="M55" i="100"/>
  <c r="L55" i="100"/>
  <c r="K55" i="100"/>
  <c r="J55" i="100"/>
  <c r="P54" i="100"/>
  <c r="M54" i="100"/>
  <c r="L54" i="100"/>
  <c r="K54" i="100"/>
  <c r="J54" i="100"/>
  <c r="P53" i="100"/>
  <c r="M53" i="100"/>
  <c r="L53" i="100"/>
  <c r="K53" i="100"/>
  <c r="J53" i="100"/>
  <c r="P52" i="100"/>
  <c r="M52" i="100" s="1"/>
  <c r="L52" i="100"/>
  <c r="K52" i="100"/>
  <c r="J52" i="100"/>
  <c r="P51" i="100"/>
  <c r="M51" i="100"/>
  <c r="L51" i="100"/>
  <c r="K51" i="100"/>
  <c r="J51" i="100"/>
  <c r="P50" i="100"/>
  <c r="M50" i="100"/>
  <c r="L50" i="100"/>
  <c r="K50" i="100"/>
  <c r="J50" i="100"/>
  <c r="P49" i="100"/>
  <c r="M49" i="100"/>
  <c r="L49" i="100"/>
  <c r="K49" i="100"/>
  <c r="J49" i="100"/>
  <c r="P48" i="100"/>
  <c r="M48" i="100" s="1"/>
  <c r="L48" i="100"/>
  <c r="K48" i="100"/>
  <c r="J48" i="100"/>
  <c r="P47" i="100"/>
  <c r="M47" i="100"/>
  <c r="L47" i="100"/>
  <c r="K47" i="100"/>
  <c r="J47" i="100"/>
  <c r="P46" i="100"/>
  <c r="M46" i="100"/>
  <c r="L46" i="100"/>
  <c r="K46" i="100"/>
  <c r="J46" i="100"/>
  <c r="P45" i="100"/>
  <c r="M45" i="100" s="1"/>
  <c r="L45" i="100"/>
  <c r="K45" i="100"/>
  <c r="J45" i="100"/>
  <c r="P44" i="100"/>
  <c r="M44" i="100" s="1"/>
  <c r="L44" i="100"/>
  <c r="K44" i="100"/>
  <c r="J44" i="100"/>
  <c r="P43" i="100"/>
  <c r="M43" i="100"/>
  <c r="L43" i="100"/>
  <c r="K43" i="100"/>
  <c r="J43" i="100"/>
  <c r="P42" i="100"/>
  <c r="M42" i="100"/>
  <c r="L42" i="100"/>
  <c r="K42" i="100"/>
  <c r="J42" i="100"/>
  <c r="P41" i="100"/>
  <c r="M41" i="100"/>
  <c r="L41" i="100"/>
  <c r="K41" i="100"/>
  <c r="J41" i="100"/>
  <c r="P40" i="100"/>
  <c r="M40" i="100" s="1"/>
  <c r="L40" i="100"/>
  <c r="K40" i="100"/>
  <c r="J40" i="100"/>
  <c r="H5" i="100"/>
  <c r="D5" i="100"/>
  <c r="C5" i="100"/>
  <c r="A5" i="100"/>
  <c r="C2" i="100"/>
  <c r="A1" i="100"/>
  <c r="B21" i="99"/>
  <c r="H18" i="99"/>
  <c r="L11" i="99"/>
  <c r="I11" i="99"/>
  <c r="G11" i="99"/>
  <c r="E11" i="99"/>
  <c r="D11" i="99"/>
  <c r="C11" i="99"/>
  <c r="I9" i="99"/>
  <c r="G9" i="99"/>
  <c r="E9" i="99"/>
  <c r="D9" i="99"/>
  <c r="C9" i="99"/>
  <c r="I7" i="99"/>
  <c r="G7" i="99"/>
  <c r="U5" i="99" s="1"/>
  <c r="E7" i="99"/>
  <c r="D18" i="99" s="1"/>
  <c r="D7" i="99"/>
  <c r="C7" i="99"/>
  <c r="Y5" i="99"/>
  <c r="L4" i="99"/>
  <c r="K41" i="99" s="1"/>
  <c r="E4" i="99"/>
  <c r="A4" i="99"/>
  <c r="Y3" i="99"/>
  <c r="E2" i="99"/>
  <c r="AG1" i="99"/>
  <c r="AD1" i="99"/>
  <c r="A1" i="99"/>
  <c r="P156" i="98"/>
  <c r="M156" i="98"/>
  <c r="L156" i="98"/>
  <c r="K156" i="98"/>
  <c r="J156" i="98"/>
  <c r="P155" i="98"/>
  <c r="M155" i="98" s="1"/>
  <c r="L155" i="98"/>
  <c r="K155" i="98"/>
  <c r="J155" i="98"/>
  <c r="P154" i="98"/>
  <c r="M154" i="98" s="1"/>
  <c r="L154" i="98"/>
  <c r="K154" i="98"/>
  <c r="J154" i="98"/>
  <c r="P153" i="98"/>
  <c r="M153" i="98"/>
  <c r="L153" i="98"/>
  <c r="K153" i="98"/>
  <c r="J153" i="98"/>
  <c r="P152" i="98"/>
  <c r="M152" i="98"/>
  <c r="L152" i="98"/>
  <c r="K152" i="98"/>
  <c r="J152" i="98"/>
  <c r="P151" i="98"/>
  <c r="M151" i="98" s="1"/>
  <c r="L151" i="98"/>
  <c r="K151" i="98"/>
  <c r="J151" i="98"/>
  <c r="P150" i="98"/>
  <c r="M150" i="98" s="1"/>
  <c r="L150" i="98"/>
  <c r="K150" i="98"/>
  <c r="J150" i="98"/>
  <c r="P149" i="98"/>
  <c r="M149" i="98"/>
  <c r="L149" i="98"/>
  <c r="K149" i="98"/>
  <c r="J149" i="98"/>
  <c r="P148" i="98"/>
  <c r="M148" i="98"/>
  <c r="L148" i="98"/>
  <c r="K148" i="98"/>
  <c r="J148" i="98"/>
  <c r="P147" i="98"/>
  <c r="M147" i="98" s="1"/>
  <c r="L147" i="98"/>
  <c r="K147" i="98"/>
  <c r="J147" i="98"/>
  <c r="P146" i="98"/>
  <c r="M146" i="98" s="1"/>
  <c r="L146" i="98"/>
  <c r="K146" i="98"/>
  <c r="J146" i="98"/>
  <c r="P145" i="98"/>
  <c r="M145" i="98"/>
  <c r="L145" i="98"/>
  <c r="K145" i="98"/>
  <c r="J145" i="98"/>
  <c r="P144" i="98"/>
  <c r="M144" i="98"/>
  <c r="L144" i="98"/>
  <c r="K144" i="98"/>
  <c r="J144" i="98"/>
  <c r="P143" i="98"/>
  <c r="M143" i="98" s="1"/>
  <c r="L143" i="98"/>
  <c r="K143" i="98"/>
  <c r="J143" i="98"/>
  <c r="P142" i="98"/>
  <c r="M142" i="98" s="1"/>
  <c r="L142" i="98"/>
  <c r="K142" i="98"/>
  <c r="J142" i="98"/>
  <c r="P141" i="98"/>
  <c r="M141" i="98"/>
  <c r="L141" i="98"/>
  <c r="K141" i="98"/>
  <c r="J141" i="98"/>
  <c r="P140" i="98"/>
  <c r="M140" i="98"/>
  <c r="L140" i="98"/>
  <c r="K140" i="98"/>
  <c r="J140" i="98"/>
  <c r="P139" i="98"/>
  <c r="M139" i="98" s="1"/>
  <c r="L139" i="98"/>
  <c r="K139" i="98"/>
  <c r="J139" i="98"/>
  <c r="P138" i="98"/>
  <c r="M138" i="98" s="1"/>
  <c r="L138" i="98"/>
  <c r="K138" i="98"/>
  <c r="J138" i="98"/>
  <c r="P137" i="98"/>
  <c r="M137" i="98"/>
  <c r="L137" i="98"/>
  <c r="K137" i="98"/>
  <c r="J137" i="98"/>
  <c r="P136" i="98"/>
  <c r="M136" i="98"/>
  <c r="L136" i="98"/>
  <c r="K136" i="98"/>
  <c r="J136" i="98"/>
  <c r="P135" i="98"/>
  <c r="M135" i="98" s="1"/>
  <c r="L135" i="98"/>
  <c r="K135" i="98"/>
  <c r="J135" i="98"/>
  <c r="P134" i="98"/>
  <c r="M134" i="98" s="1"/>
  <c r="L134" i="98"/>
  <c r="K134" i="98"/>
  <c r="J134" i="98"/>
  <c r="P133" i="98"/>
  <c r="M133" i="98"/>
  <c r="L133" i="98"/>
  <c r="K133" i="98"/>
  <c r="J133" i="98"/>
  <c r="P132" i="98"/>
  <c r="M132" i="98"/>
  <c r="L132" i="98"/>
  <c r="K132" i="98"/>
  <c r="J132" i="98"/>
  <c r="P131" i="98"/>
  <c r="M131" i="98" s="1"/>
  <c r="L131" i="98"/>
  <c r="K131" i="98"/>
  <c r="J131" i="98"/>
  <c r="P130" i="98"/>
  <c r="M130" i="98" s="1"/>
  <c r="L130" i="98"/>
  <c r="K130" i="98"/>
  <c r="J130" i="98"/>
  <c r="P129" i="98"/>
  <c r="M129" i="98"/>
  <c r="L129" i="98"/>
  <c r="K129" i="98"/>
  <c r="J129" i="98"/>
  <c r="P128" i="98"/>
  <c r="M128" i="98"/>
  <c r="L128" i="98"/>
  <c r="K128" i="98"/>
  <c r="J128" i="98"/>
  <c r="P127" i="98"/>
  <c r="M127" i="98" s="1"/>
  <c r="L127" i="98"/>
  <c r="K127" i="98"/>
  <c r="J127" i="98"/>
  <c r="P126" i="98"/>
  <c r="M126" i="98" s="1"/>
  <c r="L126" i="98"/>
  <c r="K126" i="98"/>
  <c r="J126" i="98"/>
  <c r="P125" i="98"/>
  <c r="M125" i="98"/>
  <c r="L125" i="98"/>
  <c r="K125" i="98"/>
  <c r="J125" i="98"/>
  <c r="P124" i="98"/>
  <c r="M124" i="98"/>
  <c r="L124" i="98"/>
  <c r="K124" i="98"/>
  <c r="J124" i="98"/>
  <c r="P123" i="98"/>
  <c r="M123" i="98" s="1"/>
  <c r="L123" i="98"/>
  <c r="K123" i="98"/>
  <c r="J123" i="98"/>
  <c r="P122" i="98"/>
  <c r="M122" i="98" s="1"/>
  <c r="L122" i="98"/>
  <c r="K122" i="98"/>
  <c r="J122" i="98"/>
  <c r="P121" i="98"/>
  <c r="M121" i="98"/>
  <c r="L121" i="98"/>
  <c r="K121" i="98"/>
  <c r="J121" i="98"/>
  <c r="P120" i="98"/>
  <c r="M120" i="98"/>
  <c r="L120" i="98"/>
  <c r="K120" i="98"/>
  <c r="J120" i="98"/>
  <c r="P119" i="98"/>
  <c r="M119" i="98" s="1"/>
  <c r="L119" i="98"/>
  <c r="K119" i="98"/>
  <c r="J119" i="98"/>
  <c r="P118" i="98"/>
  <c r="M118" i="98" s="1"/>
  <c r="L118" i="98"/>
  <c r="K118" i="98"/>
  <c r="J118" i="98"/>
  <c r="P117" i="98"/>
  <c r="M117" i="98"/>
  <c r="L117" i="98"/>
  <c r="K117" i="98"/>
  <c r="J117" i="98"/>
  <c r="P116" i="98"/>
  <c r="M116" i="98"/>
  <c r="L116" i="98"/>
  <c r="K116" i="98"/>
  <c r="J116" i="98"/>
  <c r="P115" i="98"/>
  <c r="M115" i="98" s="1"/>
  <c r="L115" i="98"/>
  <c r="K115" i="98"/>
  <c r="J115" i="98"/>
  <c r="P114" i="98"/>
  <c r="M114" i="98"/>
  <c r="L114" i="98"/>
  <c r="K114" i="98"/>
  <c r="J114" i="98"/>
  <c r="P113" i="98"/>
  <c r="M113" i="98"/>
  <c r="L113" i="98"/>
  <c r="K113" i="98"/>
  <c r="J113" i="98"/>
  <c r="P112" i="98"/>
  <c r="M112" i="98"/>
  <c r="L112" i="98"/>
  <c r="K112" i="98"/>
  <c r="J112" i="98"/>
  <c r="P111" i="98"/>
  <c r="M111" i="98" s="1"/>
  <c r="L111" i="98"/>
  <c r="K111" i="98"/>
  <c r="J111" i="98"/>
  <c r="P110" i="98"/>
  <c r="M110" i="98"/>
  <c r="L110" i="98"/>
  <c r="K110" i="98"/>
  <c r="J110" i="98"/>
  <c r="P109" i="98"/>
  <c r="M109" i="98"/>
  <c r="L109" i="98"/>
  <c r="K109" i="98"/>
  <c r="J109" i="98"/>
  <c r="P108" i="98"/>
  <c r="M108" i="98"/>
  <c r="L108" i="98"/>
  <c r="K108" i="98"/>
  <c r="J108" i="98"/>
  <c r="P107" i="98"/>
  <c r="M107" i="98" s="1"/>
  <c r="L107" i="98"/>
  <c r="K107" i="98"/>
  <c r="J107" i="98"/>
  <c r="P106" i="98"/>
  <c r="M106" i="98"/>
  <c r="L106" i="98"/>
  <c r="K106" i="98"/>
  <c r="J106" i="98"/>
  <c r="P105" i="98"/>
  <c r="M105" i="98"/>
  <c r="L105" i="98"/>
  <c r="K105" i="98"/>
  <c r="J105" i="98"/>
  <c r="P104" i="98"/>
  <c r="M104" i="98"/>
  <c r="L104" i="98"/>
  <c r="K104" i="98"/>
  <c r="J104" i="98"/>
  <c r="P103" i="98"/>
  <c r="M103" i="98" s="1"/>
  <c r="L103" i="98"/>
  <c r="K103" i="98"/>
  <c r="J103" i="98"/>
  <c r="P102" i="98"/>
  <c r="M102" i="98"/>
  <c r="L102" i="98"/>
  <c r="K102" i="98"/>
  <c r="J102" i="98"/>
  <c r="P101" i="98"/>
  <c r="M101" i="98"/>
  <c r="L101" i="98"/>
  <c r="K101" i="98"/>
  <c r="J101" i="98"/>
  <c r="P100" i="98"/>
  <c r="M100" i="98"/>
  <c r="L100" i="98"/>
  <c r="K100" i="98"/>
  <c r="J100" i="98"/>
  <c r="P99" i="98"/>
  <c r="M99" i="98" s="1"/>
  <c r="L99" i="98"/>
  <c r="K99" i="98"/>
  <c r="J99" i="98"/>
  <c r="P98" i="98"/>
  <c r="M98" i="98"/>
  <c r="L98" i="98"/>
  <c r="K98" i="98"/>
  <c r="J98" i="98"/>
  <c r="P97" i="98"/>
  <c r="M97" i="98"/>
  <c r="L97" i="98"/>
  <c r="K97" i="98"/>
  <c r="J97" i="98"/>
  <c r="P96" i="98"/>
  <c r="M96" i="98"/>
  <c r="L96" i="98"/>
  <c r="K96" i="98"/>
  <c r="J96" i="98"/>
  <c r="P95" i="98"/>
  <c r="M95" i="98" s="1"/>
  <c r="L95" i="98"/>
  <c r="K95" i="98"/>
  <c r="J95" i="98"/>
  <c r="P94" i="98"/>
  <c r="M94" i="98"/>
  <c r="L94" i="98"/>
  <c r="K94" i="98"/>
  <c r="J94" i="98"/>
  <c r="P93" i="98"/>
  <c r="M93" i="98"/>
  <c r="L93" i="98"/>
  <c r="K93" i="98"/>
  <c r="J93" i="98"/>
  <c r="P92" i="98"/>
  <c r="M92" i="98"/>
  <c r="L92" i="98"/>
  <c r="K92" i="98"/>
  <c r="J92" i="98"/>
  <c r="P91" i="98"/>
  <c r="M91" i="98" s="1"/>
  <c r="L91" i="98"/>
  <c r="K91" i="98"/>
  <c r="J91" i="98"/>
  <c r="P90" i="98"/>
  <c r="M90" i="98"/>
  <c r="L90" i="98"/>
  <c r="K90" i="98"/>
  <c r="J90" i="98"/>
  <c r="P89" i="98"/>
  <c r="M89" i="98"/>
  <c r="L89" i="98"/>
  <c r="K89" i="98"/>
  <c r="J89" i="98"/>
  <c r="P88" i="98"/>
  <c r="M88" i="98"/>
  <c r="L88" i="98"/>
  <c r="K88" i="98"/>
  <c r="J88" i="98"/>
  <c r="P87" i="98"/>
  <c r="M87" i="98" s="1"/>
  <c r="L87" i="98"/>
  <c r="K87" i="98"/>
  <c r="J87" i="98"/>
  <c r="P86" i="98"/>
  <c r="M86" i="98"/>
  <c r="L86" i="98"/>
  <c r="K86" i="98"/>
  <c r="J86" i="98"/>
  <c r="P85" i="98"/>
  <c r="M85" i="98"/>
  <c r="L85" i="98"/>
  <c r="K85" i="98"/>
  <c r="J85" i="98"/>
  <c r="P84" i="98"/>
  <c r="M84" i="98"/>
  <c r="L84" i="98"/>
  <c r="K84" i="98"/>
  <c r="J84" i="98"/>
  <c r="P83" i="98"/>
  <c r="M83" i="98" s="1"/>
  <c r="L83" i="98"/>
  <c r="K83" i="98"/>
  <c r="J83" i="98"/>
  <c r="P82" i="98"/>
  <c r="M82" i="98"/>
  <c r="L82" i="98"/>
  <c r="K82" i="98"/>
  <c r="J82" i="98"/>
  <c r="P81" i="98"/>
  <c r="M81" i="98"/>
  <c r="L81" i="98"/>
  <c r="K81" i="98"/>
  <c r="J81" i="98"/>
  <c r="P80" i="98"/>
  <c r="M80" i="98"/>
  <c r="L80" i="98"/>
  <c r="K80" i="98"/>
  <c r="J80" i="98"/>
  <c r="P79" i="98"/>
  <c r="M79" i="98" s="1"/>
  <c r="L79" i="98"/>
  <c r="K79" i="98"/>
  <c r="J79" i="98"/>
  <c r="P78" i="98"/>
  <c r="M78" i="98"/>
  <c r="L78" i="98"/>
  <c r="K78" i="98"/>
  <c r="J78" i="98"/>
  <c r="P77" i="98"/>
  <c r="M77" i="98"/>
  <c r="L77" i="98"/>
  <c r="K77" i="98"/>
  <c r="J77" i="98"/>
  <c r="P76" i="98"/>
  <c r="M76" i="98"/>
  <c r="L76" i="98"/>
  <c r="K76" i="98"/>
  <c r="J76" i="98"/>
  <c r="P75" i="98"/>
  <c r="M75" i="98" s="1"/>
  <c r="L75" i="98"/>
  <c r="K75" i="98"/>
  <c r="J75" i="98"/>
  <c r="P74" i="98"/>
  <c r="M74" i="98"/>
  <c r="L74" i="98"/>
  <c r="K74" i="98"/>
  <c r="J74" i="98"/>
  <c r="P73" i="98"/>
  <c r="M73" i="98"/>
  <c r="L73" i="98"/>
  <c r="K73" i="98"/>
  <c r="J73" i="98"/>
  <c r="P72" i="98"/>
  <c r="M72" i="98"/>
  <c r="L72" i="98"/>
  <c r="K72" i="98"/>
  <c r="J72" i="98"/>
  <c r="P71" i="98"/>
  <c r="M71" i="98" s="1"/>
  <c r="L71" i="98"/>
  <c r="K71" i="98"/>
  <c r="J71" i="98"/>
  <c r="P70" i="98"/>
  <c r="M70" i="98"/>
  <c r="L70" i="98"/>
  <c r="K70" i="98"/>
  <c r="J70" i="98"/>
  <c r="P69" i="98"/>
  <c r="M69" i="98"/>
  <c r="L69" i="98"/>
  <c r="K69" i="98"/>
  <c r="J69" i="98"/>
  <c r="P68" i="98"/>
  <c r="M68" i="98"/>
  <c r="L68" i="98"/>
  <c r="K68" i="98"/>
  <c r="J68" i="98"/>
  <c r="P67" i="98"/>
  <c r="M67" i="98" s="1"/>
  <c r="L67" i="98"/>
  <c r="K67" i="98"/>
  <c r="J67" i="98"/>
  <c r="P66" i="98"/>
  <c r="M66" i="98"/>
  <c r="L66" i="98"/>
  <c r="K66" i="98"/>
  <c r="J66" i="98"/>
  <c r="P65" i="98"/>
  <c r="M65" i="98"/>
  <c r="L65" i="98"/>
  <c r="K65" i="98"/>
  <c r="J65" i="98"/>
  <c r="P64" i="98"/>
  <c r="M64" i="98"/>
  <c r="L64" i="98"/>
  <c r="K64" i="98"/>
  <c r="J64" i="98"/>
  <c r="P63" i="98"/>
  <c r="M63" i="98" s="1"/>
  <c r="L63" i="98"/>
  <c r="K63" i="98"/>
  <c r="J63" i="98"/>
  <c r="P62" i="98"/>
  <c r="M62" i="98"/>
  <c r="L62" i="98"/>
  <c r="K62" i="98"/>
  <c r="J62" i="98"/>
  <c r="P61" i="98"/>
  <c r="M61" i="98"/>
  <c r="L61" i="98"/>
  <c r="K61" i="98"/>
  <c r="J61" i="98"/>
  <c r="P60" i="98"/>
  <c r="M60" i="98"/>
  <c r="L60" i="98"/>
  <c r="K60" i="98"/>
  <c r="J60" i="98"/>
  <c r="P59" i="98"/>
  <c r="M59" i="98" s="1"/>
  <c r="L59" i="98"/>
  <c r="K59" i="98"/>
  <c r="J59" i="98"/>
  <c r="P58" i="98"/>
  <c r="M58" i="98"/>
  <c r="L58" i="98"/>
  <c r="K58" i="98"/>
  <c r="J58" i="98"/>
  <c r="P57" i="98"/>
  <c r="M57" i="98"/>
  <c r="L57" i="98"/>
  <c r="K57" i="98"/>
  <c r="J57" i="98"/>
  <c r="P56" i="98"/>
  <c r="M56" i="98"/>
  <c r="L56" i="98"/>
  <c r="K56" i="98"/>
  <c r="J56" i="98"/>
  <c r="P55" i="98"/>
  <c r="M55" i="98" s="1"/>
  <c r="L55" i="98"/>
  <c r="K55" i="98"/>
  <c r="J55" i="98"/>
  <c r="P54" i="98"/>
  <c r="M54" i="98"/>
  <c r="L54" i="98"/>
  <c r="K54" i="98"/>
  <c r="J54" i="98"/>
  <c r="P53" i="98"/>
  <c r="M53" i="98"/>
  <c r="L53" i="98"/>
  <c r="K53" i="98"/>
  <c r="J53" i="98"/>
  <c r="P52" i="98"/>
  <c r="M52" i="98"/>
  <c r="L52" i="98"/>
  <c r="K52" i="98"/>
  <c r="J52" i="98"/>
  <c r="P51" i="98"/>
  <c r="M51" i="98" s="1"/>
  <c r="L51" i="98"/>
  <c r="K51" i="98"/>
  <c r="J51" i="98"/>
  <c r="P50" i="98"/>
  <c r="M50" i="98"/>
  <c r="L50" i="98"/>
  <c r="K50" i="98"/>
  <c r="J50" i="98"/>
  <c r="P49" i="98"/>
  <c r="M49" i="98"/>
  <c r="L49" i="98"/>
  <c r="K49" i="98"/>
  <c r="J49" i="98"/>
  <c r="P48" i="98"/>
  <c r="M48" i="98"/>
  <c r="L48" i="98"/>
  <c r="K48" i="98"/>
  <c r="J48" i="98"/>
  <c r="P47" i="98"/>
  <c r="M47" i="98" s="1"/>
  <c r="L47" i="98"/>
  <c r="K47" i="98"/>
  <c r="J47" i="98"/>
  <c r="P46" i="98"/>
  <c r="M46" i="98"/>
  <c r="L46" i="98"/>
  <c r="K46" i="98"/>
  <c r="J46" i="98"/>
  <c r="P45" i="98"/>
  <c r="M45" i="98"/>
  <c r="L45" i="98"/>
  <c r="K45" i="98"/>
  <c r="J45" i="98"/>
  <c r="P44" i="98"/>
  <c r="M44" i="98"/>
  <c r="L44" i="98"/>
  <c r="K44" i="98"/>
  <c r="J44" i="98"/>
  <c r="P43" i="98"/>
  <c r="M43" i="98" s="1"/>
  <c r="L43" i="98"/>
  <c r="K43" i="98"/>
  <c r="J43" i="98"/>
  <c r="P42" i="98"/>
  <c r="M42" i="98"/>
  <c r="L42" i="98"/>
  <c r="K42" i="98"/>
  <c r="J42" i="98"/>
  <c r="P41" i="98"/>
  <c r="M41" i="98"/>
  <c r="L41" i="98"/>
  <c r="K41" i="98"/>
  <c r="J41" i="98"/>
  <c r="P40" i="98"/>
  <c r="M40" i="98"/>
  <c r="L40" i="98"/>
  <c r="K40" i="98"/>
  <c r="J40" i="98"/>
  <c r="H5" i="98"/>
  <c r="D5" i="98"/>
  <c r="C5" i="98"/>
  <c r="A5" i="98"/>
  <c r="C2" i="98"/>
  <c r="A1" i="98"/>
  <c r="F18" i="101" l="1"/>
  <c r="B20" i="101"/>
  <c r="V5" i="101"/>
  <c r="L7" i="99"/>
  <c r="AJ1" i="99"/>
  <c r="AF1" i="99"/>
  <c r="AB1" i="99"/>
  <c r="L9" i="99" s="1"/>
  <c r="AI1" i="99"/>
  <c r="AE1" i="99"/>
  <c r="B20" i="99"/>
  <c r="V5" i="99"/>
  <c r="AK1" i="103"/>
  <c r="AG1" i="103"/>
  <c r="AC1" i="103"/>
  <c r="H18" i="103"/>
  <c r="B21" i="103"/>
  <c r="AH1" i="99"/>
  <c r="L9" i="101"/>
  <c r="AK1" i="101"/>
  <c r="AG1" i="101"/>
  <c r="AC1" i="101"/>
  <c r="AJ1" i="101"/>
  <c r="AF1" i="101"/>
  <c r="AB1" i="101"/>
  <c r="L7" i="101" s="1"/>
  <c r="AI1" i="103"/>
  <c r="AC1" i="99"/>
  <c r="AK1" i="99"/>
  <c r="F18" i="99"/>
  <c r="AH1" i="101"/>
  <c r="AB1" i="103"/>
  <c r="L7" i="103" s="1"/>
  <c r="AJ1" i="103"/>
  <c r="AH1" i="103"/>
  <c r="B19" i="99"/>
  <c r="AD1" i="103"/>
  <c r="L9" i="103" l="1"/>
  <c r="M154" i="97"/>
  <c r="K154" i="97"/>
  <c r="G154" i="97"/>
  <c r="M153" i="97"/>
  <c r="K153" i="97"/>
  <c r="G153" i="97"/>
  <c r="M152" i="97"/>
  <c r="K152" i="97"/>
  <c r="G152" i="97"/>
  <c r="M151" i="97"/>
  <c r="K151" i="97"/>
  <c r="G151" i="97"/>
  <c r="M150" i="97"/>
  <c r="K150" i="97"/>
  <c r="G150" i="97"/>
  <c r="M149" i="97"/>
  <c r="K149" i="97"/>
  <c r="G149" i="97"/>
  <c r="M148" i="97"/>
  <c r="G148" i="97"/>
  <c r="M147" i="97"/>
  <c r="K147" i="97"/>
  <c r="G147" i="97"/>
  <c r="Q146" i="97"/>
  <c r="Q143" i="97"/>
  <c r="O143" i="97"/>
  <c r="I143" i="97"/>
  <c r="G143" i="97"/>
  <c r="F143" i="97"/>
  <c r="E143" i="97"/>
  <c r="I142" i="97"/>
  <c r="G142" i="97"/>
  <c r="F142" i="97"/>
  <c r="E142" i="97"/>
  <c r="C142" i="97"/>
  <c r="B142" i="97"/>
  <c r="K141" i="97"/>
  <c r="K140" i="97"/>
  <c r="K139" i="97"/>
  <c r="I139" i="97"/>
  <c r="G139" i="97"/>
  <c r="F139" i="97"/>
  <c r="E139" i="97"/>
  <c r="Q138" i="97"/>
  <c r="O138" i="97"/>
  <c r="I138" i="97"/>
  <c r="G138" i="97"/>
  <c r="F138" i="97"/>
  <c r="E138" i="97"/>
  <c r="C138" i="97"/>
  <c r="B138" i="97"/>
  <c r="M137" i="97"/>
  <c r="M136" i="97"/>
  <c r="I135" i="97"/>
  <c r="G135" i="97"/>
  <c r="F135" i="97"/>
  <c r="E135" i="97"/>
  <c r="I134" i="97"/>
  <c r="G134" i="97"/>
  <c r="F134" i="97"/>
  <c r="E134" i="97"/>
  <c r="C134" i="97"/>
  <c r="B134" i="97"/>
  <c r="K133" i="97"/>
  <c r="K132" i="97"/>
  <c r="K131" i="97"/>
  <c r="I131" i="97"/>
  <c r="G131" i="97"/>
  <c r="F131" i="97"/>
  <c r="E131" i="97"/>
  <c r="I130" i="97"/>
  <c r="G130" i="97"/>
  <c r="F130" i="97"/>
  <c r="E130" i="97"/>
  <c r="C130" i="97"/>
  <c r="B130" i="97"/>
  <c r="O129" i="97"/>
  <c r="O128" i="97"/>
  <c r="I127" i="97"/>
  <c r="G127" i="97"/>
  <c r="F127" i="97"/>
  <c r="E127" i="97"/>
  <c r="I126" i="97"/>
  <c r="G126" i="97"/>
  <c r="F126" i="97"/>
  <c r="E126" i="97"/>
  <c r="C126" i="97"/>
  <c r="B126" i="97"/>
  <c r="K125" i="97"/>
  <c r="K124" i="97"/>
  <c r="K123" i="97"/>
  <c r="I123" i="97"/>
  <c r="G123" i="97"/>
  <c r="F123" i="97"/>
  <c r="E123" i="97"/>
  <c r="I122" i="97"/>
  <c r="G122" i="97"/>
  <c r="F122" i="97"/>
  <c r="E122" i="97"/>
  <c r="C122" i="97"/>
  <c r="B122" i="97"/>
  <c r="M121" i="97"/>
  <c r="M120" i="97"/>
  <c r="I119" i="97"/>
  <c r="G119" i="97"/>
  <c r="F119" i="97"/>
  <c r="E119" i="97"/>
  <c r="I118" i="97"/>
  <c r="G118" i="97"/>
  <c r="F118" i="97"/>
  <c r="E118" i="97"/>
  <c r="C118" i="97"/>
  <c r="B118" i="97"/>
  <c r="K117" i="97"/>
  <c r="K116" i="97"/>
  <c r="K115" i="97"/>
  <c r="I115" i="97"/>
  <c r="G115" i="97"/>
  <c r="F115" i="97"/>
  <c r="E115" i="97"/>
  <c r="I114" i="97"/>
  <c r="G114" i="97"/>
  <c r="F114" i="97"/>
  <c r="E114" i="97"/>
  <c r="C114" i="97"/>
  <c r="B114" i="97"/>
  <c r="Q113" i="97"/>
  <c r="Q112" i="97"/>
  <c r="I111" i="97"/>
  <c r="G111" i="97"/>
  <c r="F111" i="97"/>
  <c r="E111" i="97"/>
  <c r="I110" i="97"/>
  <c r="G110" i="97"/>
  <c r="F110" i="97"/>
  <c r="E110" i="97"/>
  <c r="C110" i="97"/>
  <c r="B110" i="97"/>
  <c r="K109" i="97"/>
  <c r="K108" i="97"/>
  <c r="K107" i="97"/>
  <c r="I107" i="97"/>
  <c r="G107" i="97"/>
  <c r="F107" i="97"/>
  <c r="E107" i="97"/>
  <c r="I106" i="97"/>
  <c r="G106" i="97"/>
  <c r="F106" i="97"/>
  <c r="E106" i="97"/>
  <c r="C106" i="97"/>
  <c r="B106" i="97"/>
  <c r="M105" i="97"/>
  <c r="M104" i="97"/>
  <c r="I103" i="97"/>
  <c r="G103" i="97"/>
  <c r="F103" i="97"/>
  <c r="E103" i="97"/>
  <c r="I102" i="97"/>
  <c r="G102" i="97"/>
  <c r="F102" i="97"/>
  <c r="E102" i="97"/>
  <c r="C102" i="97"/>
  <c r="B102" i="97"/>
  <c r="K101" i="97"/>
  <c r="K100" i="97"/>
  <c r="K99" i="97"/>
  <c r="I99" i="97"/>
  <c r="G99" i="97"/>
  <c r="F99" i="97"/>
  <c r="E99" i="97"/>
  <c r="I98" i="97"/>
  <c r="G98" i="97"/>
  <c r="F98" i="97"/>
  <c r="E98" i="97"/>
  <c r="C98" i="97"/>
  <c r="B98" i="97"/>
  <c r="O97" i="97"/>
  <c r="O96" i="97"/>
  <c r="I95" i="97"/>
  <c r="G95" i="97"/>
  <c r="F95" i="97"/>
  <c r="E95" i="97"/>
  <c r="I94" i="97"/>
  <c r="G94" i="97"/>
  <c r="F94" i="97"/>
  <c r="E94" i="97"/>
  <c r="C94" i="97"/>
  <c r="B94" i="97"/>
  <c r="K93" i="97"/>
  <c r="K92" i="97"/>
  <c r="U91" i="97"/>
  <c r="K91" i="97"/>
  <c r="I91" i="97"/>
  <c r="G91" i="97"/>
  <c r="F91" i="97"/>
  <c r="E91" i="97"/>
  <c r="U90" i="97"/>
  <c r="I90" i="97"/>
  <c r="G90" i="97"/>
  <c r="F90" i="97"/>
  <c r="E90" i="97"/>
  <c r="C90" i="97"/>
  <c r="B90" i="97"/>
  <c r="U89" i="97"/>
  <c r="M89" i="97"/>
  <c r="U88" i="97"/>
  <c r="M88" i="97"/>
  <c r="U87" i="97"/>
  <c r="I87" i="97"/>
  <c r="G87" i="97"/>
  <c r="F87" i="97"/>
  <c r="E87" i="97"/>
  <c r="U86" i="97"/>
  <c r="I86" i="97"/>
  <c r="G86" i="97"/>
  <c r="F86" i="97"/>
  <c r="E86" i="97"/>
  <c r="C86" i="97"/>
  <c r="B86" i="97"/>
  <c r="U85" i="97"/>
  <c r="K85" i="97"/>
  <c r="U84" i="97"/>
  <c r="K84" i="97"/>
  <c r="U83" i="97"/>
  <c r="K83" i="97"/>
  <c r="I83" i="97"/>
  <c r="G83" i="97"/>
  <c r="F83" i="97"/>
  <c r="E83" i="97"/>
  <c r="U82" i="97"/>
  <c r="I82" i="97"/>
  <c r="G82" i="97"/>
  <c r="F82" i="97"/>
  <c r="E82" i="97"/>
  <c r="C82" i="97"/>
  <c r="B82" i="97"/>
  <c r="O69" i="97"/>
  <c r="O144" i="97" s="1"/>
  <c r="O68" i="97"/>
  <c r="I68" i="97"/>
  <c r="G68" i="97"/>
  <c r="F68" i="97"/>
  <c r="E68" i="97"/>
  <c r="Q67" i="97"/>
  <c r="Q142" i="97" s="1"/>
  <c r="I67" i="97"/>
  <c r="G67" i="97"/>
  <c r="F67" i="97"/>
  <c r="E67" i="97"/>
  <c r="C67" i="97"/>
  <c r="B67" i="97"/>
  <c r="Q66" i="97"/>
  <c r="Q141" i="97" s="1"/>
  <c r="K66" i="97"/>
  <c r="O65" i="97"/>
  <c r="O140" i="97" s="1"/>
  <c r="K65" i="97"/>
  <c r="O64" i="97"/>
  <c r="O139" i="97" s="1"/>
  <c r="K64" i="97"/>
  <c r="I64" i="97"/>
  <c r="G64" i="97"/>
  <c r="F64" i="97"/>
  <c r="E64" i="97"/>
  <c r="I63" i="97"/>
  <c r="G63" i="97"/>
  <c r="F63" i="97"/>
  <c r="E63" i="97"/>
  <c r="C63" i="97"/>
  <c r="B63" i="97"/>
  <c r="M62" i="97"/>
  <c r="M61" i="97"/>
  <c r="I60" i="97"/>
  <c r="G60" i="97"/>
  <c r="F60" i="97"/>
  <c r="E60" i="97"/>
  <c r="I59" i="97"/>
  <c r="G59" i="97"/>
  <c r="F59" i="97"/>
  <c r="E59" i="97"/>
  <c r="C59" i="97"/>
  <c r="B59" i="97"/>
  <c r="K58" i="97"/>
  <c r="K57" i="97"/>
  <c r="K56" i="97"/>
  <c r="I56" i="97"/>
  <c r="G56" i="97"/>
  <c r="F56" i="97"/>
  <c r="E56" i="97"/>
  <c r="I55" i="97"/>
  <c r="G55" i="97"/>
  <c r="F55" i="97"/>
  <c r="E55" i="97"/>
  <c r="C55" i="97"/>
  <c r="B55" i="97"/>
  <c r="O54" i="97"/>
  <c r="O53" i="97"/>
  <c r="I52" i="97"/>
  <c r="G52" i="97"/>
  <c r="F52" i="97"/>
  <c r="E52" i="97"/>
  <c r="I51" i="97"/>
  <c r="G51" i="97"/>
  <c r="F51" i="97"/>
  <c r="E51" i="97"/>
  <c r="C51" i="97"/>
  <c r="B51" i="97"/>
  <c r="K50" i="97"/>
  <c r="K49" i="97"/>
  <c r="K48" i="97"/>
  <c r="I48" i="97"/>
  <c r="G48" i="97"/>
  <c r="F48" i="97"/>
  <c r="E48" i="97"/>
  <c r="I47" i="97"/>
  <c r="G47" i="97"/>
  <c r="F47" i="97"/>
  <c r="E47" i="97"/>
  <c r="C47" i="97"/>
  <c r="B47" i="97"/>
  <c r="M46" i="97"/>
  <c r="M45" i="97"/>
  <c r="I44" i="97"/>
  <c r="G44" i="97"/>
  <c r="F44" i="97"/>
  <c r="E44" i="97"/>
  <c r="I43" i="97"/>
  <c r="G43" i="97"/>
  <c r="F43" i="97"/>
  <c r="E43" i="97"/>
  <c r="C43" i="97"/>
  <c r="B43" i="97"/>
  <c r="K42" i="97"/>
  <c r="K41" i="97"/>
  <c r="K40" i="97"/>
  <c r="I40" i="97"/>
  <c r="G40" i="97"/>
  <c r="F40" i="97"/>
  <c r="E40" i="97"/>
  <c r="I39" i="97"/>
  <c r="G39" i="97"/>
  <c r="F39" i="97"/>
  <c r="E39" i="97"/>
  <c r="C39" i="97"/>
  <c r="B39" i="97"/>
  <c r="Q38" i="97"/>
  <c r="Q37" i="97"/>
  <c r="I36" i="97"/>
  <c r="G36" i="97"/>
  <c r="F36" i="97"/>
  <c r="E36" i="97"/>
  <c r="I35" i="97"/>
  <c r="G35" i="97"/>
  <c r="F35" i="97"/>
  <c r="E35" i="97"/>
  <c r="C35" i="97"/>
  <c r="B35" i="97"/>
  <c r="K34" i="97"/>
  <c r="K33" i="97"/>
  <c r="K32" i="97"/>
  <c r="I32" i="97"/>
  <c r="G32" i="97"/>
  <c r="F32" i="97"/>
  <c r="E32" i="97"/>
  <c r="I31" i="97"/>
  <c r="G31" i="97"/>
  <c r="F31" i="97"/>
  <c r="E31" i="97"/>
  <c r="C31" i="97"/>
  <c r="B31" i="97"/>
  <c r="M30" i="97"/>
  <c r="M29" i="97"/>
  <c r="I28" i="97"/>
  <c r="G28" i="97"/>
  <c r="F28" i="97"/>
  <c r="E28" i="97"/>
  <c r="I27" i="97"/>
  <c r="G27" i="97"/>
  <c r="F27" i="97"/>
  <c r="E27" i="97"/>
  <c r="C27" i="97"/>
  <c r="B27" i="97"/>
  <c r="K26" i="97"/>
  <c r="K25" i="97"/>
  <c r="K24" i="97"/>
  <c r="I24" i="97"/>
  <c r="G24" i="97"/>
  <c r="F24" i="97"/>
  <c r="E24" i="97"/>
  <c r="I23" i="97"/>
  <c r="G23" i="97"/>
  <c r="F23" i="97"/>
  <c r="E23" i="97"/>
  <c r="C23" i="97"/>
  <c r="B23" i="97"/>
  <c r="O22" i="97"/>
  <c r="O21" i="97"/>
  <c r="I20" i="97"/>
  <c r="G20" i="97"/>
  <c r="F20" i="97"/>
  <c r="E20" i="97"/>
  <c r="I19" i="97"/>
  <c r="G19" i="97"/>
  <c r="F19" i="97"/>
  <c r="E19" i="97"/>
  <c r="C19" i="97"/>
  <c r="B19" i="97"/>
  <c r="K18" i="97"/>
  <c r="K17" i="97"/>
  <c r="U16" i="97"/>
  <c r="K16" i="97"/>
  <c r="I16" i="97"/>
  <c r="G16" i="97"/>
  <c r="F16" i="97"/>
  <c r="E16" i="97"/>
  <c r="I15" i="97"/>
  <c r="G15" i="97"/>
  <c r="F15" i="97"/>
  <c r="E15" i="97"/>
  <c r="C15" i="97"/>
  <c r="B15" i="97"/>
  <c r="M14" i="97"/>
  <c r="M13" i="97"/>
  <c r="I12" i="97"/>
  <c r="G12" i="97"/>
  <c r="F12" i="97"/>
  <c r="E12" i="97"/>
  <c r="I11" i="97"/>
  <c r="G11" i="97"/>
  <c r="F11" i="97"/>
  <c r="E11" i="97"/>
  <c r="C11" i="97"/>
  <c r="B11" i="97"/>
  <c r="K10" i="97"/>
  <c r="K9" i="97"/>
  <c r="K8" i="97"/>
  <c r="I8" i="97"/>
  <c r="G8" i="97"/>
  <c r="F8" i="97"/>
  <c r="E8" i="97"/>
  <c r="U7" i="97"/>
  <c r="I7" i="97"/>
  <c r="G7" i="97"/>
  <c r="F7" i="97"/>
  <c r="E7" i="97"/>
  <c r="C7" i="97"/>
  <c r="B7" i="97"/>
  <c r="R4" i="97"/>
  <c r="O79" i="97" s="1"/>
  <c r="O154" i="97" s="1"/>
  <c r="G4" i="97"/>
  <c r="A4" i="97"/>
  <c r="F2" i="97"/>
  <c r="A1" i="97"/>
  <c r="R79" i="96"/>
  <c r="F76" i="96" s="1"/>
  <c r="F78" i="96"/>
  <c r="F73" i="96"/>
  <c r="I68" i="96"/>
  <c r="G68" i="96"/>
  <c r="F68" i="96"/>
  <c r="E68" i="96"/>
  <c r="I67" i="96"/>
  <c r="G67" i="96"/>
  <c r="F67" i="96"/>
  <c r="E67" i="96"/>
  <c r="C67" i="96"/>
  <c r="B67" i="96"/>
  <c r="K66" i="96"/>
  <c r="K65" i="96"/>
  <c r="K64" i="96"/>
  <c r="I64" i="96"/>
  <c r="G64" i="96"/>
  <c r="F64" i="96"/>
  <c r="E64" i="96"/>
  <c r="I63" i="96"/>
  <c r="G63" i="96"/>
  <c r="F63" i="96"/>
  <c r="E63" i="96"/>
  <c r="C63" i="96"/>
  <c r="B63" i="96"/>
  <c r="M62" i="96"/>
  <c r="M61" i="96"/>
  <c r="I60" i="96"/>
  <c r="G60" i="96"/>
  <c r="F60" i="96"/>
  <c r="E60" i="96"/>
  <c r="I59" i="96"/>
  <c r="G59" i="96"/>
  <c r="F59" i="96"/>
  <c r="E59" i="96"/>
  <c r="C59" i="96"/>
  <c r="B59" i="96"/>
  <c r="K58" i="96"/>
  <c r="K57" i="96"/>
  <c r="K56" i="96"/>
  <c r="I56" i="96"/>
  <c r="G56" i="96"/>
  <c r="F56" i="96"/>
  <c r="E56" i="96"/>
  <c r="I55" i="96"/>
  <c r="G55" i="96"/>
  <c r="F55" i="96"/>
  <c r="E55" i="96"/>
  <c r="C55" i="96"/>
  <c r="B55" i="96"/>
  <c r="O54" i="96"/>
  <c r="O53" i="96"/>
  <c r="I52" i="96"/>
  <c r="G52" i="96"/>
  <c r="F52" i="96"/>
  <c r="E52" i="96"/>
  <c r="I51" i="96"/>
  <c r="G51" i="96"/>
  <c r="F51" i="96"/>
  <c r="E51" i="96"/>
  <c r="C51" i="96"/>
  <c r="B51" i="96"/>
  <c r="K50" i="96"/>
  <c r="K49" i="96"/>
  <c r="K48" i="96"/>
  <c r="I48" i="96"/>
  <c r="G48" i="96"/>
  <c r="F48" i="96"/>
  <c r="E48" i="96"/>
  <c r="I47" i="96"/>
  <c r="G47" i="96"/>
  <c r="F47" i="96"/>
  <c r="E47" i="96"/>
  <c r="C47" i="96"/>
  <c r="B47" i="96"/>
  <c r="M46" i="96"/>
  <c r="M45" i="96"/>
  <c r="I44" i="96"/>
  <c r="G44" i="96"/>
  <c r="F44" i="96"/>
  <c r="E44" i="96"/>
  <c r="I43" i="96"/>
  <c r="G43" i="96"/>
  <c r="F43" i="96"/>
  <c r="E43" i="96"/>
  <c r="C43" i="96"/>
  <c r="B43" i="96"/>
  <c r="K42" i="96"/>
  <c r="K41" i="96"/>
  <c r="K40" i="96"/>
  <c r="I40" i="96"/>
  <c r="G40" i="96"/>
  <c r="F40" i="96"/>
  <c r="E40" i="96"/>
  <c r="I39" i="96"/>
  <c r="G39" i="96"/>
  <c r="F39" i="96"/>
  <c r="E39" i="96"/>
  <c r="C39" i="96"/>
  <c r="B39" i="96"/>
  <c r="Q38" i="96"/>
  <c r="Q37" i="96"/>
  <c r="I36" i="96"/>
  <c r="G36" i="96"/>
  <c r="F36" i="96"/>
  <c r="E36" i="96"/>
  <c r="I35" i="96"/>
  <c r="G35" i="96"/>
  <c r="F35" i="96"/>
  <c r="E35" i="96"/>
  <c r="C35" i="96"/>
  <c r="B35" i="96"/>
  <c r="K34" i="96"/>
  <c r="K33" i="96"/>
  <c r="K32" i="96"/>
  <c r="I32" i="96"/>
  <c r="G32" i="96"/>
  <c r="F32" i="96"/>
  <c r="E32" i="96"/>
  <c r="I31" i="96"/>
  <c r="G31" i="96"/>
  <c r="F31" i="96"/>
  <c r="E31" i="96"/>
  <c r="C31" i="96"/>
  <c r="B31" i="96"/>
  <c r="M30" i="96"/>
  <c r="M29" i="96"/>
  <c r="I28" i="96"/>
  <c r="G28" i="96"/>
  <c r="F28" i="96"/>
  <c r="E28" i="96"/>
  <c r="I27" i="96"/>
  <c r="G27" i="96"/>
  <c r="F27" i="96"/>
  <c r="E27" i="96"/>
  <c r="C27" i="96"/>
  <c r="B27" i="96"/>
  <c r="K26" i="96"/>
  <c r="K25" i="96"/>
  <c r="K24" i="96"/>
  <c r="I24" i="96"/>
  <c r="G24" i="96"/>
  <c r="F24" i="96"/>
  <c r="E24" i="96"/>
  <c r="I23" i="96"/>
  <c r="G23" i="96"/>
  <c r="F23" i="96"/>
  <c r="E23" i="96"/>
  <c r="C23" i="96"/>
  <c r="B23" i="96"/>
  <c r="O22" i="96"/>
  <c r="O21" i="96"/>
  <c r="I20" i="96"/>
  <c r="G20" i="96"/>
  <c r="F20" i="96"/>
  <c r="E20" i="96"/>
  <c r="I19" i="96"/>
  <c r="G19" i="96"/>
  <c r="F19" i="96"/>
  <c r="E19" i="96"/>
  <c r="C19" i="96"/>
  <c r="B19" i="96"/>
  <c r="K18" i="96"/>
  <c r="K17" i="96"/>
  <c r="U16" i="96"/>
  <c r="K16" i="96"/>
  <c r="I16" i="96"/>
  <c r="G16" i="96"/>
  <c r="F16" i="96"/>
  <c r="E16" i="96"/>
  <c r="I15" i="96"/>
  <c r="G15" i="96"/>
  <c r="F15" i="96"/>
  <c r="E15" i="96"/>
  <c r="C15" i="96"/>
  <c r="B15" i="96"/>
  <c r="M14" i="96"/>
  <c r="M13" i="96"/>
  <c r="I12" i="96"/>
  <c r="G12" i="96"/>
  <c r="F12" i="96"/>
  <c r="E12" i="96"/>
  <c r="I11" i="96"/>
  <c r="G11" i="96"/>
  <c r="F11" i="96"/>
  <c r="E11" i="96"/>
  <c r="C11" i="96"/>
  <c r="B11" i="96"/>
  <c r="K10" i="96"/>
  <c r="K9" i="96"/>
  <c r="K8" i="96"/>
  <c r="I8" i="96"/>
  <c r="G8" i="96"/>
  <c r="F8" i="96"/>
  <c r="E8" i="96"/>
  <c r="U7" i="96"/>
  <c r="I7" i="96"/>
  <c r="G7" i="96"/>
  <c r="F7" i="96"/>
  <c r="E7" i="96"/>
  <c r="C7" i="96"/>
  <c r="B7" i="96"/>
  <c r="R4" i="96"/>
  <c r="O79" i="96" s="1"/>
  <c r="G4" i="96"/>
  <c r="A4" i="96"/>
  <c r="F2" i="96"/>
  <c r="A1" i="96"/>
  <c r="Q37" i="95"/>
  <c r="I36" i="95"/>
  <c r="G36" i="95"/>
  <c r="F36" i="95"/>
  <c r="E36" i="95"/>
  <c r="I35" i="95"/>
  <c r="G35" i="95"/>
  <c r="F35" i="95"/>
  <c r="E35" i="95"/>
  <c r="C35" i="95"/>
  <c r="B35" i="95"/>
  <c r="K34" i="95"/>
  <c r="K33" i="95"/>
  <c r="K32" i="95"/>
  <c r="I32" i="95"/>
  <c r="G32" i="95"/>
  <c r="F32" i="95"/>
  <c r="E32" i="95"/>
  <c r="I31" i="95"/>
  <c r="G31" i="95"/>
  <c r="F31" i="95"/>
  <c r="E31" i="95"/>
  <c r="C31" i="95"/>
  <c r="B31" i="95"/>
  <c r="M30" i="95"/>
  <c r="M29" i="95"/>
  <c r="I28" i="95"/>
  <c r="G28" i="95"/>
  <c r="F28" i="95"/>
  <c r="E28" i="95"/>
  <c r="I27" i="95"/>
  <c r="G27" i="95"/>
  <c r="F27" i="95"/>
  <c r="E27" i="95"/>
  <c r="C27" i="95"/>
  <c r="B27" i="95"/>
  <c r="K26" i="95"/>
  <c r="K25" i="95"/>
  <c r="K24" i="95"/>
  <c r="I24" i="95"/>
  <c r="G24" i="95"/>
  <c r="F24" i="95"/>
  <c r="E24" i="95"/>
  <c r="I23" i="95"/>
  <c r="G23" i="95"/>
  <c r="F23" i="95"/>
  <c r="E23" i="95"/>
  <c r="C23" i="95"/>
  <c r="B23" i="95"/>
  <c r="O22" i="95"/>
  <c r="O21" i="95"/>
  <c r="I20" i="95"/>
  <c r="G20" i="95"/>
  <c r="F20" i="95"/>
  <c r="E20" i="95"/>
  <c r="I19" i="95"/>
  <c r="G19" i="95"/>
  <c r="F19" i="95"/>
  <c r="E19" i="95"/>
  <c r="C19" i="95"/>
  <c r="B19" i="95"/>
  <c r="K18" i="95"/>
  <c r="K17" i="95"/>
  <c r="U16" i="95"/>
  <c r="K16" i="95"/>
  <c r="I16" i="95"/>
  <c r="G16" i="95"/>
  <c r="F16" i="95"/>
  <c r="E16" i="95"/>
  <c r="I15" i="95"/>
  <c r="G15" i="95"/>
  <c r="F15" i="95"/>
  <c r="E15" i="95"/>
  <c r="C15" i="95"/>
  <c r="B15" i="95"/>
  <c r="M14" i="95"/>
  <c r="M13" i="95"/>
  <c r="I12" i="95"/>
  <c r="G12" i="95"/>
  <c r="F12" i="95"/>
  <c r="E12" i="95"/>
  <c r="I11" i="95"/>
  <c r="G11" i="95"/>
  <c r="F11" i="95"/>
  <c r="E11" i="95"/>
  <c r="C11" i="95"/>
  <c r="B11" i="95"/>
  <c r="K10" i="95"/>
  <c r="K9" i="95"/>
  <c r="K8" i="95"/>
  <c r="I8" i="95"/>
  <c r="G8" i="95"/>
  <c r="F8" i="95"/>
  <c r="E8" i="95"/>
  <c r="U7" i="95"/>
  <c r="I7" i="95"/>
  <c r="G7" i="95"/>
  <c r="F7" i="95"/>
  <c r="E7" i="95"/>
  <c r="C7" i="95"/>
  <c r="B7" i="95"/>
  <c r="R4" i="95"/>
  <c r="O79" i="95" s="1"/>
  <c r="G4" i="95"/>
  <c r="A4" i="95"/>
  <c r="F2" i="95"/>
  <c r="A1" i="95"/>
  <c r="O26" i="94"/>
  <c r="O25" i="94"/>
  <c r="O24" i="94"/>
  <c r="O23" i="94"/>
  <c r="O22" i="94"/>
  <c r="O21" i="94"/>
  <c r="O20" i="94"/>
  <c r="O19" i="94"/>
  <c r="O18" i="94"/>
  <c r="O17" i="94"/>
  <c r="O16" i="94"/>
  <c r="O15" i="94"/>
  <c r="O14" i="94"/>
  <c r="O13" i="94"/>
  <c r="O12" i="94"/>
  <c r="O11" i="94"/>
  <c r="O10" i="94"/>
  <c r="O9" i="94"/>
  <c r="O8" i="94"/>
  <c r="P5" i="94"/>
  <c r="R79" i="97" s="1"/>
  <c r="L5" i="94"/>
  <c r="C5" i="94"/>
  <c r="A5" i="94"/>
  <c r="C2" i="94"/>
  <c r="A2" i="94"/>
  <c r="A1" i="94"/>
  <c r="R80" i="93"/>
  <c r="I70" i="93"/>
  <c r="G70" i="93"/>
  <c r="F70" i="93"/>
  <c r="D70" i="93"/>
  <c r="C70" i="93"/>
  <c r="B70" i="93"/>
  <c r="K69" i="93"/>
  <c r="I69" i="93"/>
  <c r="G69" i="93"/>
  <c r="F69" i="93"/>
  <c r="D69" i="93"/>
  <c r="C69" i="93"/>
  <c r="B69" i="93"/>
  <c r="M68" i="93"/>
  <c r="I68" i="93"/>
  <c r="G68" i="93"/>
  <c r="F68" i="93"/>
  <c r="D68" i="93"/>
  <c r="C68" i="93"/>
  <c r="B68" i="93"/>
  <c r="K67" i="93"/>
  <c r="I67" i="93"/>
  <c r="G67" i="93"/>
  <c r="F67" i="93"/>
  <c r="D67" i="93"/>
  <c r="C67" i="93"/>
  <c r="B67" i="93"/>
  <c r="O66" i="93"/>
  <c r="I66" i="93"/>
  <c r="G66" i="93"/>
  <c r="F66" i="93"/>
  <c r="D66" i="93"/>
  <c r="C66" i="93"/>
  <c r="B66" i="93"/>
  <c r="K65" i="93"/>
  <c r="I65" i="93"/>
  <c r="G65" i="93"/>
  <c r="F65" i="93"/>
  <c r="D65" i="93"/>
  <c r="C65" i="93"/>
  <c r="B65" i="93"/>
  <c r="M64" i="93"/>
  <c r="I64" i="93"/>
  <c r="G64" i="93"/>
  <c r="F64" i="93"/>
  <c r="D64" i="93"/>
  <c r="C64" i="93"/>
  <c r="B64" i="93"/>
  <c r="K63" i="93"/>
  <c r="I63" i="93"/>
  <c r="G63" i="93"/>
  <c r="F63" i="93"/>
  <c r="D63" i="93"/>
  <c r="C63" i="93"/>
  <c r="B63" i="93"/>
  <c r="Q62" i="93"/>
  <c r="I62" i="93"/>
  <c r="G62" i="93"/>
  <c r="F62" i="93"/>
  <c r="D62" i="93"/>
  <c r="C62" i="93"/>
  <c r="B62" i="93"/>
  <c r="K61" i="93"/>
  <c r="I61" i="93"/>
  <c r="G61" i="93"/>
  <c r="F61" i="93"/>
  <c r="D61" i="93"/>
  <c r="C61" i="93"/>
  <c r="B61" i="93"/>
  <c r="M60" i="93"/>
  <c r="I60" i="93"/>
  <c r="G60" i="93"/>
  <c r="F60" i="93"/>
  <c r="D60" i="93"/>
  <c r="C60" i="93"/>
  <c r="B60" i="93"/>
  <c r="K59" i="93"/>
  <c r="I59" i="93"/>
  <c r="G59" i="93"/>
  <c r="F59" i="93"/>
  <c r="D59" i="93"/>
  <c r="C59" i="93"/>
  <c r="B59" i="93"/>
  <c r="O58" i="93"/>
  <c r="I58" i="93"/>
  <c r="G58" i="93"/>
  <c r="F58" i="93"/>
  <c r="D58" i="93"/>
  <c r="C58" i="93"/>
  <c r="B58" i="93"/>
  <c r="Q57" i="93"/>
  <c r="K57" i="93"/>
  <c r="I57" i="93"/>
  <c r="G57" i="93"/>
  <c r="F57" i="93"/>
  <c r="D57" i="93"/>
  <c r="C57" i="93"/>
  <c r="B57" i="93"/>
  <c r="M56" i="93"/>
  <c r="I56" i="93"/>
  <c r="G56" i="93"/>
  <c r="F56" i="93"/>
  <c r="D56" i="93"/>
  <c r="C56" i="93"/>
  <c r="B56" i="93"/>
  <c r="K55" i="93"/>
  <c r="I55" i="93"/>
  <c r="G55" i="93"/>
  <c r="F55" i="93"/>
  <c r="D55" i="93"/>
  <c r="C55" i="93"/>
  <c r="B55" i="93"/>
  <c r="Q54" i="93"/>
  <c r="I54" i="93"/>
  <c r="G54" i="93"/>
  <c r="F54" i="93"/>
  <c r="D54" i="93"/>
  <c r="C54" i="93"/>
  <c r="B54" i="93"/>
  <c r="K53" i="93"/>
  <c r="I53" i="93"/>
  <c r="G53" i="93"/>
  <c r="F53" i="93"/>
  <c r="D53" i="93"/>
  <c r="C53" i="93"/>
  <c r="B53" i="93"/>
  <c r="M52" i="93"/>
  <c r="I52" i="93"/>
  <c r="G52" i="93"/>
  <c r="F52" i="93"/>
  <c r="D52" i="93"/>
  <c r="C52" i="93"/>
  <c r="B52" i="93"/>
  <c r="K51" i="93"/>
  <c r="I51" i="93"/>
  <c r="G51" i="93"/>
  <c r="F51" i="93"/>
  <c r="D51" i="93"/>
  <c r="C51" i="93"/>
  <c r="B51" i="93"/>
  <c r="O50" i="93"/>
  <c r="I50" i="93"/>
  <c r="G50" i="93"/>
  <c r="F50" i="93"/>
  <c r="D50" i="93"/>
  <c r="C50" i="93"/>
  <c r="B50" i="93"/>
  <c r="K49" i="93"/>
  <c r="I49" i="93"/>
  <c r="G49" i="93"/>
  <c r="F49" i="93"/>
  <c r="D49" i="93"/>
  <c r="C49" i="93"/>
  <c r="B49" i="93"/>
  <c r="M48" i="93"/>
  <c r="I48" i="93"/>
  <c r="G48" i="93"/>
  <c r="F48" i="93"/>
  <c r="D48" i="93"/>
  <c r="C48" i="93"/>
  <c r="B48" i="93"/>
  <c r="K47" i="93"/>
  <c r="I47" i="93"/>
  <c r="G47" i="93"/>
  <c r="F47" i="93"/>
  <c r="D47" i="93"/>
  <c r="C47" i="93"/>
  <c r="B47" i="93"/>
  <c r="Q46" i="93"/>
  <c r="I46" i="93"/>
  <c r="G46" i="93"/>
  <c r="F46" i="93"/>
  <c r="D46" i="93"/>
  <c r="C46" i="93"/>
  <c r="B46" i="93"/>
  <c r="K45" i="93"/>
  <c r="I45" i="93"/>
  <c r="G45" i="93"/>
  <c r="F45" i="93"/>
  <c r="D45" i="93"/>
  <c r="C45" i="93"/>
  <c r="B45" i="93"/>
  <c r="M44" i="93"/>
  <c r="I44" i="93"/>
  <c r="G44" i="93"/>
  <c r="F44" i="93"/>
  <c r="D44" i="93"/>
  <c r="C44" i="93"/>
  <c r="B44" i="93"/>
  <c r="K43" i="93"/>
  <c r="I43" i="93"/>
  <c r="G43" i="93"/>
  <c r="F43" i="93"/>
  <c r="D43" i="93"/>
  <c r="C43" i="93"/>
  <c r="B43" i="93"/>
  <c r="O42" i="93"/>
  <c r="I42" i="93"/>
  <c r="G42" i="93"/>
  <c r="F42" i="93"/>
  <c r="D42" i="93"/>
  <c r="C42" i="93"/>
  <c r="B42" i="93"/>
  <c r="K41" i="93"/>
  <c r="I41" i="93"/>
  <c r="G41" i="93"/>
  <c r="F41" i="93"/>
  <c r="D41" i="93"/>
  <c r="C41" i="93"/>
  <c r="B41" i="93"/>
  <c r="M40" i="93"/>
  <c r="I40" i="93"/>
  <c r="G40" i="93"/>
  <c r="F40" i="93"/>
  <c r="D40" i="93"/>
  <c r="C40" i="93"/>
  <c r="B40" i="93"/>
  <c r="O39" i="93"/>
  <c r="K39" i="93"/>
  <c r="I39" i="93"/>
  <c r="G39" i="93"/>
  <c r="F39" i="93"/>
  <c r="D39" i="93"/>
  <c r="C39" i="93"/>
  <c r="B39" i="93"/>
  <c r="Q38" i="93"/>
  <c r="I38" i="93"/>
  <c r="G38" i="93"/>
  <c r="F38" i="93"/>
  <c r="D38" i="93"/>
  <c r="C38" i="93"/>
  <c r="B38" i="93"/>
  <c r="O37" i="93"/>
  <c r="K37" i="93"/>
  <c r="I37" i="93"/>
  <c r="G37" i="93"/>
  <c r="F37" i="93"/>
  <c r="D37" i="93"/>
  <c r="C37" i="93"/>
  <c r="B37" i="93"/>
  <c r="M36" i="93"/>
  <c r="I36" i="93"/>
  <c r="G36" i="93"/>
  <c r="F36" i="93"/>
  <c r="D36" i="93"/>
  <c r="C36" i="93"/>
  <c r="B36" i="93"/>
  <c r="K35" i="93"/>
  <c r="I35" i="93"/>
  <c r="G35" i="93"/>
  <c r="F35" i="93"/>
  <c r="D35" i="93"/>
  <c r="C35" i="93"/>
  <c r="B35" i="93"/>
  <c r="O34" i="93"/>
  <c r="I34" i="93"/>
  <c r="G34" i="93"/>
  <c r="F34" i="93"/>
  <c r="D34" i="93"/>
  <c r="C34" i="93"/>
  <c r="B34" i="93"/>
  <c r="K33" i="93"/>
  <c r="I33" i="93"/>
  <c r="G33" i="93"/>
  <c r="F33" i="93"/>
  <c r="D33" i="93"/>
  <c r="C33" i="93"/>
  <c r="B33" i="93"/>
  <c r="M32" i="93"/>
  <c r="I32" i="93"/>
  <c r="G32" i="93"/>
  <c r="F32" i="93"/>
  <c r="D32" i="93"/>
  <c r="C32" i="93"/>
  <c r="B32" i="93"/>
  <c r="K31" i="93"/>
  <c r="I31" i="93"/>
  <c r="G31" i="93"/>
  <c r="F31" i="93"/>
  <c r="D31" i="93"/>
  <c r="C31" i="93"/>
  <c r="B31" i="93"/>
  <c r="Q30" i="93"/>
  <c r="I30" i="93"/>
  <c r="G30" i="93"/>
  <c r="F30" i="93"/>
  <c r="D30" i="93"/>
  <c r="C30" i="93"/>
  <c r="B30" i="93"/>
  <c r="K29" i="93"/>
  <c r="I29" i="93"/>
  <c r="G29" i="93"/>
  <c r="F29" i="93"/>
  <c r="D29" i="93"/>
  <c r="C29" i="93"/>
  <c r="B29" i="93"/>
  <c r="M28" i="93"/>
  <c r="I28" i="93"/>
  <c r="G28" i="93"/>
  <c r="F28" i="93"/>
  <c r="D28" i="93"/>
  <c r="C28" i="93"/>
  <c r="B28" i="93"/>
  <c r="K27" i="93"/>
  <c r="I27" i="93"/>
  <c r="G27" i="93"/>
  <c r="F27" i="93"/>
  <c r="D27" i="93"/>
  <c r="C27" i="93"/>
  <c r="B27" i="93"/>
  <c r="O26" i="93"/>
  <c r="I26" i="93"/>
  <c r="G26" i="93"/>
  <c r="F26" i="93"/>
  <c r="D26" i="93"/>
  <c r="C26" i="93"/>
  <c r="B26" i="93"/>
  <c r="K25" i="93"/>
  <c r="I25" i="93"/>
  <c r="G25" i="93"/>
  <c r="F25" i="93"/>
  <c r="D25" i="93"/>
  <c r="C25" i="93"/>
  <c r="B25" i="93"/>
  <c r="M24" i="93"/>
  <c r="I24" i="93"/>
  <c r="G24" i="93"/>
  <c r="F24" i="93"/>
  <c r="D24" i="93"/>
  <c r="C24" i="93"/>
  <c r="B24" i="93"/>
  <c r="K23" i="93"/>
  <c r="I23" i="93"/>
  <c r="G23" i="93"/>
  <c r="F23" i="93"/>
  <c r="D23" i="93"/>
  <c r="C23" i="93"/>
  <c r="B23" i="93"/>
  <c r="Q22" i="93"/>
  <c r="I22" i="93"/>
  <c r="G22" i="93"/>
  <c r="F22" i="93"/>
  <c r="D22" i="93"/>
  <c r="C22" i="93"/>
  <c r="B22" i="93"/>
  <c r="K21" i="93"/>
  <c r="I21" i="93"/>
  <c r="G21" i="93"/>
  <c r="F21" i="93"/>
  <c r="D21" i="93"/>
  <c r="C21" i="93"/>
  <c r="B21" i="93"/>
  <c r="M20" i="93"/>
  <c r="I20" i="93"/>
  <c r="G20" i="93"/>
  <c r="F20" i="93"/>
  <c r="D20" i="93"/>
  <c r="C20" i="93"/>
  <c r="B20" i="93"/>
  <c r="K19" i="93"/>
  <c r="I19" i="93"/>
  <c r="G19" i="93"/>
  <c r="F19" i="93"/>
  <c r="D19" i="93"/>
  <c r="C19" i="93"/>
  <c r="B19" i="93"/>
  <c r="O18" i="93"/>
  <c r="I18" i="93"/>
  <c r="G18" i="93"/>
  <c r="F18" i="93"/>
  <c r="D18" i="93"/>
  <c r="C18" i="93"/>
  <c r="B18" i="93"/>
  <c r="K17" i="93"/>
  <c r="I17" i="93"/>
  <c r="G17" i="93"/>
  <c r="F17" i="93"/>
  <c r="D17" i="93"/>
  <c r="C17" i="93"/>
  <c r="B17" i="93"/>
  <c r="U16" i="93"/>
  <c r="M16" i="93"/>
  <c r="I16" i="93"/>
  <c r="G16" i="93"/>
  <c r="F16" i="93"/>
  <c r="D16" i="93"/>
  <c r="C16" i="93"/>
  <c r="B16" i="93"/>
  <c r="K15" i="93"/>
  <c r="I15" i="93"/>
  <c r="G15" i="93"/>
  <c r="F15" i="93"/>
  <c r="D15" i="93"/>
  <c r="C15" i="93"/>
  <c r="B15" i="93"/>
  <c r="Q14" i="93"/>
  <c r="I14" i="93"/>
  <c r="G14" i="93"/>
  <c r="F14" i="93"/>
  <c r="D14" i="93"/>
  <c r="C14" i="93"/>
  <c r="B14" i="93"/>
  <c r="K13" i="93"/>
  <c r="I13" i="93"/>
  <c r="G13" i="93"/>
  <c r="F13" i="93"/>
  <c r="D13" i="93"/>
  <c r="C13" i="93"/>
  <c r="B13" i="93"/>
  <c r="M12" i="93"/>
  <c r="I12" i="93"/>
  <c r="G12" i="93"/>
  <c r="F12" i="93"/>
  <c r="D12" i="93"/>
  <c r="C12" i="93"/>
  <c r="B12" i="93"/>
  <c r="K11" i="93"/>
  <c r="I11" i="93"/>
  <c r="G11" i="93"/>
  <c r="F11" i="93"/>
  <c r="D11" i="93"/>
  <c r="C11" i="93"/>
  <c r="B11" i="93"/>
  <c r="O10" i="93"/>
  <c r="I10" i="93"/>
  <c r="G10" i="93"/>
  <c r="F10" i="93"/>
  <c r="D10" i="93"/>
  <c r="C10" i="93"/>
  <c r="B10" i="93"/>
  <c r="K9" i="93"/>
  <c r="I9" i="93"/>
  <c r="G9" i="93"/>
  <c r="F9" i="93"/>
  <c r="D9" i="93"/>
  <c r="C9" i="93"/>
  <c r="B9" i="93"/>
  <c r="M8" i="93"/>
  <c r="I8" i="93"/>
  <c r="G8" i="93"/>
  <c r="F8" i="93"/>
  <c r="D8" i="93"/>
  <c r="C8" i="93"/>
  <c r="B8" i="93"/>
  <c r="U7" i="93"/>
  <c r="K7" i="93"/>
  <c r="I7" i="93"/>
  <c r="G7" i="93"/>
  <c r="F7" i="93"/>
  <c r="D7" i="93"/>
  <c r="C7" i="93"/>
  <c r="B7" i="93"/>
  <c r="K6" i="93"/>
  <c r="F6" i="93"/>
  <c r="Y5" i="93"/>
  <c r="AD1" i="93" s="1"/>
  <c r="R4" i="93"/>
  <c r="O80" i="93" s="1"/>
  <c r="G4" i="93"/>
  <c r="A4" i="93"/>
  <c r="Y3" i="93"/>
  <c r="M6" i="93" s="1"/>
  <c r="E2" i="93"/>
  <c r="AH1" i="93"/>
  <c r="AG1" i="93"/>
  <c r="AF1" i="93"/>
  <c r="AC1" i="93"/>
  <c r="AB1" i="93"/>
  <c r="A1" i="93"/>
  <c r="R79" i="92"/>
  <c r="F72" i="92" s="1"/>
  <c r="F77" i="92"/>
  <c r="F76" i="92"/>
  <c r="F73" i="92"/>
  <c r="I69" i="92"/>
  <c r="G69" i="92"/>
  <c r="F69" i="92"/>
  <c r="D69" i="92"/>
  <c r="C69" i="92"/>
  <c r="B69" i="92"/>
  <c r="K68" i="92"/>
  <c r="I67" i="92"/>
  <c r="G67" i="92"/>
  <c r="F67" i="92"/>
  <c r="D67" i="92"/>
  <c r="C67" i="92"/>
  <c r="B67" i="92"/>
  <c r="M66" i="92"/>
  <c r="I65" i="92"/>
  <c r="G65" i="92"/>
  <c r="F65" i="92"/>
  <c r="D65" i="92"/>
  <c r="C65" i="92"/>
  <c r="B65" i="92"/>
  <c r="K64" i="92"/>
  <c r="I63" i="92"/>
  <c r="G63" i="92"/>
  <c r="F63" i="92"/>
  <c r="D63" i="92"/>
  <c r="C63" i="92"/>
  <c r="B63" i="92"/>
  <c r="O62" i="92"/>
  <c r="I61" i="92"/>
  <c r="G61" i="92"/>
  <c r="F61" i="92"/>
  <c r="D61" i="92"/>
  <c r="C61" i="92"/>
  <c r="B61" i="92"/>
  <c r="K60" i="92"/>
  <c r="I59" i="92"/>
  <c r="G59" i="92"/>
  <c r="F59" i="92"/>
  <c r="D59" i="92"/>
  <c r="C59" i="92"/>
  <c r="B59" i="92"/>
  <c r="M58" i="92"/>
  <c r="I57" i="92"/>
  <c r="G57" i="92"/>
  <c r="F57" i="92"/>
  <c r="D57" i="92"/>
  <c r="C57" i="92"/>
  <c r="B57" i="92"/>
  <c r="K56" i="92"/>
  <c r="I55" i="92"/>
  <c r="G55" i="92"/>
  <c r="F55" i="92"/>
  <c r="D55" i="92"/>
  <c r="C55" i="92"/>
  <c r="B55" i="92"/>
  <c r="Q54" i="92"/>
  <c r="I53" i="92"/>
  <c r="G53" i="92"/>
  <c r="F53" i="92"/>
  <c r="D53" i="92"/>
  <c r="C53" i="92"/>
  <c r="B53" i="92"/>
  <c r="K52" i="92"/>
  <c r="I51" i="92"/>
  <c r="G51" i="92"/>
  <c r="F51" i="92"/>
  <c r="D51" i="92"/>
  <c r="C51" i="92"/>
  <c r="B51" i="92"/>
  <c r="M50" i="92"/>
  <c r="I49" i="92"/>
  <c r="G49" i="92"/>
  <c r="F49" i="92"/>
  <c r="D49" i="92"/>
  <c r="C49" i="92"/>
  <c r="B49" i="92"/>
  <c r="K48" i="92"/>
  <c r="I47" i="92"/>
  <c r="G47" i="92"/>
  <c r="F47" i="92"/>
  <c r="D47" i="92"/>
  <c r="C47" i="92"/>
  <c r="B47" i="92"/>
  <c r="O46" i="92"/>
  <c r="I45" i="92"/>
  <c r="G45" i="92"/>
  <c r="F45" i="92"/>
  <c r="D45" i="92"/>
  <c r="C45" i="92"/>
  <c r="B45" i="92"/>
  <c r="K44" i="92"/>
  <c r="I43" i="92"/>
  <c r="G43" i="92"/>
  <c r="F43" i="92"/>
  <c r="D43" i="92"/>
  <c r="C43" i="92"/>
  <c r="B43" i="92"/>
  <c r="M42" i="92"/>
  <c r="I41" i="92"/>
  <c r="G41" i="92"/>
  <c r="F41" i="92"/>
  <c r="D41" i="92"/>
  <c r="C41" i="92"/>
  <c r="B41" i="92"/>
  <c r="K40" i="92"/>
  <c r="I39" i="92"/>
  <c r="G39" i="92"/>
  <c r="F39" i="92"/>
  <c r="D39" i="92"/>
  <c r="C39" i="92"/>
  <c r="B39" i="92"/>
  <c r="Q38" i="92"/>
  <c r="I37" i="92"/>
  <c r="G37" i="92"/>
  <c r="F37" i="92"/>
  <c r="D37" i="92"/>
  <c r="C37" i="92"/>
  <c r="B37" i="92"/>
  <c r="K36" i="92"/>
  <c r="I35" i="92"/>
  <c r="G35" i="92"/>
  <c r="F35" i="92"/>
  <c r="D35" i="92"/>
  <c r="C35" i="92"/>
  <c r="B35" i="92"/>
  <c r="M34" i="92"/>
  <c r="I33" i="92"/>
  <c r="G33" i="92"/>
  <c r="F33" i="92"/>
  <c r="D33" i="92"/>
  <c r="C33" i="92"/>
  <c r="B33" i="92"/>
  <c r="K32" i="92"/>
  <c r="I31" i="92"/>
  <c r="G31" i="92"/>
  <c r="F31" i="92"/>
  <c r="D31" i="92"/>
  <c r="C31" i="92"/>
  <c r="B31" i="92"/>
  <c r="O30" i="92"/>
  <c r="I29" i="92"/>
  <c r="G29" i="92"/>
  <c r="F29" i="92"/>
  <c r="D29" i="92"/>
  <c r="C29" i="92"/>
  <c r="B29" i="92"/>
  <c r="K28" i="92"/>
  <c r="I27" i="92"/>
  <c r="G27" i="92"/>
  <c r="F27" i="92"/>
  <c r="D27" i="92"/>
  <c r="C27" i="92"/>
  <c r="B27" i="92"/>
  <c r="M26" i="92"/>
  <c r="I25" i="92"/>
  <c r="G25" i="92"/>
  <c r="F25" i="92"/>
  <c r="D25" i="92"/>
  <c r="C25" i="92"/>
  <c r="B25" i="92"/>
  <c r="K24" i="92"/>
  <c r="I23" i="92"/>
  <c r="G23" i="92"/>
  <c r="F23" i="92"/>
  <c r="D23" i="92"/>
  <c r="C23" i="92"/>
  <c r="B23" i="92"/>
  <c r="Q22" i="92"/>
  <c r="I21" i="92"/>
  <c r="G21" i="92"/>
  <c r="F21" i="92"/>
  <c r="D21" i="92"/>
  <c r="C21" i="92"/>
  <c r="B21" i="92"/>
  <c r="K20" i="92"/>
  <c r="I19" i="92"/>
  <c r="G19" i="92"/>
  <c r="F19" i="92"/>
  <c r="D19" i="92"/>
  <c r="C19" i="92"/>
  <c r="B19" i="92"/>
  <c r="M18" i="92"/>
  <c r="I17" i="92"/>
  <c r="G17" i="92"/>
  <c r="F17" i="92"/>
  <c r="D17" i="92"/>
  <c r="C17" i="92"/>
  <c r="B17" i="92"/>
  <c r="U16" i="92"/>
  <c r="K16" i="92"/>
  <c r="I15" i="92"/>
  <c r="G15" i="92"/>
  <c r="F15" i="92"/>
  <c r="D15" i="92"/>
  <c r="C15" i="92"/>
  <c r="B15" i="92"/>
  <c r="O14" i="92"/>
  <c r="I13" i="92"/>
  <c r="G13" i="92"/>
  <c r="F13" i="92"/>
  <c r="D13" i="92"/>
  <c r="C13" i="92"/>
  <c r="B13" i="92"/>
  <c r="K12" i="92"/>
  <c r="I11" i="92"/>
  <c r="G11" i="92"/>
  <c r="F11" i="92"/>
  <c r="D11" i="92"/>
  <c r="C11" i="92"/>
  <c r="B11" i="92"/>
  <c r="M10" i="92"/>
  <c r="I9" i="92"/>
  <c r="G9" i="92"/>
  <c r="F9" i="92"/>
  <c r="D9" i="92"/>
  <c r="C9" i="92"/>
  <c r="B9" i="92"/>
  <c r="K8" i="92"/>
  <c r="U7" i="92"/>
  <c r="I7" i="92"/>
  <c r="G7" i="92"/>
  <c r="F7" i="92"/>
  <c r="D7" i="92"/>
  <c r="C7" i="92"/>
  <c r="B7" i="92"/>
  <c r="Y5" i="92"/>
  <c r="R4" i="92"/>
  <c r="O79" i="92" s="1"/>
  <c r="G4" i="92"/>
  <c r="A4" i="92"/>
  <c r="Y3" i="92"/>
  <c r="E2" i="92"/>
  <c r="A1" i="92"/>
  <c r="R57" i="91"/>
  <c r="I37" i="91"/>
  <c r="G37" i="91"/>
  <c r="F37" i="91"/>
  <c r="D37" i="91"/>
  <c r="C37" i="91"/>
  <c r="B37" i="91"/>
  <c r="K36" i="91"/>
  <c r="I35" i="91"/>
  <c r="G35" i="91"/>
  <c r="F35" i="91"/>
  <c r="D35" i="91"/>
  <c r="C35" i="91"/>
  <c r="B35" i="91"/>
  <c r="M34" i="91"/>
  <c r="I33" i="91"/>
  <c r="G33" i="91"/>
  <c r="F33" i="91"/>
  <c r="D33" i="91"/>
  <c r="C33" i="91"/>
  <c r="B33" i="91"/>
  <c r="K32" i="91"/>
  <c r="I31" i="91"/>
  <c r="G31" i="91"/>
  <c r="F31" i="91"/>
  <c r="D31" i="91"/>
  <c r="C31" i="91"/>
  <c r="B31" i="91"/>
  <c r="O30" i="91"/>
  <c r="I29" i="91"/>
  <c r="G29" i="91"/>
  <c r="F29" i="91"/>
  <c r="D29" i="91"/>
  <c r="C29" i="91"/>
  <c r="B29" i="91"/>
  <c r="K28" i="91"/>
  <c r="I27" i="91"/>
  <c r="G27" i="91"/>
  <c r="F27" i="91"/>
  <c r="D27" i="91"/>
  <c r="C27" i="91"/>
  <c r="B27" i="91"/>
  <c r="M26" i="91"/>
  <c r="I25" i="91"/>
  <c r="G25" i="91"/>
  <c r="F25" i="91"/>
  <c r="D25" i="91"/>
  <c r="C25" i="91"/>
  <c r="B25" i="91"/>
  <c r="K24" i="91"/>
  <c r="I23" i="91"/>
  <c r="G23" i="91"/>
  <c r="F23" i="91"/>
  <c r="D23" i="91"/>
  <c r="C23" i="91"/>
  <c r="B23" i="91"/>
  <c r="Q22" i="91"/>
  <c r="I21" i="91"/>
  <c r="G21" i="91"/>
  <c r="F21" i="91"/>
  <c r="D21" i="91"/>
  <c r="C21" i="91"/>
  <c r="B21" i="91"/>
  <c r="K20" i="91"/>
  <c r="I19" i="91"/>
  <c r="G19" i="91"/>
  <c r="F19" i="91"/>
  <c r="D19" i="91"/>
  <c r="C19" i="91"/>
  <c r="B19" i="91"/>
  <c r="M18" i="91"/>
  <c r="I17" i="91"/>
  <c r="G17" i="91"/>
  <c r="F17" i="91"/>
  <c r="D17" i="91"/>
  <c r="C17" i="91"/>
  <c r="B17" i="91"/>
  <c r="U16" i="91"/>
  <c r="K16" i="91"/>
  <c r="I15" i="91"/>
  <c r="G15" i="91"/>
  <c r="F15" i="91"/>
  <c r="D15" i="91"/>
  <c r="C15" i="91"/>
  <c r="B15" i="91"/>
  <c r="O14" i="91"/>
  <c r="I13" i="91"/>
  <c r="G13" i="91"/>
  <c r="F13" i="91"/>
  <c r="D13" i="91"/>
  <c r="C13" i="91"/>
  <c r="B13" i="91"/>
  <c r="K12" i="91"/>
  <c r="I11" i="91"/>
  <c r="G11" i="91"/>
  <c r="F11" i="91"/>
  <c r="D11" i="91"/>
  <c r="C11" i="91"/>
  <c r="B11" i="91"/>
  <c r="M10" i="91"/>
  <c r="I9" i="91"/>
  <c r="G9" i="91"/>
  <c r="F9" i="91"/>
  <c r="D9" i="91"/>
  <c r="C9" i="91"/>
  <c r="B9" i="91"/>
  <c r="K8" i="91"/>
  <c r="U7" i="91"/>
  <c r="I7" i="91"/>
  <c r="G7" i="91"/>
  <c r="F7" i="91"/>
  <c r="D7" i="91"/>
  <c r="C7" i="91"/>
  <c r="B7" i="91"/>
  <c r="M6" i="91"/>
  <c r="K6" i="91"/>
  <c r="Y5" i="91"/>
  <c r="AG1" i="91" s="1"/>
  <c r="R4" i="91"/>
  <c r="O57" i="91" s="1"/>
  <c r="G4" i="91"/>
  <c r="A4" i="91"/>
  <c r="Y3" i="91"/>
  <c r="O6" i="91" s="1"/>
  <c r="E2" i="91"/>
  <c r="AH1" i="91"/>
  <c r="AF1" i="91"/>
  <c r="AE1" i="91"/>
  <c r="AD1" i="91"/>
  <c r="AB1" i="91"/>
  <c r="A1" i="91"/>
  <c r="R62" i="90"/>
  <c r="F56" i="90" s="1"/>
  <c r="I21" i="90"/>
  <c r="G21" i="90"/>
  <c r="F21" i="90"/>
  <c r="D21" i="90"/>
  <c r="C21" i="90"/>
  <c r="B21" i="90"/>
  <c r="K20" i="90"/>
  <c r="I19" i="90"/>
  <c r="G19" i="90"/>
  <c r="F19" i="90"/>
  <c r="D19" i="90"/>
  <c r="C19" i="90"/>
  <c r="B19" i="90"/>
  <c r="M18" i="90"/>
  <c r="I17" i="90"/>
  <c r="G17" i="90"/>
  <c r="F17" i="90"/>
  <c r="D17" i="90"/>
  <c r="C17" i="90"/>
  <c r="B17" i="90"/>
  <c r="U16" i="90"/>
  <c r="K16" i="90"/>
  <c r="I15" i="90"/>
  <c r="G15" i="90"/>
  <c r="F15" i="90"/>
  <c r="D15" i="90"/>
  <c r="C15" i="90"/>
  <c r="B15" i="90"/>
  <c r="O14" i="90"/>
  <c r="I13" i="90"/>
  <c r="G13" i="90"/>
  <c r="F13" i="90"/>
  <c r="D13" i="90"/>
  <c r="C13" i="90"/>
  <c r="B13" i="90"/>
  <c r="K12" i="90"/>
  <c r="I11" i="90"/>
  <c r="G11" i="90"/>
  <c r="F11" i="90"/>
  <c r="D11" i="90"/>
  <c r="C11" i="90"/>
  <c r="B11" i="90"/>
  <c r="M10" i="90"/>
  <c r="I9" i="90"/>
  <c r="G9" i="90"/>
  <c r="F9" i="90"/>
  <c r="D9" i="90"/>
  <c r="C9" i="90"/>
  <c r="B9" i="90"/>
  <c r="K8" i="90"/>
  <c r="U7" i="90"/>
  <c r="I7" i="90"/>
  <c r="G7" i="90"/>
  <c r="F7" i="90"/>
  <c r="D7" i="90"/>
  <c r="C7" i="90"/>
  <c r="B7" i="90"/>
  <c r="O6" i="90"/>
  <c r="K6" i="90"/>
  <c r="Y5" i="90"/>
  <c r="AG1" i="90" s="1"/>
  <c r="R4" i="90"/>
  <c r="O62" i="90" s="1"/>
  <c r="G4" i="90"/>
  <c r="A4" i="90"/>
  <c r="Y3" i="90"/>
  <c r="M6" i="90" s="1"/>
  <c r="E2" i="90"/>
  <c r="AH1" i="90"/>
  <c r="AF1" i="90"/>
  <c r="AD1" i="90"/>
  <c r="AC1" i="90"/>
  <c r="A1" i="90"/>
  <c r="R47" i="89"/>
  <c r="F43" i="89"/>
  <c r="C43" i="89"/>
  <c r="F41" i="89"/>
  <c r="C41" i="89"/>
  <c r="F39" i="89"/>
  <c r="C39" i="89"/>
  <c r="F37" i="89"/>
  <c r="C37" i="89"/>
  <c r="B34" i="89"/>
  <c r="J30" i="89"/>
  <c r="F30" i="89"/>
  <c r="B28" i="89"/>
  <c r="B26" i="89"/>
  <c r="J24" i="89"/>
  <c r="H24" i="89"/>
  <c r="L21" i="89"/>
  <c r="I21" i="89"/>
  <c r="G21" i="89"/>
  <c r="E21" i="89"/>
  <c r="D21" i="89"/>
  <c r="C21" i="89"/>
  <c r="L19" i="89"/>
  <c r="I19" i="89"/>
  <c r="G19" i="89"/>
  <c r="E19" i="89"/>
  <c r="H30" i="89" s="1"/>
  <c r="D19" i="89"/>
  <c r="C19" i="89"/>
  <c r="L17" i="89"/>
  <c r="I17" i="89"/>
  <c r="G17" i="89"/>
  <c r="E17" i="89"/>
  <c r="B32" i="89" s="1"/>
  <c r="D17" i="89"/>
  <c r="C17" i="89"/>
  <c r="L15" i="89"/>
  <c r="I15" i="89"/>
  <c r="G15" i="89"/>
  <c r="E15" i="89"/>
  <c r="D15" i="89"/>
  <c r="C15" i="89"/>
  <c r="L13" i="89"/>
  <c r="I13" i="89"/>
  <c r="G13" i="89"/>
  <c r="E13" i="89"/>
  <c r="D13" i="89"/>
  <c r="C13" i="89"/>
  <c r="L11" i="89"/>
  <c r="I11" i="89"/>
  <c r="G11" i="89"/>
  <c r="E11" i="89"/>
  <c r="B27" i="89" s="1"/>
  <c r="D11" i="89"/>
  <c r="C11" i="89"/>
  <c r="L9" i="89"/>
  <c r="I9" i="89"/>
  <c r="G9" i="89"/>
  <c r="E9" i="89"/>
  <c r="F24" i="89" s="1"/>
  <c r="D9" i="89"/>
  <c r="C9" i="89"/>
  <c r="L7" i="89"/>
  <c r="I7" i="89"/>
  <c r="G7" i="89"/>
  <c r="E7" i="89"/>
  <c r="D7" i="89"/>
  <c r="C7" i="89"/>
  <c r="Y5" i="89"/>
  <c r="AI1" i="89" s="1"/>
  <c r="L4" i="89"/>
  <c r="K53" i="89" s="1"/>
  <c r="E4" i="89"/>
  <c r="A4" i="89"/>
  <c r="Y3" i="89"/>
  <c r="E2" i="89"/>
  <c r="AK1" i="89"/>
  <c r="AH1" i="89"/>
  <c r="AG1" i="89"/>
  <c r="AE1" i="89"/>
  <c r="AC1" i="89"/>
  <c r="A1" i="89"/>
  <c r="R44" i="88"/>
  <c r="E43" i="88" s="1"/>
  <c r="F38" i="88"/>
  <c r="C38" i="88"/>
  <c r="F36" i="88"/>
  <c r="C36" i="88"/>
  <c r="F34" i="88"/>
  <c r="C34" i="88"/>
  <c r="H27" i="88"/>
  <c r="L19" i="88"/>
  <c r="I19" i="88"/>
  <c r="G19" i="88"/>
  <c r="E19" i="88"/>
  <c r="D19" i="88"/>
  <c r="C19" i="88"/>
  <c r="L17" i="88"/>
  <c r="I17" i="88"/>
  <c r="G17" i="88"/>
  <c r="E17" i="88"/>
  <c r="B30" i="88" s="1"/>
  <c r="D17" i="88"/>
  <c r="C17" i="88"/>
  <c r="L15" i="88"/>
  <c r="I15" i="88"/>
  <c r="G15" i="88"/>
  <c r="E15" i="88"/>
  <c r="D15" i="88"/>
  <c r="C15" i="88"/>
  <c r="L13" i="88"/>
  <c r="I13" i="88"/>
  <c r="G13" i="88"/>
  <c r="E13" i="88"/>
  <c r="D13" i="88"/>
  <c r="C13" i="88"/>
  <c r="L11" i="88"/>
  <c r="I11" i="88"/>
  <c r="G11" i="88"/>
  <c r="E11" i="88"/>
  <c r="B25" i="88" s="1"/>
  <c r="D11" i="88"/>
  <c r="C11" i="88"/>
  <c r="L9" i="88"/>
  <c r="I9" i="88"/>
  <c r="G9" i="88"/>
  <c r="E9" i="88"/>
  <c r="D9" i="88"/>
  <c r="C9" i="88"/>
  <c r="L7" i="88"/>
  <c r="I7" i="88"/>
  <c r="G7" i="88"/>
  <c r="E7" i="88"/>
  <c r="D7" i="88"/>
  <c r="C7" i="88"/>
  <c r="Y5" i="88"/>
  <c r="AJ1" i="88" s="1"/>
  <c r="L4" i="88"/>
  <c r="K49" i="88" s="1"/>
  <c r="E4" i="88"/>
  <c r="A4" i="88"/>
  <c r="Y3" i="88"/>
  <c r="E2" i="88"/>
  <c r="AK1" i="88"/>
  <c r="AI1" i="88"/>
  <c r="AH1" i="88"/>
  <c r="AG1" i="88"/>
  <c r="AE1" i="88"/>
  <c r="AD1" i="88"/>
  <c r="AC1" i="88"/>
  <c r="A1" i="88"/>
  <c r="R47" i="87"/>
  <c r="K47" i="87"/>
  <c r="F36" i="87"/>
  <c r="C36" i="87"/>
  <c r="F34" i="87"/>
  <c r="C34" i="87"/>
  <c r="F32" i="87"/>
  <c r="C32" i="87"/>
  <c r="B28" i="87"/>
  <c r="B25" i="87"/>
  <c r="B24" i="87"/>
  <c r="L17" i="87"/>
  <c r="I17" i="87"/>
  <c r="G17" i="87"/>
  <c r="E17" i="87"/>
  <c r="B30" i="87" s="1"/>
  <c r="D17" i="87"/>
  <c r="C17" i="87"/>
  <c r="L15" i="87"/>
  <c r="I15" i="87"/>
  <c r="G15" i="87"/>
  <c r="E15" i="87"/>
  <c r="D15" i="87"/>
  <c r="C15" i="87"/>
  <c r="L13" i="87"/>
  <c r="I13" i="87"/>
  <c r="G13" i="87"/>
  <c r="E13" i="87"/>
  <c r="D27" i="87" s="1"/>
  <c r="D13" i="87"/>
  <c r="C13" i="87"/>
  <c r="L11" i="87"/>
  <c r="I11" i="87"/>
  <c r="G11" i="87"/>
  <c r="E11" i="87"/>
  <c r="H22" i="87" s="1"/>
  <c r="D11" i="87"/>
  <c r="C11" i="87"/>
  <c r="L9" i="87"/>
  <c r="I9" i="87"/>
  <c r="G9" i="87"/>
  <c r="E9" i="87"/>
  <c r="F22" i="87" s="1"/>
  <c r="D9" i="87"/>
  <c r="C9" i="87"/>
  <c r="L7" i="87"/>
  <c r="I7" i="87"/>
  <c r="G7" i="87"/>
  <c r="E7" i="87"/>
  <c r="D7" i="87"/>
  <c r="C7" i="87"/>
  <c r="Y5" i="87"/>
  <c r="L4" i="87"/>
  <c r="E4" i="87"/>
  <c r="A4" i="87"/>
  <c r="Y3" i="87"/>
  <c r="E2" i="87"/>
  <c r="A1" i="87"/>
  <c r="B22" i="86"/>
  <c r="J18" i="86"/>
  <c r="F18" i="86"/>
  <c r="L15" i="86"/>
  <c r="I15" i="86"/>
  <c r="G15" i="86"/>
  <c r="E15" i="86"/>
  <c r="D15" i="86"/>
  <c r="C15" i="86"/>
  <c r="L13" i="86"/>
  <c r="I13" i="86"/>
  <c r="G13" i="86"/>
  <c r="E13" i="86"/>
  <c r="D13" i="86"/>
  <c r="C13" i="86"/>
  <c r="L11" i="86"/>
  <c r="I11" i="86"/>
  <c r="G11" i="86"/>
  <c r="E11" i="86"/>
  <c r="D11" i="86"/>
  <c r="C11" i="86"/>
  <c r="L9" i="86"/>
  <c r="I9" i="86"/>
  <c r="G9" i="86"/>
  <c r="E9" i="86"/>
  <c r="B20" i="86" s="1"/>
  <c r="D9" i="86"/>
  <c r="C9" i="86"/>
  <c r="L7" i="86"/>
  <c r="I7" i="86"/>
  <c r="G7" i="86"/>
  <c r="E7" i="86"/>
  <c r="B19" i="86" s="1"/>
  <c r="D7" i="86"/>
  <c r="C7" i="86"/>
  <c r="Y5" i="86"/>
  <c r="L4" i="86"/>
  <c r="K41" i="86" s="1"/>
  <c r="E4" i="86"/>
  <c r="A4" i="86"/>
  <c r="Y3" i="86"/>
  <c r="E2" i="86"/>
  <c r="AI1" i="86"/>
  <c r="AD1" i="86"/>
  <c r="AC1" i="86"/>
  <c r="A1" i="86"/>
  <c r="B22" i="85"/>
  <c r="B19" i="85"/>
  <c r="F18" i="85"/>
  <c r="L13" i="85"/>
  <c r="I13" i="85"/>
  <c r="G13" i="85"/>
  <c r="E13" i="85"/>
  <c r="J18" i="85" s="1"/>
  <c r="D13" i="85"/>
  <c r="C13" i="85"/>
  <c r="L11" i="85"/>
  <c r="I11" i="85"/>
  <c r="G11" i="85"/>
  <c r="E11" i="85"/>
  <c r="B21" i="85" s="1"/>
  <c r="D11" i="85"/>
  <c r="C11" i="85"/>
  <c r="L9" i="85"/>
  <c r="I9" i="85"/>
  <c r="G9" i="85"/>
  <c r="E9" i="85"/>
  <c r="B20" i="85" s="1"/>
  <c r="D9" i="85"/>
  <c r="C9" i="85"/>
  <c r="L7" i="85"/>
  <c r="I7" i="85"/>
  <c r="G7" i="85"/>
  <c r="E7" i="85"/>
  <c r="D18" i="85" s="1"/>
  <c r="D7" i="85"/>
  <c r="C7" i="85"/>
  <c r="Y5" i="85"/>
  <c r="AJ1" i="85" s="1"/>
  <c r="M4" i="85"/>
  <c r="K41" i="85" s="1"/>
  <c r="E4" i="85"/>
  <c r="A4" i="85"/>
  <c r="Y3" i="85"/>
  <c r="E2" i="85"/>
  <c r="AK1" i="85"/>
  <c r="AI1" i="85"/>
  <c r="AG1" i="85"/>
  <c r="AF1" i="85"/>
  <c r="AC1" i="85"/>
  <c r="AB1" i="85"/>
  <c r="A1" i="85"/>
  <c r="L11" i="84"/>
  <c r="I11" i="84"/>
  <c r="G11" i="84"/>
  <c r="E11" i="84"/>
  <c r="H18" i="84" s="1"/>
  <c r="D11" i="84"/>
  <c r="C11" i="84"/>
  <c r="L9" i="84"/>
  <c r="I9" i="84"/>
  <c r="G9" i="84"/>
  <c r="E9" i="84"/>
  <c r="D9" i="84"/>
  <c r="C9" i="84"/>
  <c r="L7" i="84"/>
  <c r="I7" i="84"/>
  <c r="G7" i="84"/>
  <c r="E7" i="84"/>
  <c r="D18" i="84" s="1"/>
  <c r="D7" i="84"/>
  <c r="C7" i="84"/>
  <c r="Y5" i="84"/>
  <c r="L4" i="84"/>
  <c r="K41" i="84" s="1"/>
  <c r="E4" i="84"/>
  <c r="A4" i="84"/>
  <c r="Y3" i="84"/>
  <c r="E2" i="84"/>
  <c r="AC1" i="84"/>
  <c r="A1" i="84"/>
  <c r="P156" i="83"/>
  <c r="M156" i="83"/>
  <c r="L156" i="83"/>
  <c r="K156" i="83"/>
  <c r="J156" i="83"/>
  <c r="P155" i="83"/>
  <c r="M155" i="83" s="1"/>
  <c r="L155" i="83"/>
  <c r="K155" i="83"/>
  <c r="J155" i="83"/>
  <c r="P154" i="83"/>
  <c r="M154" i="83"/>
  <c r="L154" i="83"/>
  <c r="K154" i="83"/>
  <c r="J154" i="83"/>
  <c r="P153" i="83"/>
  <c r="M153" i="83"/>
  <c r="L153" i="83"/>
  <c r="K153" i="83"/>
  <c r="J153" i="83"/>
  <c r="P152" i="83"/>
  <c r="M152" i="83" s="1"/>
  <c r="L152" i="83"/>
  <c r="K152" i="83"/>
  <c r="J152" i="83"/>
  <c r="P151" i="83"/>
  <c r="M151" i="83" s="1"/>
  <c r="L151" i="83"/>
  <c r="K151" i="83"/>
  <c r="J151" i="83"/>
  <c r="P150" i="83"/>
  <c r="M150" i="83" s="1"/>
  <c r="L150" i="83"/>
  <c r="K150" i="83"/>
  <c r="J150" i="83"/>
  <c r="P149" i="83"/>
  <c r="M149" i="83"/>
  <c r="L149" i="83"/>
  <c r="K149" i="83"/>
  <c r="J149" i="83"/>
  <c r="P148" i="83"/>
  <c r="M148" i="83"/>
  <c r="L148" i="83"/>
  <c r="K148" i="83"/>
  <c r="J148" i="83"/>
  <c r="P147" i="83"/>
  <c r="M147" i="83" s="1"/>
  <c r="L147" i="83"/>
  <c r="K147" i="83"/>
  <c r="J147" i="83"/>
  <c r="P146" i="83"/>
  <c r="M146" i="83" s="1"/>
  <c r="L146" i="83"/>
  <c r="K146" i="83"/>
  <c r="J146" i="83"/>
  <c r="P145" i="83"/>
  <c r="M145" i="83" s="1"/>
  <c r="L145" i="83"/>
  <c r="K145" i="83"/>
  <c r="J145" i="83"/>
  <c r="P144" i="83"/>
  <c r="M144" i="83"/>
  <c r="L144" i="83"/>
  <c r="K144" i="83"/>
  <c r="J144" i="83"/>
  <c r="P143" i="83"/>
  <c r="M143" i="83" s="1"/>
  <c r="L143" i="83"/>
  <c r="K143" i="83"/>
  <c r="J143" i="83"/>
  <c r="P142" i="83"/>
  <c r="M142" i="83"/>
  <c r="L142" i="83"/>
  <c r="K142" i="83"/>
  <c r="J142" i="83"/>
  <c r="P141" i="83"/>
  <c r="M141" i="83" s="1"/>
  <c r="L141" i="83"/>
  <c r="K141" i="83"/>
  <c r="J141" i="83"/>
  <c r="P140" i="83"/>
  <c r="M140" i="83" s="1"/>
  <c r="L140" i="83"/>
  <c r="K140" i="83"/>
  <c r="J140" i="83"/>
  <c r="P139" i="83"/>
  <c r="M139" i="83" s="1"/>
  <c r="L139" i="83"/>
  <c r="K139" i="83"/>
  <c r="J139" i="83"/>
  <c r="P138" i="83"/>
  <c r="M138" i="83" s="1"/>
  <c r="L138" i="83"/>
  <c r="K138" i="83"/>
  <c r="J138" i="83"/>
  <c r="P137" i="83"/>
  <c r="M137" i="83"/>
  <c r="L137" i="83"/>
  <c r="K137" i="83"/>
  <c r="J137" i="83"/>
  <c r="P136" i="83"/>
  <c r="M136" i="83" s="1"/>
  <c r="L136" i="83"/>
  <c r="K136" i="83"/>
  <c r="J136" i="83"/>
  <c r="P135" i="83"/>
  <c r="M135" i="83" s="1"/>
  <c r="L135" i="83"/>
  <c r="K135" i="83"/>
  <c r="J135" i="83"/>
  <c r="P134" i="83"/>
  <c r="M134" i="83"/>
  <c r="L134" i="83"/>
  <c r="K134" i="83"/>
  <c r="J134" i="83"/>
  <c r="P133" i="83"/>
  <c r="M133" i="83"/>
  <c r="L133" i="83"/>
  <c r="K133" i="83"/>
  <c r="J133" i="83"/>
  <c r="P132" i="83"/>
  <c r="M132" i="83" s="1"/>
  <c r="L132" i="83"/>
  <c r="K132" i="83"/>
  <c r="J132" i="83"/>
  <c r="P131" i="83"/>
  <c r="M131" i="83" s="1"/>
  <c r="L131" i="83"/>
  <c r="K131" i="83"/>
  <c r="J131" i="83"/>
  <c r="P130" i="83"/>
  <c r="M130" i="83" s="1"/>
  <c r="L130" i="83"/>
  <c r="K130" i="83"/>
  <c r="J130" i="83"/>
  <c r="P129" i="83"/>
  <c r="M129" i="83"/>
  <c r="L129" i="83"/>
  <c r="K129" i="83"/>
  <c r="J129" i="83"/>
  <c r="P128" i="83"/>
  <c r="M128" i="83"/>
  <c r="L128" i="83"/>
  <c r="K128" i="83"/>
  <c r="J128" i="83"/>
  <c r="P127" i="83"/>
  <c r="M127" i="83" s="1"/>
  <c r="L127" i="83"/>
  <c r="K127" i="83"/>
  <c r="J127" i="83"/>
  <c r="P126" i="83"/>
  <c r="M126" i="83"/>
  <c r="L126" i="83"/>
  <c r="K126" i="83"/>
  <c r="J126" i="83"/>
  <c r="P125" i="83"/>
  <c r="M125" i="83" s="1"/>
  <c r="L125" i="83"/>
  <c r="K125" i="83"/>
  <c r="J125" i="83"/>
  <c r="P124" i="83"/>
  <c r="M124" i="83" s="1"/>
  <c r="L124" i="83"/>
  <c r="K124" i="83"/>
  <c r="J124" i="83"/>
  <c r="P123" i="83"/>
  <c r="M123" i="83" s="1"/>
  <c r="L123" i="83"/>
  <c r="K123" i="83"/>
  <c r="J123" i="83"/>
  <c r="P122" i="83"/>
  <c r="M122" i="83"/>
  <c r="L122" i="83"/>
  <c r="K122" i="83"/>
  <c r="J122" i="83"/>
  <c r="P121" i="83"/>
  <c r="M121" i="83"/>
  <c r="L121" i="83"/>
  <c r="K121" i="83"/>
  <c r="J121" i="83"/>
  <c r="P120" i="83"/>
  <c r="M120" i="83" s="1"/>
  <c r="L120" i="83"/>
  <c r="K120" i="83"/>
  <c r="J120" i="83"/>
  <c r="P119" i="83"/>
  <c r="M119" i="83" s="1"/>
  <c r="L119" i="83"/>
  <c r="K119" i="83"/>
  <c r="J119" i="83"/>
  <c r="P118" i="83"/>
  <c r="M118" i="83" s="1"/>
  <c r="L118" i="83"/>
  <c r="K118" i="83"/>
  <c r="J118" i="83"/>
  <c r="P117" i="83"/>
  <c r="M117" i="83" s="1"/>
  <c r="L117" i="83"/>
  <c r="K117" i="83"/>
  <c r="J117" i="83"/>
  <c r="P116" i="83"/>
  <c r="M116" i="83"/>
  <c r="L116" i="83"/>
  <c r="K116" i="83"/>
  <c r="J116" i="83"/>
  <c r="P115" i="83"/>
  <c r="M115" i="83" s="1"/>
  <c r="L115" i="83"/>
  <c r="K115" i="83"/>
  <c r="J115" i="83"/>
  <c r="P114" i="83"/>
  <c r="M114" i="83"/>
  <c r="L114" i="83"/>
  <c r="K114" i="83"/>
  <c r="J114" i="83"/>
  <c r="P113" i="83"/>
  <c r="M113" i="83"/>
  <c r="L113" i="83"/>
  <c r="K113" i="83"/>
  <c r="J113" i="83"/>
  <c r="P112" i="83"/>
  <c r="M112" i="83" s="1"/>
  <c r="L112" i="83"/>
  <c r="K112" i="83"/>
  <c r="J112" i="83"/>
  <c r="P111" i="83"/>
  <c r="M111" i="83" s="1"/>
  <c r="L111" i="83"/>
  <c r="K111" i="83"/>
  <c r="J111" i="83"/>
  <c r="P110" i="83"/>
  <c r="M110" i="83"/>
  <c r="L110" i="83"/>
  <c r="K110" i="83"/>
  <c r="J110" i="83"/>
  <c r="P109" i="83"/>
  <c r="M109" i="83" s="1"/>
  <c r="L109" i="83"/>
  <c r="K109" i="83"/>
  <c r="J109" i="83"/>
  <c r="P108" i="83"/>
  <c r="M108" i="83"/>
  <c r="L108" i="83"/>
  <c r="K108" i="83"/>
  <c r="J108" i="83"/>
  <c r="P107" i="83"/>
  <c r="M107" i="83" s="1"/>
  <c r="L107" i="83"/>
  <c r="K107" i="83"/>
  <c r="J107" i="83"/>
  <c r="P106" i="83"/>
  <c r="M106" i="83"/>
  <c r="L106" i="83"/>
  <c r="K106" i="83"/>
  <c r="J106" i="83"/>
  <c r="P105" i="83"/>
  <c r="M105" i="83" s="1"/>
  <c r="L105" i="83"/>
  <c r="K105" i="83"/>
  <c r="J105" i="83"/>
  <c r="P104" i="83"/>
  <c r="M104" i="83" s="1"/>
  <c r="L104" i="83"/>
  <c r="K104" i="83"/>
  <c r="J104" i="83"/>
  <c r="P103" i="83"/>
  <c r="M103" i="83" s="1"/>
  <c r="L103" i="83"/>
  <c r="K103" i="83"/>
  <c r="J103" i="83"/>
  <c r="P102" i="83"/>
  <c r="M102" i="83"/>
  <c r="L102" i="83"/>
  <c r="K102" i="83"/>
  <c r="J102" i="83"/>
  <c r="P101" i="83"/>
  <c r="M101" i="83"/>
  <c r="L101" i="83"/>
  <c r="K101" i="83"/>
  <c r="J101" i="83"/>
  <c r="P100" i="83"/>
  <c r="M100" i="83" s="1"/>
  <c r="L100" i="83"/>
  <c r="K100" i="83"/>
  <c r="J100" i="83"/>
  <c r="P99" i="83"/>
  <c r="M99" i="83" s="1"/>
  <c r="L99" i="83"/>
  <c r="K99" i="83"/>
  <c r="J99" i="83"/>
  <c r="P98" i="83"/>
  <c r="M98" i="83"/>
  <c r="L98" i="83"/>
  <c r="K98" i="83"/>
  <c r="J98" i="83"/>
  <c r="P97" i="83"/>
  <c r="M97" i="83" s="1"/>
  <c r="L97" i="83"/>
  <c r="K97" i="83"/>
  <c r="J97" i="83"/>
  <c r="P96" i="83"/>
  <c r="M96" i="83"/>
  <c r="L96" i="83"/>
  <c r="K96" i="83"/>
  <c r="J96" i="83"/>
  <c r="P95" i="83"/>
  <c r="M95" i="83" s="1"/>
  <c r="L95" i="83"/>
  <c r="K95" i="83"/>
  <c r="J95" i="83"/>
  <c r="P94" i="83"/>
  <c r="M94" i="83"/>
  <c r="L94" i="83"/>
  <c r="K94" i="83"/>
  <c r="J94" i="83"/>
  <c r="P93" i="83"/>
  <c r="M93" i="83" s="1"/>
  <c r="L93" i="83"/>
  <c r="K93" i="83"/>
  <c r="J93" i="83"/>
  <c r="P92" i="83"/>
  <c r="M92" i="83" s="1"/>
  <c r="L92" i="83"/>
  <c r="K92" i="83"/>
  <c r="J92" i="83"/>
  <c r="P91" i="83"/>
  <c r="M91" i="83" s="1"/>
  <c r="L91" i="83"/>
  <c r="K91" i="83"/>
  <c r="J91" i="83"/>
  <c r="P90" i="83"/>
  <c r="M90" i="83" s="1"/>
  <c r="L90" i="83"/>
  <c r="K90" i="83"/>
  <c r="J90" i="83"/>
  <c r="P89" i="83"/>
  <c r="M89" i="83"/>
  <c r="L89" i="83"/>
  <c r="K89" i="83"/>
  <c r="J89" i="83"/>
  <c r="P88" i="83"/>
  <c r="M88" i="83" s="1"/>
  <c r="L88" i="83"/>
  <c r="K88" i="83"/>
  <c r="J88" i="83"/>
  <c r="P87" i="83"/>
  <c r="M87" i="83"/>
  <c r="L87" i="83"/>
  <c r="K87" i="83"/>
  <c r="J87" i="83"/>
  <c r="P86" i="83"/>
  <c r="M86" i="83"/>
  <c r="L86" i="83"/>
  <c r="K86" i="83"/>
  <c r="J86" i="83"/>
  <c r="P85" i="83"/>
  <c r="M85" i="83" s="1"/>
  <c r="L85" i="83"/>
  <c r="K85" i="83"/>
  <c r="J85" i="83"/>
  <c r="P84" i="83"/>
  <c r="M84" i="83" s="1"/>
  <c r="L84" i="83"/>
  <c r="K84" i="83"/>
  <c r="J84" i="83"/>
  <c r="P83" i="83"/>
  <c r="M83" i="83"/>
  <c r="L83" i="83"/>
  <c r="K83" i="83"/>
  <c r="J83" i="83"/>
  <c r="P82" i="83"/>
  <c r="M82" i="83"/>
  <c r="L82" i="83"/>
  <c r="K82" i="83"/>
  <c r="J82" i="83"/>
  <c r="P81" i="83"/>
  <c r="M81" i="83"/>
  <c r="L81" i="83"/>
  <c r="K81" i="83"/>
  <c r="J81" i="83"/>
  <c r="P80" i="83"/>
  <c r="M80" i="83" s="1"/>
  <c r="L80" i="83"/>
  <c r="K80" i="83"/>
  <c r="J80" i="83"/>
  <c r="P79" i="83"/>
  <c r="M79" i="83" s="1"/>
  <c r="L79" i="83"/>
  <c r="K79" i="83"/>
  <c r="J79" i="83"/>
  <c r="P78" i="83"/>
  <c r="M78" i="83"/>
  <c r="L78" i="83"/>
  <c r="K78" i="83"/>
  <c r="J78" i="83"/>
  <c r="P77" i="83"/>
  <c r="M77" i="83" s="1"/>
  <c r="L77" i="83"/>
  <c r="K77" i="83"/>
  <c r="J77" i="83"/>
  <c r="P76" i="83"/>
  <c r="M76" i="83" s="1"/>
  <c r="L76" i="83"/>
  <c r="K76" i="83"/>
  <c r="J76" i="83"/>
  <c r="P75" i="83"/>
  <c r="M75" i="83"/>
  <c r="L75" i="83"/>
  <c r="K75" i="83"/>
  <c r="J75" i="83"/>
  <c r="P74" i="83"/>
  <c r="M74" i="83"/>
  <c r="L74" i="83"/>
  <c r="K74" i="83"/>
  <c r="J74" i="83"/>
  <c r="P73" i="83"/>
  <c r="M73" i="83" s="1"/>
  <c r="L73" i="83"/>
  <c r="K73" i="83"/>
  <c r="J73" i="83"/>
  <c r="P72" i="83"/>
  <c r="M72" i="83" s="1"/>
  <c r="L72" i="83"/>
  <c r="K72" i="83"/>
  <c r="J72" i="83"/>
  <c r="P71" i="83"/>
  <c r="M71" i="83"/>
  <c r="L71" i="83"/>
  <c r="K71" i="83"/>
  <c r="J71" i="83"/>
  <c r="P70" i="83"/>
  <c r="M70" i="83"/>
  <c r="L70" i="83"/>
  <c r="K70" i="83"/>
  <c r="J70" i="83"/>
  <c r="P69" i="83"/>
  <c r="M69" i="83" s="1"/>
  <c r="L69" i="83"/>
  <c r="K69" i="83"/>
  <c r="J69" i="83"/>
  <c r="P68" i="83"/>
  <c r="M68" i="83" s="1"/>
  <c r="L68" i="83"/>
  <c r="K68" i="83"/>
  <c r="J68" i="83"/>
  <c r="P67" i="83"/>
  <c r="M67" i="83" s="1"/>
  <c r="L67" i="83"/>
  <c r="K67" i="83"/>
  <c r="J67" i="83"/>
  <c r="P66" i="83"/>
  <c r="M66" i="83"/>
  <c r="L66" i="83"/>
  <c r="K66" i="83"/>
  <c r="J66" i="83"/>
  <c r="P65" i="83"/>
  <c r="M65" i="83"/>
  <c r="L65" i="83"/>
  <c r="K65" i="83"/>
  <c r="J65" i="83"/>
  <c r="P64" i="83"/>
  <c r="M64" i="83" s="1"/>
  <c r="L64" i="83"/>
  <c r="K64" i="83"/>
  <c r="J64" i="83"/>
  <c r="P63" i="83"/>
  <c r="M63" i="83" s="1"/>
  <c r="L63" i="83"/>
  <c r="K63" i="83"/>
  <c r="J63" i="83"/>
  <c r="P62" i="83"/>
  <c r="M62" i="83" s="1"/>
  <c r="L62" i="83"/>
  <c r="K62" i="83"/>
  <c r="J62" i="83"/>
  <c r="P61" i="83"/>
  <c r="M61" i="83" s="1"/>
  <c r="L61" i="83"/>
  <c r="K61" i="83"/>
  <c r="J61" i="83"/>
  <c r="P60" i="83"/>
  <c r="M60" i="83" s="1"/>
  <c r="L60" i="83"/>
  <c r="K60" i="83"/>
  <c r="J60" i="83"/>
  <c r="P59" i="83"/>
  <c r="M59" i="83"/>
  <c r="L59" i="83"/>
  <c r="K59" i="83"/>
  <c r="J59" i="83"/>
  <c r="P58" i="83"/>
  <c r="M58" i="83"/>
  <c r="L58" i="83"/>
  <c r="K58" i="83"/>
  <c r="J58" i="83"/>
  <c r="P57" i="83"/>
  <c r="M57" i="83"/>
  <c r="L57" i="83"/>
  <c r="K57" i="83"/>
  <c r="J57" i="83"/>
  <c r="P56" i="83"/>
  <c r="M56" i="83" s="1"/>
  <c r="L56" i="83"/>
  <c r="K56" i="83"/>
  <c r="J56" i="83"/>
  <c r="P55" i="83"/>
  <c r="M55" i="83" s="1"/>
  <c r="L55" i="83"/>
  <c r="K55" i="83"/>
  <c r="J55" i="83"/>
  <c r="P54" i="83"/>
  <c r="M54" i="83"/>
  <c r="L54" i="83"/>
  <c r="K54" i="83"/>
  <c r="J54" i="83"/>
  <c r="P53" i="83"/>
  <c r="M53" i="83"/>
  <c r="L53" i="83"/>
  <c r="K53" i="83"/>
  <c r="J53" i="83"/>
  <c r="P52" i="83"/>
  <c r="M52" i="83" s="1"/>
  <c r="L52" i="83"/>
  <c r="K52" i="83"/>
  <c r="J52" i="83"/>
  <c r="P51" i="83"/>
  <c r="M51" i="83"/>
  <c r="L51" i="83"/>
  <c r="K51" i="83"/>
  <c r="J51" i="83"/>
  <c r="P50" i="83"/>
  <c r="M50" i="83" s="1"/>
  <c r="L50" i="83"/>
  <c r="K50" i="83"/>
  <c r="J50" i="83"/>
  <c r="P49" i="83"/>
  <c r="M49" i="83"/>
  <c r="L49" i="83"/>
  <c r="K49" i="83"/>
  <c r="J49" i="83"/>
  <c r="P48" i="83"/>
  <c r="M48" i="83" s="1"/>
  <c r="L48" i="83"/>
  <c r="K48" i="83"/>
  <c r="J48" i="83"/>
  <c r="P47" i="83"/>
  <c r="M47" i="83"/>
  <c r="L47" i="83"/>
  <c r="K47" i="83"/>
  <c r="J47" i="83"/>
  <c r="P46" i="83"/>
  <c r="M46" i="83" s="1"/>
  <c r="L46" i="83"/>
  <c r="K46" i="83"/>
  <c r="J46" i="83"/>
  <c r="P45" i="83"/>
  <c r="M45" i="83" s="1"/>
  <c r="L45" i="83"/>
  <c r="K45" i="83"/>
  <c r="J45" i="83"/>
  <c r="P44" i="83"/>
  <c r="M44" i="83" s="1"/>
  <c r="L44" i="83"/>
  <c r="K44" i="83"/>
  <c r="J44" i="83"/>
  <c r="P43" i="83"/>
  <c r="M43" i="83" s="1"/>
  <c r="L43" i="83"/>
  <c r="K43" i="83"/>
  <c r="J43" i="83"/>
  <c r="P42" i="83"/>
  <c r="M42" i="83"/>
  <c r="L42" i="83"/>
  <c r="K42" i="83"/>
  <c r="J42" i="83"/>
  <c r="P41" i="83"/>
  <c r="M41" i="83"/>
  <c r="L41" i="83"/>
  <c r="K41" i="83"/>
  <c r="J41" i="83"/>
  <c r="P40" i="83"/>
  <c r="M40" i="83" s="1"/>
  <c r="L40" i="83"/>
  <c r="K40" i="83"/>
  <c r="J40" i="83"/>
  <c r="H5" i="83"/>
  <c r="D5" i="83"/>
  <c r="C5" i="83"/>
  <c r="A5" i="83"/>
  <c r="C2" i="83"/>
  <c r="A1" i="83"/>
  <c r="R47" i="82"/>
  <c r="F41" i="82"/>
  <c r="I37" i="82"/>
  <c r="G37" i="82"/>
  <c r="F37" i="82"/>
  <c r="D37" i="82"/>
  <c r="C37" i="82"/>
  <c r="B37" i="82"/>
  <c r="K36" i="82"/>
  <c r="B36" i="82"/>
  <c r="I35" i="82"/>
  <c r="G35" i="82"/>
  <c r="F35" i="82"/>
  <c r="D35" i="82"/>
  <c r="C35" i="82"/>
  <c r="B35" i="82"/>
  <c r="M34" i="82"/>
  <c r="B34" i="82"/>
  <c r="I33" i="82"/>
  <c r="G33" i="82"/>
  <c r="F33" i="82"/>
  <c r="D33" i="82"/>
  <c r="C33" i="82"/>
  <c r="B33" i="82"/>
  <c r="K32" i="82"/>
  <c r="B32" i="82"/>
  <c r="I31" i="82"/>
  <c r="G31" i="82"/>
  <c r="F31" i="82"/>
  <c r="D31" i="82"/>
  <c r="C31" i="82"/>
  <c r="B31" i="82"/>
  <c r="B30" i="82"/>
  <c r="I29" i="82"/>
  <c r="G29" i="82"/>
  <c r="F29" i="82"/>
  <c r="D29" i="82"/>
  <c r="C29" i="82"/>
  <c r="B29" i="82"/>
  <c r="K28" i="82"/>
  <c r="B28" i="82"/>
  <c r="I27" i="82"/>
  <c r="G27" i="82"/>
  <c r="F27" i="82"/>
  <c r="D27" i="82"/>
  <c r="C27" i="82"/>
  <c r="B27" i="82"/>
  <c r="M26" i="82"/>
  <c r="B26" i="82"/>
  <c r="I25" i="82"/>
  <c r="G25" i="82"/>
  <c r="F25" i="82"/>
  <c r="D25" i="82"/>
  <c r="C25" i="82"/>
  <c r="B25" i="82"/>
  <c r="K24" i="82"/>
  <c r="B24" i="82"/>
  <c r="I23" i="82"/>
  <c r="G23" i="82"/>
  <c r="F23" i="82"/>
  <c r="D23" i="82"/>
  <c r="C23" i="82"/>
  <c r="B23" i="82"/>
  <c r="B22" i="82"/>
  <c r="I21" i="82"/>
  <c r="G21" i="82"/>
  <c r="F21" i="82"/>
  <c r="D21" i="82"/>
  <c r="C21" i="82"/>
  <c r="B21" i="82"/>
  <c r="K20" i="82"/>
  <c r="B20" i="82"/>
  <c r="I19" i="82"/>
  <c r="G19" i="82"/>
  <c r="F19" i="82"/>
  <c r="D19" i="82"/>
  <c r="C19" i="82"/>
  <c r="B19" i="82"/>
  <c r="M18" i="82"/>
  <c r="B18" i="82"/>
  <c r="I17" i="82"/>
  <c r="G17" i="82"/>
  <c r="F17" i="82"/>
  <c r="D17" i="82"/>
  <c r="C17" i="82"/>
  <c r="B17" i="82"/>
  <c r="U16" i="82"/>
  <c r="K16" i="82"/>
  <c r="B16" i="82"/>
  <c r="I15" i="82"/>
  <c r="G15" i="82"/>
  <c r="F15" i="82"/>
  <c r="D15" i="82"/>
  <c r="C15" i="82"/>
  <c r="B15" i="82"/>
  <c r="B14" i="82"/>
  <c r="I13" i="82"/>
  <c r="G13" i="82"/>
  <c r="F13" i="82"/>
  <c r="D13" i="82"/>
  <c r="C13" i="82"/>
  <c r="B13" i="82"/>
  <c r="K12" i="82"/>
  <c r="B12" i="82"/>
  <c r="I11" i="82"/>
  <c r="G11" i="82"/>
  <c r="F11" i="82"/>
  <c r="D11" i="82"/>
  <c r="C11" i="82"/>
  <c r="B11" i="82"/>
  <c r="M10" i="82"/>
  <c r="B10" i="82"/>
  <c r="I9" i="82"/>
  <c r="G9" i="82"/>
  <c r="F9" i="82"/>
  <c r="D9" i="82"/>
  <c r="C9" i="82"/>
  <c r="B9" i="82"/>
  <c r="K8" i="82"/>
  <c r="U7" i="82"/>
  <c r="I7" i="82"/>
  <c r="G7" i="82"/>
  <c r="F7" i="82"/>
  <c r="D7" i="82"/>
  <c r="C7" i="82"/>
  <c r="B7" i="82"/>
  <c r="R4" i="82"/>
  <c r="O47" i="82" s="1"/>
  <c r="K4" i="82"/>
  <c r="G4" i="82"/>
  <c r="A4" i="82"/>
  <c r="E2" i="82"/>
  <c r="A1" i="82"/>
  <c r="R32" i="81"/>
  <c r="F26" i="81" s="1"/>
  <c r="F25" i="81"/>
  <c r="I21" i="81"/>
  <c r="G21" i="81"/>
  <c r="F21" i="81"/>
  <c r="D21" i="81"/>
  <c r="C21" i="81"/>
  <c r="B21" i="81"/>
  <c r="K20" i="81"/>
  <c r="I19" i="81"/>
  <c r="G19" i="81"/>
  <c r="F19" i="81"/>
  <c r="D19" i="81"/>
  <c r="C19" i="81"/>
  <c r="B19" i="81"/>
  <c r="I17" i="81"/>
  <c r="G17" i="81"/>
  <c r="F17" i="81"/>
  <c r="D17" i="81"/>
  <c r="C17" i="81"/>
  <c r="B17" i="81"/>
  <c r="U16" i="81"/>
  <c r="K16" i="81"/>
  <c r="I15" i="81"/>
  <c r="G15" i="81"/>
  <c r="F15" i="81"/>
  <c r="D15" i="81"/>
  <c r="C15" i="81"/>
  <c r="B15" i="81"/>
  <c r="I13" i="81"/>
  <c r="G13" i="81"/>
  <c r="F13" i="81"/>
  <c r="D13" i="81"/>
  <c r="C13" i="81"/>
  <c r="B13" i="81"/>
  <c r="K12" i="81"/>
  <c r="I11" i="81"/>
  <c r="G11" i="81"/>
  <c r="F11" i="81"/>
  <c r="D11" i="81"/>
  <c r="C11" i="81"/>
  <c r="B11" i="81"/>
  <c r="I9" i="81"/>
  <c r="G9" i="81"/>
  <c r="F9" i="81"/>
  <c r="D9" i="81"/>
  <c r="C9" i="81"/>
  <c r="B9" i="81"/>
  <c r="K8" i="81"/>
  <c r="U7" i="81"/>
  <c r="I7" i="81"/>
  <c r="G7" i="81"/>
  <c r="F7" i="81"/>
  <c r="D7" i="81"/>
  <c r="C7" i="81"/>
  <c r="B7" i="81"/>
  <c r="R4" i="81"/>
  <c r="O32" i="81" s="1"/>
  <c r="K4" i="81"/>
  <c r="G4" i="81"/>
  <c r="A4" i="81"/>
  <c r="E2" i="81"/>
  <c r="A1" i="81"/>
  <c r="R31" i="80"/>
  <c r="I21" i="80"/>
  <c r="G21" i="80"/>
  <c r="F21" i="80"/>
  <c r="D21" i="80"/>
  <c r="C21" i="80"/>
  <c r="B21" i="80"/>
  <c r="K20" i="80"/>
  <c r="I19" i="80"/>
  <c r="G19" i="80"/>
  <c r="F19" i="80"/>
  <c r="D19" i="80"/>
  <c r="C19" i="80"/>
  <c r="B19" i="80"/>
  <c r="M18" i="80"/>
  <c r="I17" i="80"/>
  <c r="G17" i="80"/>
  <c r="F17" i="80"/>
  <c r="D17" i="80"/>
  <c r="C17" i="80"/>
  <c r="B17" i="80"/>
  <c r="U16" i="80"/>
  <c r="K16" i="80"/>
  <c r="I15" i="80"/>
  <c r="G15" i="80"/>
  <c r="F15" i="80"/>
  <c r="D15" i="80"/>
  <c r="C15" i="80"/>
  <c r="B15" i="80"/>
  <c r="I13" i="80"/>
  <c r="G13" i="80"/>
  <c r="F13" i="80"/>
  <c r="D13" i="80"/>
  <c r="C13" i="80"/>
  <c r="B13" i="80"/>
  <c r="K12" i="80"/>
  <c r="I11" i="80"/>
  <c r="G11" i="80"/>
  <c r="F11" i="80"/>
  <c r="D11" i="80"/>
  <c r="C11" i="80"/>
  <c r="B11" i="80"/>
  <c r="M10" i="80"/>
  <c r="I9" i="80"/>
  <c r="G9" i="80"/>
  <c r="F9" i="80"/>
  <c r="D9" i="80"/>
  <c r="C9" i="80"/>
  <c r="B9" i="80"/>
  <c r="K8" i="80"/>
  <c r="U7" i="80"/>
  <c r="I7" i="80"/>
  <c r="G7" i="80"/>
  <c r="F7" i="80"/>
  <c r="D7" i="80"/>
  <c r="C7" i="80"/>
  <c r="B7" i="80"/>
  <c r="R4" i="80"/>
  <c r="O31" i="80" s="1"/>
  <c r="K4" i="80"/>
  <c r="G4" i="80"/>
  <c r="A4" i="80"/>
  <c r="E2" i="80"/>
  <c r="A1" i="80"/>
  <c r="N122" i="79"/>
  <c r="K122" i="79"/>
  <c r="J122" i="79"/>
  <c r="I122" i="79"/>
  <c r="H122" i="79"/>
  <c r="N121" i="79"/>
  <c r="K121" i="79" s="1"/>
  <c r="J121" i="79"/>
  <c r="I121" i="79"/>
  <c r="H121" i="79"/>
  <c r="N120" i="79"/>
  <c r="K120" i="79" s="1"/>
  <c r="J120" i="79"/>
  <c r="I120" i="79"/>
  <c r="H120" i="79"/>
  <c r="N119" i="79"/>
  <c r="K119" i="79"/>
  <c r="J119" i="79"/>
  <c r="I119" i="79"/>
  <c r="H119" i="79"/>
  <c r="N118" i="79"/>
  <c r="K118" i="79" s="1"/>
  <c r="J118" i="79"/>
  <c r="I118" i="79"/>
  <c r="H118" i="79"/>
  <c r="N117" i="79"/>
  <c r="K117" i="79" s="1"/>
  <c r="J117" i="79"/>
  <c r="I117" i="79"/>
  <c r="H117" i="79"/>
  <c r="N116" i="79"/>
  <c r="K116" i="79" s="1"/>
  <c r="J116" i="79"/>
  <c r="I116" i="79"/>
  <c r="H116" i="79"/>
  <c r="N115" i="79"/>
  <c r="K115" i="79" s="1"/>
  <c r="J115" i="79"/>
  <c r="I115" i="79"/>
  <c r="H115" i="79"/>
  <c r="N114" i="79"/>
  <c r="K114" i="79"/>
  <c r="J114" i="79"/>
  <c r="I114" i="79"/>
  <c r="H114" i="79"/>
  <c r="N113" i="79"/>
  <c r="K113" i="79"/>
  <c r="J113" i="79"/>
  <c r="I113" i="79"/>
  <c r="H113" i="79"/>
  <c r="N112" i="79"/>
  <c r="K112" i="79" s="1"/>
  <c r="J112" i="79"/>
  <c r="I112" i="79"/>
  <c r="H112" i="79"/>
  <c r="N111" i="79"/>
  <c r="K111" i="79"/>
  <c r="J111" i="79"/>
  <c r="I111" i="79"/>
  <c r="H111" i="79"/>
  <c r="N110" i="79"/>
  <c r="K110" i="79" s="1"/>
  <c r="J110" i="79"/>
  <c r="I110" i="79"/>
  <c r="H110" i="79"/>
  <c r="N109" i="79"/>
  <c r="K109" i="79"/>
  <c r="J109" i="79"/>
  <c r="I109" i="79"/>
  <c r="H109" i="79"/>
  <c r="N108" i="79"/>
  <c r="K108" i="79" s="1"/>
  <c r="J108" i="79"/>
  <c r="I108" i="79"/>
  <c r="H108" i="79"/>
  <c r="N107" i="79"/>
  <c r="K107" i="79"/>
  <c r="J107" i="79"/>
  <c r="I107" i="79"/>
  <c r="H107" i="79"/>
  <c r="N106" i="79"/>
  <c r="K106" i="79"/>
  <c r="J106" i="79"/>
  <c r="I106" i="79"/>
  <c r="H106" i="79"/>
  <c r="N105" i="79"/>
  <c r="K105" i="79" s="1"/>
  <c r="J105" i="79"/>
  <c r="I105" i="79"/>
  <c r="H105" i="79"/>
  <c r="N104" i="79"/>
  <c r="K104" i="79" s="1"/>
  <c r="J104" i="79"/>
  <c r="I104" i="79"/>
  <c r="H104" i="79"/>
  <c r="N103" i="79"/>
  <c r="K103" i="79" s="1"/>
  <c r="J103" i="79"/>
  <c r="I103" i="79"/>
  <c r="H103" i="79"/>
  <c r="N102" i="79"/>
  <c r="K102" i="79" s="1"/>
  <c r="J102" i="79"/>
  <c r="I102" i="79"/>
  <c r="H102" i="79"/>
  <c r="N101" i="79"/>
  <c r="K101" i="79"/>
  <c r="J101" i="79"/>
  <c r="I101" i="79"/>
  <c r="H101" i="79"/>
  <c r="N100" i="79"/>
  <c r="K100" i="79" s="1"/>
  <c r="J100" i="79"/>
  <c r="I100" i="79"/>
  <c r="H100" i="79"/>
  <c r="N99" i="79"/>
  <c r="K99" i="79" s="1"/>
  <c r="J99" i="79"/>
  <c r="I99" i="79"/>
  <c r="H99" i="79"/>
  <c r="N98" i="79"/>
  <c r="K98" i="79"/>
  <c r="J98" i="79"/>
  <c r="I98" i="79"/>
  <c r="H98" i="79"/>
  <c r="N97" i="79"/>
  <c r="K97" i="79" s="1"/>
  <c r="J97" i="79"/>
  <c r="I97" i="79"/>
  <c r="H97" i="79"/>
  <c r="N96" i="79"/>
  <c r="K96" i="79" s="1"/>
  <c r="J96" i="79"/>
  <c r="I96" i="79"/>
  <c r="H96" i="79"/>
  <c r="N95" i="79"/>
  <c r="K95" i="79" s="1"/>
  <c r="J95" i="79"/>
  <c r="I95" i="79"/>
  <c r="H95" i="79"/>
  <c r="N94" i="79"/>
  <c r="K94" i="79"/>
  <c r="J94" i="79"/>
  <c r="I94" i="79"/>
  <c r="H94" i="79"/>
  <c r="N93" i="79"/>
  <c r="K93" i="79" s="1"/>
  <c r="J93" i="79"/>
  <c r="I93" i="79"/>
  <c r="H93" i="79"/>
  <c r="N92" i="79"/>
  <c r="K92" i="79" s="1"/>
  <c r="J92" i="79"/>
  <c r="I92" i="79"/>
  <c r="H92" i="79"/>
  <c r="N91" i="79"/>
  <c r="K91" i="79" s="1"/>
  <c r="J91" i="79"/>
  <c r="I91" i="79"/>
  <c r="H91" i="79"/>
  <c r="N90" i="79"/>
  <c r="K90" i="79"/>
  <c r="J90" i="79"/>
  <c r="I90" i="79"/>
  <c r="H90" i="79"/>
  <c r="N89" i="79"/>
  <c r="K89" i="79" s="1"/>
  <c r="J89" i="79"/>
  <c r="I89" i="79"/>
  <c r="H89" i="79"/>
  <c r="N88" i="79"/>
  <c r="K88" i="79" s="1"/>
  <c r="J88" i="79"/>
  <c r="I88" i="79"/>
  <c r="H88" i="79"/>
  <c r="N87" i="79"/>
  <c r="K87" i="79" s="1"/>
  <c r="J87" i="79"/>
  <c r="I87" i="79"/>
  <c r="H87" i="79"/>
  <c r="N86" i="79"/>
  <c r="K86" i="79"/>
  <c r="J86" i="79"/>
  <c r="I86" i="79"/>
  <c r="H86" i="79"/>
  <c r="N85" i="79"/>
  <c r="K85" i="79" s="1"/>
  <c r="J85" i="79"/>
  <c r="I85" i="79"/>
  <c r="H85" i="79"/>
  <c r="N84" i="79"/>
  <c r="K84" i="79" s="1"/>
  <c r="J84" i="79"/>
  <c r="I84" i="79"/>
  <c r="H84" i="79"/>
  <c r="N83" i="79"/>
  <c r="K83" i="79" s="1"/>
  <c r="J83" i="79"/>
  <c r="I83" i="79"/>
  <c r="H83" i="79"/>
  <c r="N82" i="79"/>
  <c r="K82" i="79" s="1"/>
  <c r="J82" i="79"/>
  <c r="I82" i="79"/>
  <c r="H82" i="79"/>
  <c r="N81" i="79"/>
  <c r="K81" i="79" s="1"/>
  <c r="J81" i="79"/>
  <c r="I81" i="79"/>
  <c r="H81" i="79"/>
  <c r="N80" i="79"/>
  <c r="K80" i="79" s="1"/>
  <c r="J80" i="79"/>
  <c r="I80" i="79"/>
  <c r="H80" i="79"/>
  <c r="N79" i="79"/>
  <c r="K79" i="79" s="1"/>
  <c r="J79" i="79"/>
  <c r="I79" i="79"/>
  <c r="H79" i="79"/>
  <c r="N78" i="79"/>
  <c r="K78" i="79"/>
  <c r="J78" i="79"/>
  <c r="I78" i="79"/>
  <c r="H78" i="79"/>
  <c r="N77" i="79"/>
  <c r="K77" i="79"/>
  <c r="J77" i="79"/>
  <c r="I77" i="79"/>
  <c r="H77" i="79"/>
  <c r="N76" i="79"/>
  <c r="K76" i="79" s="1"/>
  <c r="J76" i="79"/>
  <c r="I76" i="79"/>
  <c r="H76" i="79"/>
  <c r="N75" i="79"/>
  <c r="K75" i="79" s="1"/>
  <c r="J75" i="79"/>
  <c r="I75" i="79"/>
  <c r="H75" i="79"/>
  <c r="N74" i="79"/>
  <c r="K74" i="79"/>
  <c r="J74" i="79"/>
  <c r="I74" i="79"/>
  <c r="H74" i="79"/>
  <c r="N73" i="79"/>
  <c r="K73" i="79" s="1"/>
  <c r="J73" i="79"/>
  <c r="I73" i="79"/>
  <c r="H73" i="79"/>
  <c r="N72" i="79"/>
  <c r="K72" i="79" s="1"/>
  <c r="J72" i="79"/>
  <c r="I72" i="79"/>
  <c r="H72" i="79"/>
  <c r="N71" i="79"/>
  <c r="K71" i="79" s="1"/>
  <c r="J71" i="79"/>
  <c r="I71" i="79"/>
  <c r="H71" i="79"/>
  <c r="N70" i="79"/>
  <c r="K70" i="79" s="1"/>
  <c r="J70" i="79"/>
  <c r="I70" i="79"/>
  <c r="H70" i="79"/>
  <c r="N69" i="79"/>
  <c r="K69" i="79"/>
  <c r="J69" i="79"/>
  <c r="I69" i="79"/>
  <c r="H69" i="79"/>
  <c r="N68" i="79"/>
  <c r="K68" i="79" s="1"/>
  <c r="J68" i="79"/>
  <c r="I68" i="79"/>
  <c r="H68" i="79"/>
  <c r="N67" i="79"/>
  <c r="K67" i="79"/>
  <c r="J67" i="79"/>
  <c r="I67" i="79"/>
  <c r="H67" i="79"/>
  <c r="N66" i="79"/>
  <c r="K66" i="79"/>
  <c r="J66" i="79"/>
  <c r="I66" i="79"/>
  <c r="H66" i="79"/>
  <c r="N65" i="79"/>
  <c r="K65" i="79" s="1"/>
  <c r="J65" i="79"/>
  <c r="I65" i="79"/>
  <c r="H65" i="79"/>
  <c r="N64" i="79"/>
  <c r="K64" i="79" s="1"/>
  <c r="J64" i="79"/>
  <c r="I64" i="79"/>
  <c r="H64" i="79"/>
  <c r="N63" i="79"/>
  <c r="K63" i="79" s="1"/>
  <c r="J63" i="79"/>
  <c r="I63" i="79"/>
  <c r="H63" i="79"/>
  <c r="N62" i="79"/>
  <c r="K62" i="79"/>
  <c r="J62" i="79"/>
  <c r="I62" i="79"/>
  <c r="H62" i="79"/>
  <c r="N61" i="79"/>
  <c r="K61" i="79" s="1"/>
  <c r="J61" i="79"/>
  <c r="I61" i="79"/>
  <c r="H61" i="79"/>
  <c r="N60" i="79"/>
  <c r="K60" i="79" s="1"/>
  <c r="J60" i="79"/>
  <c r="I60" i="79"/>
  <c r="H60" i="79"/>
  <c r="N59" i="79"/>
  <c r="K59" i="79" s="1"/>
  <c r="J59" i="79"/>
  <c r="I59" i="79"/>
  <c r="H59" i="79"/>
  <c r="N58" i="79"/>
  <c r="K58" i="79"/>
  <c r="J58" i="79"/>
  <c r="I58" i="79"/>
  <c r="H58" i="79"/>
  <c r="N57" i="79"/>
  <c r="K57" i="79"/>
  <c r="J57" i="79"/>
  <c r="I57" i="79"/>
  <c r="H57" i="79"/>
  <c r="N56" i="79"/>
  <c r="K56" i="79" s="1"/>
  <c r="J56" i="79"/>
  <c r="I56" i="79"/>
  <c r="H56" i="79"/>
  <c r="N55" i="79"/>
  <c r="K55" i="79" s="1"/>
  <c r="J55" i="79"/>
  <c r="I55" i="79"/>
  <c r="H55" i="79"/>
  <c r="N54" i="79"/>
  <c r="K54" i="79" s="1"/>
  <c r="J54" i="79"/>
  <c r="I54" i="79"/>
  <c r="H54" i="79"/>
  <c r="N53" i="79"/>
  <c r="K53" i="79" s="1"/>
  <c r="J53" i="79"/>
  <c r="I53" i="79"/>
  <c r="H53" i="79"/>
  <c r="N52" i="79"/>
  <c r="K52" i="79" s="1"/>
  <c r="J52" i="79"/>
  <c r="I52" i="79"/>
  <c r="H52" i="79"/>
  <c r="N51" i="79"/>
  <c r="K51" i="79" s="1"/>
  <c r="J51" i="79"/>
  <c r="I51" i="79"/>
  <c r="H51" i="79"/>
  <c r="N50" i="79"/>
  <c r="K50" i="79"/>
  <c r="J50" i="79"/>
  <c r="I50" i="79"/>
  <c r="H50" i="79"/>
  <c r="N49" i="79"/>
  <c r="K49" i="79"/>
  <c r="J49" i="79"/>
  <c r="I49" i="79"/>
  <c r="H49" i="79"/>
  <c r="N48" i="79"/>
  <c r="K48" i="79" s="1"/>
  <c r="J48" i="79"/>
  <c r="I48" i="79"/>
  <c r="H48" i="79"/>
  <c r="N47" i="79"/>
  <c r="K47" i="79" s="1"/>
  <c r="J47" i="79"/>
  <c r="I47" i="79"/>
  <c r="H47" i="79"/>
  <c r="N46" i="79"/>
  <c r="K46" i="79" s="1"/>
  <c r="J46" i="79"/>
  <c r="I46" i="79"/>
  <c r="H46" i="79"/>
  <c r="N45" i="79"/>
  <c r="K45" i="79" s="1"/>
  <c r="J45" i="79"/>
  <c r="I45" i="79"/>
  <c r="H45" i="79"/>
  <c r="N44" i="79"/>
  <c r="K44" i="79" s="1"/>
  <c r="J44" i="79"/>
  <c r="I44" i="79"/>
  <c r="H44" i="79"/>
  <c r="N43" i="79"/>
  <c r="K43" i="79" s="1"/>
  <c r="J43" i="79"/>
  <c r="I43" i="79"/>
  <c r="H43" i="79"/>
  <c r="N42" i="79"/>
  <c r="K42" i="79" s="1"/>
  <c r="J42" i="79"/>
  <c r="I42" i="79"/>
  <c r="H42" i="79"/>
  <c r="N41" i="79"/>
  <c r="K41" i="79"/>
  <c r="J41" i="79"/>
  <c r="I41" i="79"/>
  <c r="H41" i="79"/>
  <c r="N40" i="79"/>
  <c r="K40" i="79" s="1"/>
  <c r="J40" i="79"/>
  <c r="I40" i="79"/>
  <c r="H40" i="79"/>
  <c r="N39" i="79"/>
  <c r="K39" i="79" s="1"/>
  <c r="J39" i="79"/>
  <c r="I39" i="79"/>
  <c r="H39" i="79"/>
  <c r="N38" i="79"/>
  <c r="K38" i="79"/>
  <c r="J38" i="79"/>
  <c r="I38" i="79"/>
  <c r="H38" i="79"/>
  <c r="N37" i="79"/>
  <c r="K37" i="79" s="1"/>
  <c r="J37" i="79"/>
  <c r="I37" i="79"/>
  <c r="H37" i="79"/>
  <c r="N36" i="79"/>
  <c r="K36" i="79" s="1"/>
  <c r="J36" i="79"/>
  <c r="I36" i="79"/>
  <c r="H36" i="79"/>
  <c r="N35" i="79"/>
  <c r="K35" i="79" s="1"/>
  <c r="J35" i="79"/>
  <c r="I35" i="79"/>
  <c r="H35" i="79"/>
  <c r="N34" i="79"/>
  <c r="K34" i="79" s="1"/>
  <c r="J34" i="79"/>
  <c r="I34" i="79"/>
  <c r="H34" i="79"/>
  <c r="N33" i="79"/>
  <c r="K33" i="79" s="1"/>
  <c r="J33" i="79"/>
  <c r="I33" i="79"/>
  <c r="H33" i="79"/>
  <c r="N32" i="79"/>
  <c r="N31" i="79"/>
  <c r="N30" i="79"/>
  <c r="G5" i="79"/>
  <c r="D5" i="79"/>
  <c r="C5" i="79"/>
  <c r="A5" i="79"/>
  <c r="C2" i="79"/>
  <c r="A1" i="79"/>
  <c r="M154" i="78"/>
  <c r="K154" i="78"/>
  <c r="G154" i="78"/>
  <c r="M153" i="78"/>
  <c r="K153" i="78"/>
  <c r="G153" i="78"/>
  <c r="M152" i="78"/>
  <c r="K152" i="78"/>
  <c r="G152" i="78"/>
  <c r="M151" i="78"/>
  <c r="K151" i="78"/>
  <c r="G151" i="78"/>
  <c r="M150" i="78"/>
  <c r="K150" i="78"/>
  <c r="G150" i="78"/>
  <c r="M149" i="78"/>
  <c r="K149" i="78"/>
  <c r="G149" i="78"/>
  <c r="M148" i="78"/>
  <c r="G148" i="78"/>
  <c r="M147" i="78"/>
  <c r="K147" i="78"/>
  <c r="G147" i="78"/>
  <c r="Q146" i="78"/>
  <c r="Q143" i="78"/>
  <c r="I143" i="78"/>
  <c r="G143" i="78"/>
  <c r="F143" i="78"/>
  <c r="E143" i="78"/>
  <c r="I142" i="78"/>
  <c r="G142" i="78"/>
  <c r="F142" i="78"/>
  <c r="E142" i="78"/>
  <c r="C142" i="78"/>
  <c r="B142" i="78"/>
  <c r="K141" i="78"/>
  <c r="K140" i="78"/>
  <c r="K139" i="78"/>
  <c r="I139" i="78"/>
  <c r="G139" i="78"/>
  <c r="F139" i="78"/>
  <c r="E139" i="78"/>
  <c r="Q138" i="78"/>
  <c r="O138" i="78"/>
  <c r="I138" i="78"/>
  <c r="G138" i="78"/>
  <c r="F138" i="78"/>
  <c r="E138" i="78"/>
  <c r="C138" i="78"/>
  <c r="B138" i="78"/>
  <c r="M137" i="78"/>
  <c r="M136" i="78"/>
  <c r="I135" i="78"/>
  <c r="G135" i="78"/>
  <c r="F135" i="78"/>
  <c r="E135" i="78"/>
  <c r="I134" i="78"/>
  <c r="G134" i="78"/>
  <c r="F134" i="78"/>
  <c r="E134" i="78"/>
  <c r="C134" i="78"/>
  <c r="B134" i="78"/>
  <c r="K133" i="78"/>
  <c r="K132" i="78"/>
  <c r="K131" i="78"/>
  <c r="I131" i="78"/>
  <c r="G131" i="78"/>
  <c r="F131" i="78"/>
  <c r="E131" i="78"/>
  <c r="I130" i="78"/>
  <c r="G130" i="78"/>
  <c r="F130" i="78"/>
  <c r="E130" i="78"/>
  <c r="C130" i="78"/>
  <c r="B130" i="78"/>
  <c r="O129" i="78"/>
  <c r="O128" i="78"/>
  <c r="I127" i="78"/>
  <c r="G127" i="78"/>
  <c r="F127" i="78"/>
  <c r="E127" i="78"/>
  <c r="I126" i="78"/>
  <c r="G126" i="78"/>
  <c r="F126" i="78"/>
  <c r="E126" i="78"/>
  <c r="C126" i="78"/>
  <c r="B126" i="78"/>
  <c r="K125" i="78"/>
  <c r="K124" i="78"/>
  <c r="K123" i="78"/>
  <c r="I123" i="78"/>
  <c r="G123" i="78"/>
  <c r="F123" i="78"/>
  <c r="E123" i="78"/>
  <c r="I122" i="78"/>
  <c r="G122" i="78"/>
  <c r="F122" i="78"/>
  <c r="E122" i="78"/>
  <c r="C122" i="78"/>
  <c r="B122" i="78"/>
  <c r="M121" i="78"/>
  <c r="M120" i="78"/>
  <c r="I119" i="78"/>
  <c r="G119" i="78"/>
  <c r="F119" i="78"/>
  <c r="E119" i="78"/>
  <c r="I118" i="78"/>
  <c r="G118" i="78"/>
  <c r="F118" i="78"/>
  <c r="E118" i="78"/>
  <c r="C118" i="78"/>
  <c r="B118" i="78"/>
  <c r="K117" i="78"/>
  <c r="K116" i="78"/>
  <c r="K115" i="78"/>
  <c r="I115" i="78"/>
  <c r="G115" i="78"/>
  <c r="F115" i="78"/>
  <c r="E115" i="78"/>
  <c r="I114" i="78"/>
  <c r="G114" i="78"/>
  <c r="F114" i="78"/>
  <c r="E114" i="78"/>
  <c r="C114" i="78"/>
  <c r="B114" i="78"/>
  <c r="Q113" i="78"/>
  <c r="Q112" i="78"/>
  <c r="I111" i="78"/>
  <c r="G111" i="78"/>
  <c r="F111" i="78"/>
  <c r="E111" i="78"/>
  <c r="I110" i="78"/>
  <c r="G110" i="78"/>
  <c r="F110" i="78"/>
  <c r="E110" i="78"/>
  <c r="C110" i="78"/>
  <c r="B110" i="78"/>
  <c r="K109" i="78"/>
  <c r="K108" i="78"/>
  <c r="K107" i="78"/>
  <c r="I107" i="78"/>
  <c r="G107" i="78"/>
  <c r="F107" i="78"/>
  <c r="E107" i="78"/>
  <c r="I106" i="78"/>
  <c r="G106" i="78"/>
  <c r="F106" i="78"/>
  <c r="E106" i="78"/>
  <c r="C106" i="78"/>
  <c r="B106" i="78"/>
  <c r="M105" i="78"/>
  <c r="M104" i="78"/>
  <c r="I103" i="78"/>
  <c r="G103" i="78"/>
  <c r="F103" i="78"/>
  <c r="E103" i="78"/>
  <c r="I102" i="78"/>
  <c r="G102" i="78"/>
  <c r="F102" i="78"/>
  <c r="E102" i="78"/>
  <c r="C102" i="78"/>
  <c r="B102" i="78"/>
  <c r="K101" i="78"/>
  <c r="K100" i="78"/>
  <c r="K99" i="78"/>
  <c r="I99" i="78"/>
  <c r="G99" i="78"/>
  <c r="F99" i="78"/>
  <c r="E99" i="78"/>
  <c r="I98" i="78"/>
  <c r="G98" i="78"/>
  <c r="F98" i="78"/>
  <c r="E98" i="78"/>
  <c r="C98" i="78"/>
  <c r="B98" i="78"/>
  <c r="O97" i="78"/>
  <c r="O96" i="78"/>
  <c r="I95" i="78"/>
  <c r="G95" i="78"/>
  <c r="F95" i="78"/>
  <c r="E95" i="78"/>
  <c r="I94" i="78"/>
  <c r="G94" i="78"/>
  <c r="F94" i="78"/>
  <c r="E94" i="78"/>
  <c r="C94" i="78"/>
  <c r="B94" i="78"/>
  <c r="K93" i="78"/>
  <c r="K92" i="78"/>
  <c r="U91" i="78"/>
  <c r="K91" i="78"/>
  <c r="I91" i="78"/>
  <c r="G91" i="78"/>
  <c r="F91" i="78"/>
  <c r="E91" i="78"/>
  <c r="U90" i="78"/>
  <c r="I90" i="78"/>
  <c r="G90" i="78"/>
  <c r="F90" i="78"/>
  <c r="E90" i="78"/>
  <c r="C90" i="78"/>
  <c r="B90" i="78"/>
  <c r="U89" i="78"/>
  <c r="M89" i="78"/>
  <c r="U88" i="78"/>
  <c r="M88" i="78"/>
  <c r="U87" i="78"/>
  <c r="I87" i="78"/>
  <c r="G87" i="78"/>
  <c r="F87" i="78"/>
  <c r="E87" i="78"/>
  <c r="U86" i="78"/>
  <c r="I86" i="78"/>
  <c r="G86" i="78"/>
  <c r="F86" i="78"/>
  <c r="E86" i="78"/>
  <c r="C86" i="78"/>
  <c r="B86" i="78"/>
  <c r="U85" i="78"/>
  <c r="K85" i="78"/>
  <c r="U84" i="78"/>
  <c r="K84" i="78"/>
  <c r="U83" i="78"/>
  <c r="K83" i="78"/>
  <c r="I83" i="78"/>
  <c r="G83" i="78"/>
  <c r="F83" i="78"/>
  <c r="E83" i="78"/>
  <c r="U82" i="78"/>
  <c r="I82" i="78"/>
  <c r="G82" i="78"/>
  <c r="F82" i="78"/>
  <c r="E82" i="78"/>
  <c r="C82" i="78"/>
  <c r="B82" i="78"/>
  <c r="O69" i="78"/>
  <c r="O144" i="78" s="1"/>
  <c r="O68" i="78"/>
  <c r="O143" i="78" s="1"/>
  <c r="I68" i="78"/>
  <c r="G68" i="78"/>
  <c r="F68" i="78"/>
  <c r="E68" i="78"/>
  <c r="Q67" i="78"/>
  <c r="Q142" i="78" s="1"/>
  <c r="I67" i="78"/>
  <c r="G67" i="78"/>
  <c r="F67" i="78"/>
  <c r="E67" i="78"/>
  <c r="C67" i="78"/>
  <c r="B67" i="78"/>
  <c r="Q66" i="78"/>
  <c r="Q141" i="78" s="1"/>
  <c r="K66" i="78"/>
  <c r="O65" i="78"/>
  <c r="O140" i="78" s="1"/>
  <c r="K65" i="78"/>
  <c r="O64" i="78"/>
  <c r="O139" i="78" s="1"/>
  <c r="K64" i="78"/>
  <c r="I64" i="78"/>
  <c r="G64" i="78"/>
  <c r="F64" i="78"/>
  <c r="E64" i="78"/>
  <c r="I63" i="78"/>
  <c r="G63" i="78"/>
  <c r="F63" i="78"/>
  <c r="E63" i="78"/>
  <c r="C63" i="78"/>
  <c r="B63" i="78"/>
  <c r="M62" i="78"/>
  <c r="M61" i="78"/>
  <c r="I60" i="78"/>
  <c r="G60" i="78"/>
  <c r="F60" i="78"/>
  <c r="E60" i="78"/>
  <c r="I59" i="78"/>
  <c r="G59" i="78"/>
  <c r="F59" i="78"/>
  <c r="E59" i="78"/>
  <c r="C59" i="78"/>
  <c r="B59" i="78"/>
  <c r="K58" i="78"/>
  <c r="K57" i="78"/>
  <c r="K56" i="78"/>
  <c r="I56" i="78"/>
  <c r="G56" i="78"/>
  <c r="F56" i="78"/>
  <c r="E56" i="78"/>
  <c r="I55" i="78"/>
  <c r="G55" i="78"/>
  <c r="F55" i="78"/>
  <c r="E55" i="78"/>
  <c r="C55" i="78"/>
  <c r="B55" i="78"/>
  <c r="O54" i="78"/>
  <c r="O53" i="78"/>
  <c r="I52" i="78"/>
  <c r="G52" i="78"/>
  <c r="F52" i="78"/>
  <c r="E52" i="78"/>
  <c r="I51" i="78"/>
  <c r="G51" i="78"/>
  <c r="F51" i="78"/>
  <c r="E51" i="78"/>
  <c r="C51" i="78"/>
  <c r="B51" i="78"/>
  <c r="K50" i="78"/>
  <c r="K49" i="78"/>
  <c r="K48" i="78"/>
  <c r="I48" i="78"/>
  <c r="G48" i="78"/>
  <c r="F48" i="78"/>
  <c r="E48" i="78"/>
  <c r="I47" i="78"/>
  <c r="G47" i="78"/>
  <c r="F47" i="78"/>
  <c r="E47" i="78"/>
  <c r="C47" i="78"/>
  <c r="B47" i="78"/>
  <c r="M46" i="78"/>
  <c r="M45" i="78"/>
  <c r="I44" i="78"/>
  <c r="G44" i="78"/>
  <c r="F44" i="78"/>
  <c r="E44" i="78"/>
  <c r="I43" i="78"/>
  <c r="G43" i="78"/>
  <c r="F43" i="78"/>
  <c r="E43" i="78"/>
  <c r="C43" i="78"/>
  <c r="B43" i="78"/>
  <c r="K42" i="78"/>
  <c r="K41" i="78"/>
  <c r="K40" i="78"/>
  <c r="I40" i="78"/>
  <c r="G40" i="78"/>
  <c r="F40" i="78"/>
  <c r="E40" i="78"/>
  <c r="I39" i="78"/>
  <c r="G39" i="78"/>
  <c r="F39" i="78"/>
  <c r="E39" i="78"/>
  <c r="C39" i="78"/>
  <c r="B39" i="78"/>
  <c r="Q38" i="78"/>
  <c r="Q37" i="78"/>
  <c r="I36" i="78"/>
  <c r="G36" i="78"/>
  <c r="F36" i="78"/>
  <c r="E36" i="78"/>
  <c r="I35" i="78"/>
  <c r="G35" i="78"/>
  <c r="F35" i="78"/>
  <c r="E35" i="78"/>
  <c r="C35" i="78"/>
  <c r="B35" i="78"/>
  <c r="K34" i="78"/>
  <c r="K33" i="78"/>
  <c r="K32" i="78"/>
  <c r="I32" i="78"/>
  <c r="G32" i="78"/>
  <c r="F32" i="78"/>
  <c r="E32" i="78"/>
  <c r="I31" i="78"/>
  <c r="G31" i="78"/>
  <c r="F31" i="78"/>
  <c r="E31" i="78"/>
  <c r="C31" i="78"/>
  <c r="B31" i="78"/>
  <c r="M30" i="78"/>
  <c r="M29" i="78"/>
  <c r="I28" i="78"/>
  <c r="G28" i="78"/>
  <c r="F28" i="78"/>
  <c r="E28" i="78"/>
  <c r="I27" i="78"/>
  <c r="G27" i="78"/>
  <c r="F27" i="78"/>
  <c r="E27" i="78"/>
  <c r="C27" i="78"/>
  <c r="B27" i="78"/>
  <c r="K26" i="78"/>
  <c r="K25" i="78"/>
  <c r="K24" i="78"/>
  <c r="I24" i="78"/>
  <c r="G24" i="78"/>
  <c r="F24" i="78"/>
  <c r="E24" i="78"/>
  <c r="I23" i="78"/>
  <c r="G23" i="78"/>
  <c r="F23" i="78"/>
  <c r="E23" i="78"/>
  <c r="C23" i="78"/>
  <c r="B23" i="78"/>
  <c r="O22" i="78"/>
  <c r="O21" i="78"/>
  <c r="I20" i="78"/>
  <c r="G20" i="78"/>
  <c r="F20" i="78"/>
  <c r="E20" i="78"/>
  <c r="I19" i="78"/>
  <c r="G19" i="78"/>
  <c r="F19" i="78"/>
  <c r="E19" i="78"/>
  <c r="C19" i="78"/>
  <c r="B19" i="78"/>
  <c r="K18" i="78"/>
  <c r="K17" i="78"/>
  <c r="U16" i="78"/>
  <c r="K16" i="78"/>
  <c r="I16" i="78"/>
  <c r="G16" i="78"/>
  <c r="F16" i="78"/>
  <c r="E16" i="78"/>
  <c r="I15" i="78"/>
  <c r="G15" i="78"/>
  <c r="F15" i="78"/>
  <c r="E15" i="78"/>
  <c r="C15" i="78"/>
  <c r="B15" i="78"/>
  <c r="M14" i="78"/>
  <c r="M13" i="78"/>
  <c r="I12" i="78"/>
  <c r="G12" i="78"/>
  <c r="F12" i="78"/>
  <c r="E12" i="78"/>
  <c r="I11" i="78"/>
  <c r="G11" i="78"/>
  <c r="F11" i="78"/>
  <c r="E11" i="78"/>
  <c r="C11" i="78"/>
  <c r="B11" i="78"/>
  <c r="K10" i="78"/>
  <c r="K9" i="78"/>
  <c r="K8" i="78"/>
  <c r="I8" i="78"/>
  <c r="G8" i="78"/>
  <c r="F8" i="78"/>
  <c r="E8" i="78"/>
  <c r="U7" i="78"/>
  <c r="I7" i="78"/>
  <c r="G7" i="78"/>
  <c r="F7" i="78"/>
  <c r="E7" i="78"/>
  <c r="C7" i="78"/>
  <c r="B7" i="78"/>
  <c r="R4" i="78"/>
  <c r="O79" i="78" s="1"/>
  <c r="O154" i="78" s="1"/>
  <c r="G4" i="78"/>
  <c r="A4" i="78"/>
  <c r="F2" i="78"/>
  <c r="A1" i="78"/>
  <c r="I68" i="77"/>
  <c r="G68" i="77"/>
  <c r="F68" i="77"/>
  <c r="E68" i="77"/>
  <c r="I67" i="77"/>
  <c r="G67" i="77"/>
  <c r="F67" i="77"/>
  <c r="E67" i="77"/>
  <c r="C67" i="77"/>
  <c r="B67" i="77"/>
  <c r="K66" i="77"/>
  <c r="K65" i="77"/>
  <c r="K64" i="77"/>
  <c r="I64" i="77"/>
  <c r="G64" i="77"/>
  <c r="F64" i="77"/>
  <c r="E64" i="77"/>
  <c r="I63" i="77"/>
  <c r="G63" i="77"/>
  <c r="F63" i="77"/>
  <c r="E63" i="77"/>
  <c r="C63" i="77"/>
  <c r="B63" i="77"/>
  <c r="M62" i="77"/>
  <c r="M61" i="77"/>
  <c r="I60" i="77"/>
  <c r="G60" i="77"/>
  <c r="F60" i="77"/>
  <c r="E60" i="77"/>
  <c r="I59" i="77"/>
  <c r="G59" i="77"/>
  <c r="F59" i="77"/>
  <c r="E59" i="77"/>
  <c r="C59" i="77"/>
  <c r="B59" i="77"/>
  <c r="K58" i="77"/>
  <c r="K57" i="77"/>
  <c r="K56" i="77"/>
  <c r="I56" i="77"/>
  <c r="G56" i="77"/>
  <c r="F56" i="77"/>
  <c r="E56" i="77"/>
  <c r="I55" i="77"/>
  <c r="G55" i="77"/>
  <c r="F55" i="77"/>
  <c r="E55" i="77"/>
  <c r="C55" i="77"/>
  <c r="B55" i="77"/>
  <c r="O54" i="77"/>
  <c r="O53" i="77"/>
  <c r="I52" i="77"/>
  <c r="G52" i="77"/>
  <c r="F52" i="77"/>
  <c r="E52" i="77"/>
  <c r="I51" i="77"/>
  <c r="G51" i="77"/>
  <c r="F51" i="77"/>
  <c r="E51" i="77"/>
  <c r="C51" i="77"/>
  <c r="B51" i="77"/>
  <c r="K50" i="77"/>
  <c r="K49" i="77"/>
  <c r="K48" i="77"/>
  <c r="I48" i="77"/>
  <c r="G48" i="77"/>
  <c r="F48" i="77"/>
  <c r="E48" i="77"/>
  <c r="I47" i="77"/>
  <c r="G47" i="77"/>
  <c r="F47" i="77"/>
  <c r="E47" i="77"/>
  <c r="C47" i="77"/>
  <c r="B47" i="77"/>
  <c r="M46" i="77"/>
  <c r="M45" i="77"/>
  <c r="I44" i="77"/>
  <c r="G44" i="77"/>
  <c r="F44" i="77"/>
  <c r="E44" i="77"/>
  <c r="I43" i="77"/>
  <c r="G43" i="77"/>
  <c r="F43" i="77"/>
  <c r="E43" i="77"/>
  <c r="C43" i="77"/>
  <c r="B43" i="77"/>
  <c r="K42" i="77"/>
  <c r="K41" i="77"/>
  <c r="K40" i="77"/>
  <c r="I40" i="77"/>
  <c r="G40" i="77"/>
  <c r="F40" i="77"/>
  <c r="E40" i="77"/>
  <c r="I39" i="77"/>
  <c r="G39" i="77"/>
  <c r="F39" i="77"/>
  <c r="E39" i="77"/>
  <c r="C39" i="77"/>
  <c r="B39" i="77"/>
  <c r="Q38" i="77"/>
  <c r="Q37" i="77"/>
  <c r="I36" i="77"/>
  <c r="G36" i="77"/>
  <c r="F36" i="77"/>
  <c r="E36" i="77"/>
  <c r="I35" i="77"/>
  <c r="G35" i="77"/>
  <c r="F35" i="77"/>
  <c r="E35" i="77"/>
  <c r="C35" i="77"/>
  <c r="B35" i="77"/>
  <c r="K34" i="77"/>
  <c r="K33" i="77"/>
  <c r="K32" i="77"/>
  <c r="I32" i="77"/>
  <c r="G32" i="77"/>
  <c r="F32" i="77"/>
  <c r="E32" i="77"/>
  <c r="I31" i="77"/>
  <c r="G31" i="77"/>
  <c r="F31" i="77"/>
  <c r="E31" i="77"/>
  <c r="C31" i="77"/>
  <c r="B31" i="77"/>
  <c r="M30" i="77"/>
  <c r="M29" i="77"/>
  <c r="I28" i="77"/>
  <c r="G28" i="77"/>
  <c r="F28" i="77"/>
  <c r="E28" i="77"/>
  <c r="I27" i="77"/>
  <c r="G27" i="77"/>
  <c r="F27" i="77"/>
  <c r="E27" i="77"/>
  <c r="C27" i="77"/>
  <c r="B27" i="77"/>
  <c r="K26" i="77"/>
  <c r="K25" i="77"/>
  <c r="K24" i="77"/>
  <c r="I24" i="77"/>
  <c r="G24" i="77"/>
  <c r="F24" i="77"/>
  <c r="E24" i="77"/>
  <c r="I23" i="77"/>
  <c r="G23" i="77"/>
  <c r="F23" i="77"/>
  <c r="E23" i="77"/>
  <c r="C23" i="77"/>
  <c r="B23" i="77"/>
  <c r="O22" i="77"/>
  <c r="O21" i="77"/>
  <c r="I20" i="77"/>
  <c r="G20" i="77"/>
  <c r="F20" i="77"/>
  <c r="E20" i="77"/>
  <c r="I19" i="77"/>
  <c r="G19" i="77"/>
  <c r="F19" i="77"/>
  <c r="E19" i="77"/>
  <c r="C19" i="77"/>
  <c r="B19" i="77"/>
  <c r="K18" i="77"/>
  <c r="K17" i="77"/>
  <c r="U16" i="77"/>
  <c r="K16" i="77"/>
  <c r="I16" i="77"/>
  <c r="G16" i="77"/>
  <c r="F16" i="77"/>
  <c r="E16" i="77"/>
  <c r="I15" i="77"/>
  <c r="G15" i="77"/>
  <c r="F15" i="77"/>
  <c r="E15" i="77"/>
  <c r="C15" i="77"/>
  <c r="B15" i="77"/>
  <c r="M14" i="77"/>
  <c r="M13" i="77"/>
  <c r="I12" i="77"/>
  <c r="G12" i="77"/>
  <c r="F12" i="77"/>
  <c r="E12" i="77"/>
  <c r="I11" i="77"/>
  <c r="G11" i="77"/>
  <c r="F11" i="77"/>
  <c r="E11" i="77"/>
  <c r="C11" i="77"/>
  <c r="B11" i="77"/>
  <c r="K10" i="77"/>
  <c r="K9" i="77"/>
  <c r="K8" i="77"/>
  <c r="I8" i="77"/>
  <c r="G8" i="77"/>
  <c r="F8" i="77"/>
  <c r="E8" i="77"/>
  <c r="U7" i="77"/>
  <c r="I7" i="77"/>
  <c r="G7" i="77"/>
  <c r="F7" i="77"/>
  <c r="E7" i="77"/>
  <c r="C7" i="77"/>
  <c r="B7" i="77"/>
  <c r="R4" i="77"/>
  <c r="O79" i="77" s="1"/>
  <c r="G4" i="77"/>
  <c r="A4" i="77"/>
  <c r="F2" i="77"/>
  <c r="A1" i="77"/>
  <c r="Q37" i="76"/>
  <c r="I36" i="76"/>
  <c r="G36" i="76"/>
  <c r="F36" i="76"/>
  <c r="E36" i="76"/>
  <c r="I35" i="76"/>
  <c r="G35" i="76"/>
  <c r="F35" i="76"/>
  <c r="E35" i="76"/>
  <c r="C35" i="76"/>
  <c r="B35" i="76"/>
  <c r="K34" i="76"/>
  <c r="K33" i="76"/>
  <c r="K32" i="76"/>
  <c r="I32" i="76"/>
  <c r="G32" i="76"/>
  <c r="F32" i="76"/>
  <c r="E32" i="76"/>
  <c r="I31" i="76"/>
  <c r="G31" i="76"/>
  <c r="F31" i="76"/>
  <c r="E31" i="76"/>
  <c r="C31" i="76"/>
  <c r="B31" i="76"/>
  <c r="M30" i="76"/>
  <c r="M29" i="76"/>
  <c r="I28" i="76"/>
  <c r="G28" i="76"/>
  <c r="F28" i="76"/>
  <c r="E28" i="76"/>
  <c r="I27" i="76"/>
  <c r="G27" i="76"/>
  <c r="F27" i="76"/>
  <c r="E27" i="76"/>
  <c r="C27" i="76"/>
  <c r="B27" i="76"/>
  <c r="K26" i="76"/>
  <c r="K25" i="76"/>
  <c r="K24" i="76"/>
  <c r="I24" i="76"/>
  <c r="G24" i="76"/>
  <c r="F24" i="76"/>
  <c r="E24" i="76"/>
  <c r="I23" i="76"/>
  <c r="G23" i="76"/>
  <c r="F23" i="76"/>
  <c r="E23" i="76"/>
  <c r="C23" i="76"/>
  <c r="B23" i="76"/>
  <c r="O22" i="76"/>
  <c r="O21" i="76"/>
  <c r="I20" i="76"/>
  <c r="G20" i="76"/>
  <c r="F20" i="76"/>
  <c r="E20" i="76"/>
  <c r="I19" i="76"/>
  <c r="G19" i="76"/>
  <c r="F19" i="76"/>
  <c r="E19" i="76"/>
  <c r="C19" i="76"/>
  <c r="B19" i="76"/>
  <c r="K18" i="76"/>
  <c r="K17" i="76"/>
  <c r="U16" i="76"/>
  <c r="K16" i="76"/>
  <c r="I16" i="76"/>
  <c r="G16" i="76"/>
  <c r="F16" i="76"/>
  <c r="E16" i="76"/>
  <c r="I15" i="76"/>
  <c r="G15" i="76"/>
  <c r="F15" i="76"/>
  <c r="E15" i="76"/>
  <c r="C15" i="76"/>
  <c r="B15" i="76"/>
  <c r="M14" i="76"/>
  <c r="M13" i="76"/>
  <c r="I12" i="76"/>
  <c r="G12" i="76"/>
  <c r="F12" i="76"/>
  <c r="E12" i="76"/>
  <c r="I11" i="76"/>
  <c r="G11" i="76"/>
  <c r="F11" i="76"/>
  <c r="E11" i="76"/>
  <c r="C11" i="76"/>
  <c r="B11" i="76"/>
  <c r="K10" i="76"/>
  <c r="K9" i="76"/>
  <c r="K8" i="76"/>
  <c r="I8" i="76"/>
  <c r="G8" i="76"/>
  <c r="F8" i="76"/>
  <c r="E8" i="76"/>
  <c r="U7" i="76"/>
  <c r="I7" i="76"/>
  <c r="G7" i="76"/>
  <c r="F7" i="76"/>
  <c r="E7" i="76"/>
  <c r="C7" i="76"/>
  <c r="B7" i="76"/>
  <c r="R4" i="76"/>
  <c r="O79" i="76" s="1"/>
  <c r="G4" i="76"/>
  <c r="A4" i="76"/>
  <c r="F2" i="76"/>
  <c r="A1" i="76"/>
  <c r="O26" i="75"/>
  <c r="O25" i="75"/>
  <c r="O24" i="75"/>
  <c r="O23" i="75"/>
  <c r="O22" i="75"/>
  <c r="O21" i="75"/>
  <c r="O20" i="75"/>
  <c r="O19" i="75"/>
  <c r="O18" i="75"/>
  <c r="O17" i="75"/>
  <c r="O16" i="75"/>
  <c r="O15" i="75"/>
  <c r="O14" i="75"/>
  <c r="O13" i="75"/>
  <c r="O12" i="75"/>
  <c r="O11" i="75"/>
  <c r="O10" i="75"/>
  <c r="O9" i="75"/>
  <c r="O8" i="75"/>
  <c r="P5" i="75"/>
  <c r="R79" i="76" s="1"/>
  <c r="L5" i="75"/>
  <c r="C5" i="75"/>
  <c r="A5" i="75"/>
  <c r="C2" i="75"/>
  <c r="A2" i="75"/>
  <c r="A1" i="75"/>
  <c r="R80" i="74"/>
  <c r="H80" i="74"/>
  <c r="F80" i="74"/>
  <c r="H79" i="74"/>
  <c r="F79" i="74"/>
  <c r="H78" i="74"/>
  <c r="F78" i="74"/>
  <c r="H77" i="74"/>
  <c r="F77" i="74"/>
  <c r="H76" i="74"/>
  <c r="F76" i="74"/>
  <c r="H75" i="74"/>
  <c r="F75" i="74"/>
  <c r="H74" i="74"/>
  <c r="F74" i="74"/>
  <c r="H73" i="74"/>
  <c r="F73" i="74"/>
  <c r="I70" i="74"/>
  <c r="G70" i="74"/>
  <c r="F70" i="74"/>
  <c r="D70" i="74"/>
  <c r="C70" i="74"/>
  <c r="B70" i="74"/>
  <c r="K69" i="74"/>
  <c r="I69" i="74"/>
  <c r="G69" i="74"/>
  <c r="F69" i="74"/>
  <c r="D69" i="74"/>
  <c r="C69" i="74"/>
  <c r="B69" i="74"/>
  <c r="M68" i="74"/>
  <c r="I68" i="74"/>
  <c r="G68" i="74"/>
  <c r="F68" i="74"/>
  <c r="D68" i="74"/>
  <c r="C68" i="74"/>
  <c r="B68" i="74"/>
  <c r="K67" i="74"/>
  <c r="I67" i="74"/>
  <c r="G67" i="74"/>
  <c r="F67" i="74"/>
  <c r="D67" i="74"/>
  <c r="C67" i="74"/>
  <c r="B67" i="74"/>
  <c r="O66" i="74"/>
  <c r="I66" i="74"/>
  <c r="G66" i="74"/>
  <c r="F66" i="74"/>
  <c r="D66" i="74"/>
  <c r="C66" i="74"/>
  <c r="B66" i="74"/>
  <c r="K65" i="74"/>
  <c r="I65" i="74"/>
  <c r="G65" i="74"/>
  <c r="F65" i="74"/>
  <c r="D65" i="74"/>
  <c r="C65" i="74"/>
  <c r="B65" i="74"/>
  <c r="M64" i="74"/>
  <c r="I64" i="74"/>
  <c r="G64" i="74"/>
  <c r="F64" i="74"/>
  <c r="D64" i="74"/>
  <c r="C64" i="74"/>
  <c r="B64" i="74"/>
  <c r="K63" i="74"/>
  <c r="I63" i="74"/>
  <c r="G63" i="74"/>
  <c r="F63" i="74"/>
  <c r="D63" i="74"/>
  <c r="C63" i="74"/>
  <c r="B63" i="74"/>
  <c r="Q62" i="74"/>
  <c r="I62" i="74"/>
  <c r="G62" i="74"/>
  <c r="F62" i="74"/>
  <c r="D62" i="74"/>
  <c r="C62" i="74"/>
  <c r="B62" i="74"/>
  <c r="K61" i="74"/>
  <c r="I61" i="74"/>
  <c r="G61" i="74"/>
  <c r="F61" i="74"/>
  <c r="D61" i="74"/>
  <c r="C61" i="74"/>
  <c r="B61" i="74"/>
  <c r="M60" i="74"/>
  <c r="I60" i="74"/>
  <c r="G60" i="74"/>
  <c r="F60" i="74"/>
  <c r="D60" i="74"/>
  <c r="C60" i="74"/>
  <c r="B60" i="74"/>
  <c r="K59" i="74"/>
  <c r="I59" i="74"/>
  <c r="G59" i="74"/>
  <c r="F59" i="74"/>
  <c r="D59" i="74"/>
  <c r="C59" i="74"/>
  <c r="B59" i="74"/>
  <c r="O58" i="74"/>
  <c r="I58" i="74"/>
  <c r="G58" i="74"/>
  <c r="F58" i="74"/>
  <c r="D58" i="74"/>
  <c r="C58" i="74"/>
  <c r="B58" i="74"/>
  <c r="K57" i="74"/>
  <c r="I57" i="74"/>
  <c r="G57" i="74"/>
  <c r="F57" i="74"/>
  <c r="D57" i="74"/>
  <c r="C57" i="74"/>
  <c r="B57" i="74"/>
  <c r="M56" i="74"/>
  <c r="I56" i="74"/>
  <c r="G56" i="74"/>
  <c r="F56" i="74"/>
  <c r="D56" i="74"/>
  <c r="C56" i="74"/>
  <c r="B56" i="74"/>
  <c r="K55" i="74"/>
  <c r="I55" i="74"/>
  <c r="G55" i="74"/>
  <c r="F55" i="74"/>
  <c r="D55" i="74"/>
  <c r="C55" i="74"/>
  <c r="B55" i="74"/>
  <c r="Q54" i="74"/>
  <c r="I54" i="74"/>
  <c r="G54" i="74"/>
  <c r="F54" i="74"/>
  <c r="D54" i="74"/>
  <c r="C54" i="74"/>
  <c r="B54" i="74"/>
  <c r="K53" i="74"/>
  <c r="I53" i="74"/>
  <c r="G53" i="74"/>
  <c r="F53" i="74"/>
  <c r="D53" i="74"/>
  <c r="C53" i="74"/>
  <c r="B53" i="74"/>
  <c r="M52" i="74"/>
  <c r="I52" i="74"/>
  <c r="G52" i="74"/>
  <c r="F52" i="74"/>
  <c r="D52" i="74"/>
  <c r="C52" i="74"/>
  <c r="B52" i="74"/>
  <c r="K51" i="74"/>
  <c r="I51" i="74"/>
  <c r="G51" i="74"/>
  <c r="F51" i="74"/>
  <c r="D51" i="74"/>
  <c r="C51" i="74"/>
  <c r="B51" i="74"/>
  <c r="O50" i="74"/>
  <c r="I50" i="74"/>
  <c r="G50" i="74"/>
  <c r="F50" i="74"/>
  <c r="D50" i="74"/>
  <c r="C50" i="74"/>
  <c r="B50" i="74"/>
  <c r="K49" i="74"/>
  <c r="I49" i="74"/>
  <c r="G49" i="74"/>
  <c r="F49" i="74"/>
  <c r="D49" i="74"/>
  <c r="C49" i="74"/>
  <c r="B49" i="74"/>
  <c r="M48" i="74"/>
  <c r="I48" i="74"/>
  <c r="G48" i="74"/>
  <c r="F48" i="74"/>
  <c r="D48" i="74"/>
  <c r="C48" i="74"/>
  <c r="B48" i="74"/>
  <c r="K47" i="74"/>
  <c r="I47" i="74"/>
  <c r="G47" i="74"/>
  <c r="F47" i="74"/>
  <c r="D47" i="74"/>
  <c r="C47" i="74"/>
  <c r="B47" i="74"/>
  <c r="Q46" i="74"/>
  <c r="I46" i="74"/>
  <c r="G46" i="74"/>
  <c r="F46" i="74"/>
  <c r="D46" i="74"/>
  <c r="C46" i="74"/>
  <c r="B46" i="74"/>
  <c r="K45" i="74"/>
  <c r="I45" i="74"/>
  <c r="G45" i="74"/>
  <c r="F45" i="74"/>
  <c r="D45" i="74"/>
  <c r="C45" i="74"/>
  <c r="B45" i="74"/>
  <c r="M44" i="74"/>
  <c r="I44" i="74"/>
  <c r="G44" i="74"/>
  <c r="F44" i="74"/>
  <c r="D44" i="74"/>
  <c r="C44" i="74"/>
  <c r="B44" i="74"/>
  <c r="K43" i="74"/>
  <c r="I43" i="74"/>
  <c r="G43" i="74"/>
  <c r="F43" i="74"/>
  <c r="D43" i="74"/>
  <c r="C43" i="74"/>
  <c r="B43" i="74"/>
  <c r="O42" i="74"/>
  <c r="I42" i="74"/>
  <c r="G42" i="74"/>
  <c r="F42" i="74"/>
  <c r="D42" i="74"/>
  <c r="C42" i="74"/>
  <c r="B42" i="74"/>
  <c r="K41" i="74"/>
  <c r="I41" i="74"/>
  <c r="G41" i="74"/>
  <c r="F41" i="74"/>
  <c r="D41" i="74"/>
  <c r="C41" i="74"/>
  <c r="B41" i="74"/>
  <c r="M40" i="74"/>
  <c r="I40" i="74"/>
  <c r="G40" i="74"/>
  <c r="F40" i="74"/>
  <c r="D40" i="74"/>
  <c r="C40" i="74"/>
  <c r="B40" i="74"/>
  <c r="O39" i="74"/>
  <c r="K39" i="74"/>
  <c r="I39" i="74"/>
  <c r="G39" i="74"/>
  <c r="F39" i="74"/>
  <c r="D39" i="74"/>
  <c r="C39" i="74"/>
  <c r="B39" i="74"/>
  <c r="Q38" i="74"/>
  <c r="I38" i="74"/>
  <c r="G38" i="74"/>
  <c r="F38" i="74"/>
  <c r="D38" i="74"/>
  <c r="C38" i="74"/>
  <c r="B38" i="74"/>
  <c r="O37" i="74"/>
  <c r="K37" i="74"/>
  <c r="I37" i="74"/>
  <c r="G37" i="74"/>
  <c r="F37" i="74"/>
  <c r="D37" i="74"/>
  <c r="C37" i="74"/>
  <c r="B37" i="74"/>
  <c r="M36" i="74"/>
  <c r="I36" i="74"/>
  <c r="G36" i="74"/>
  <c r="F36" i="74"/>
  <c r="D36" i="74"/>
  <c r="C36" i="74"/>
  <c r="B36" i="74"/>
  <c r="K35" i="74"/>
  <c r="I35" i="74"/>
  <c r="G35" i="74"/>
  <c r="F35" i="74"/>
  <c r="D35" i="74"/>
  <c r="C35" i="74"/>
  <c r="B35" i="74"/>
  <c r="O34" i="74"/>
  <c r="I34" i="74"/>
  <c r="G34" i="74"/>
  <c r="F34" i="74"/>
  <c r="D34" i="74"/>
  <c r="C34" i="74"/>
  <c r="B34" i="74"/>
  <c r="K33" i="74"/>
  <c r="I33" i="74"/>
  <c r="G33" i="74"/>
  <c r="F33" i="74"/>
  <c r="D33" i="74"/>
  <c r="C33" i="74"/>
  <c r="B33" i="74"/>
  <c r="M32" i="74"/>
  <c r="I32" i="74"/>
  <c r="G32" i="74"/>
  <c r="F32" i="74"/>
  <c r="D32" i="74"/>
  <c r="C32" i="74"/>
  <c r="B32" i="74"/>
  <c r="K31" i="74"/>
  <c r="I31" i="74"/>
  <c r="G31" i="74"/>
  <c r="F31" i="74"/>
  <c r="D31" i="74"/>
  <c r="C31" i="74"/>
  <c r="B31" i="74"/>
  <c r="Q30" i="74"/>
  <c r="I30" i="74"/>
  <c r="G30" i="74"/>
  <c r="F30" i="74"/>
  <c r="D30" i="74"/>
  <c r="C30" i="74"/>
  <c r="B30" i="74"/>
  <c r="K29" i="74"/>
  <c r="I29" i="74"/>
  <c r="G29" i="74"/>
  <c r="F29" i="74"/>
  <c r="D29" i="74"/>
  <c r="C29" i="74"/>
  <c r="B29" i="74"/>
  <c r="M28" i="74"/>
  <c r="I28" i="74"/>
  <c r="G28" i="74"/>
  <c r="F28" i="74"/>
  <c r="D28" i="74"/>
  <c r="C28" i="74"/>
  <c r="B28" i="74"/>
  <c r="K27" i="74"/>
  <c r="I27" i="74"/>
  <c r="G27" i="74"/>
  <c r="F27" i="74"/>
  <c r="D27" i="74"/>
  <c r="C27" i="74"/>
  <c r="B27" i="74"/>
  <c r="O26" i="74"/>
  <c r="I26" i="74"/>
  <c r="G26" i="74"/>
  <c r="F26" i="74"/>
  <c r="D26" i="74"/>
  <c r="C26" i="74"/>
  <c r="B26" i="74"/>
  <c r="K25" i="74"/>
  <c r="I25" i="74"/>
  <c r="G25" i="74"/>
  <c r="F25" i="74"/>
  <c r="D25" i="74"/>
  <c r="C25" i="74"/>
  <c r="B25" i="74"/>
  <c r="M24" i="74"/>
  <c r="I24" i="74"/>
  <c r="G24" i="74"/>
  <c r="F24" i="74"/>
  <c r="D24" i="74"/>
  <c r="C24" i="74"/>
  <c r="B24" i="74"/>
  <c r="K23" i="74"/>
  <c r="I23" i="74"/>
  <c r="G23" i="74"/>
  <c r="F23" i="74"/>
  <c r="D23" i="74"/>
  <c r="C23" i="74"/>
  <c r="B23" i="74"/>
  <c r="Q22" i="74"/>
  <c r="I22" i="74"/>
  <c r="G22" i="74"/>
  <c r="F22" i="74"/>
  <c r="D22" i="74"/>
  <c r="C22" i="74"/>
  <c r="B22" i="74"/>
  <c r="K21" i="74"/>
  <c r="I21" i="74"/>
  <c r="G21" i="74"/>
  <c r="F21" i="74"/>
  <c r="D21" i="74"/>
  <c r="C21" i="74"/>
  <c r="B21" i="74"/>
  <c r="M20" i="74"/>
  <c r="I20" i="74"/>
  <c r="G20" i="74"/>
  <c r="F20" i="74"/>
  <c r="D20" i="74"/>
  <c r="C20" i="74"/>
  <c r="B20" i="74"/>
  <c r="K19" i="74"/>
  <c r="I19" i="74"/>
  <c r="G19" i="74"/>
  <c r="F19" i="74"/>
  <c r="D19" i="74"/>
  <c r="C19" i="74"/>
  <c r="B19" i="74"/>
  <c r="O18" i="74"/>
  <c r="I18" i="74"/>
  <c r="G18" i="74"/>
  <c r="F18" i="74"/>
  <c r="D18" i="74"/>
  <c r="C18" i="74"/>
  <c r="B18" i="74"/>
  <c r="K17" i="74"/>
  <c r="I17" i="74"/>
  <c r="G17" i="74"/>
  <c r="F17" i="74"/>
  <c r="D17" i="74"/>
  <c r="C17" i="74"/>
  <c r="B17" i="74"/>
  <c r="U16" i="74"/>
  <c r="M16" i="74"/>
  <c r="I16" i="74"/>
  <c r="G16" i="74"/>
  <c r="F16" i="74"/>
  <c r="D16" i="74"/>
  <c r="C16" i="74"/>
  <c r="B16" i="74"/>
  <c r="K15" i="74"/>
  <c r="I15" i="74"/>
  <c r="G15" i="74"/>
  <c r="F15" i="74"/>
  <c r="D15" i="74"/>
  <c r="C15" i="74"/>
  <c r="B15" i="74"/>
  <c r="Q14" i="74"/>
  <c r="I14" i="74"/>
  <c r="G14" i="74"/>
  <c r="F14" i="74"/>
  <c r="D14" i="74"/>
  <c r="C14" i="74"/>
  <c r="B14" i="74"/>
  <c r="K13" i="74"/>
  <c r="I13" i="74"/>
  <c r="G13" i="74"/>
  <c r="F13" i="74"/>
  <c r="D13" i="74"/>
  <c r="C13" i="74"/>
  <c r="B13" i="74"/>
  <c r="M12" i="74"/>
  <c r="I12" i="74"/>
  <c r="G12" i="74"/>
  <c r="F12" i="74"/>
  <c r="D12" i="74"/>
  <c r="C12" i="74"/>
  <c r="B12" i="74"/>
  <c r="K11" i="74"/>
  <c r="I11" i="74"/>
  <c r="G11" i="74"/>
  <c r="F11" i="74"/>
  <c r="D11" i="74"/>
  <c r="C11" i="74"/>
  <c r="B11" i="74"/>
  <c r="O10" i="74"/>
  <c r="I10" i="74"/>
  <c r="G10" i="74"/>
  <c r="F10" i="74"/>
  <c r="D10" i="74"/>
  <c r="C10" i="74"/>
  <c r="B10" i="74"/>
  <c r="K9" i="74"/>
  <c r="I9" i="74"/>
  <c r="G9" i="74"/>
  <c r="F9" i="74"/>
  <c r="D9" i="74"/>
  <c r="C9" i="74"/>
  <c r="B9" i="74"/>
  <c r="M8" i="74"/>
  <c r="I8" i="74"/>
  <c r="G8" i="74"/>
  <c r="F8" i="74"/>
  <c r="D8" i="74"/>
  <c r="C8" i="74"/>
  <c r="B8" i="74"/>
  <c r="U7" i="74"/>
  <c r="K7" i="74"/>
  <c r="I7" i="74"/>
  <c r="G7" i="74"/>
  <c r="F7" i="74"/>
  <c r="D7" i="74"/>
  <c r="C7" i="74"/>
  <c r="B7" i="74"/>
  <c r="Y5" i="74"/>
  <c r="R4" i="74"/>
  <c r="O80" i="74" s="1"/>
  <c r="G4" i="74"/>
  <c r="A4" i="74"/>
  <c r="Y3" i="74"/>
  <c r="M6" i="74" s="1"/>
  <c r="E2" i="74"/>
  <c r="AF1" i="74"/>
  <c r="AB1" i="74"/>
  <c r="A1" i="74"/>
  <c r="R79" i="73"/>
  <c r="F79" i="73"/>
  <c r="F78" i="73"/>
  <c r="F76" i="73"/>
  <c r="F75" i="73"/>
  <c r="F74" i="73"/>
  <c r="F72" i="73"/>
  <c r="I69" i="73"/>
  <c r="G69" i="73"/>
  <c r="F69" i="73"/>
  <c r="D69" i="73"/>
  <c r="C69" i="73"/>
  <c r="B69" i="73"/>
  <c r="K68" i="73"/>
  <c r="I67" i="73"/>
  <c r="G67" i="73"/>
  <c r="F67" i="73"/>
  <c r="D67" i="73"/>
  <c r="C67" i="73"/>
  <c r="B67" i="73"/>
  <c r="M66" i="73"/>
  <c r="I65" i="73"/>
  <c r="G65" i="73"/>
  <c r="F65" i="73"/>
  <c r="D65" i="73"/>
  <c r="C65" i="73"/>
  <c r="B65" i="73"/>
  <c r="K64" i="73"/>
  <c r="I63" i="73"/>
  <c r="G63" i="73"/>
  <c r="F63" i="73"/>
  <c r="D63" i="73"/>
  <c r="C63" i="73"/>
  <c r="B63" i="73"/>
  <c r="O62" i="73"/>
  <c r="I61" i="73"/>
  <c r="G61" i="73"/>
  <c r="F61" i="73"/>
  <c r="D61" i="73"/>
  <c r="C61" i="73"/>
  <c r="B61" i="73"/>
  <c r="K60" i="73"/>
  <c r="I59" i="73"/>
  <c r="G59" i="73"/>
  <c r="F59" i="73"/>
  <c r="D59" i="73"/>
  <c r="C59" i="73"/>
  <c r="B59" i="73"/>
  <c r="M58" i="73"/>
  <c r="I57" i="73"/>
  <c r="G57" i="73"/>
  <c r="F57" i="73"/>
  <c r="D57" i="73"/>
  <c r="C57" i="73"/>
  <c r="B57" i="73"/>
  <c r="K56" i="73"/>
  <c r="I55" i="73"/>
  <c r="G55" i="73"/>
  <c r="F55" i="73"/>
  <c r="D55" i="73"/>
  <c r="C55" i="73"/>
  <c r="B55" i="73"/>
  <c r="Q54" i="73"/>
  <c r="I53" i="73"/>
  <c r="G53" i="73"/>
  <c r="F53" i="73"/>
  <c r="D53" i="73"/>
  <c r="C53" i="73"/>
  <c r="B53" i="73"/>
  <c r="K52" i="73"/>
  <c r="I51" i="73"/>
  <c r="G51" i="73"/>
  <c r="F51" i="73"/>
  <c r="D51" i="73"/>
  <c r="C51" i="73"/>
  <c r="B51" i="73"/>
  <c r="M50" i="73"/>
  <c r="I49" i="73"/>
  <c r="G49" i="73"/>
  <c r="F49" i="73"/>
  <c r="D49" i="73"/>
  <c r="C49" i="73"/>
  <c r="B49" i="73"/>
  <c r="K48" i="73"/>
  <c r="I47" i="73"/>
  <c r="G47" i="73"/>
  <c r="F47" i="73"/>
  <c r="D47" i="73"/>
  <c r="C47" i="73"/>
  <c r="B47" i="73"/>
  <c r="O46" i="73"/>
  <c r="I45" i="73"/>
  <c r="G45" i="73"/>
  <c r="F45" i="73"/>
  <c r="D45" i="73"/>
  <c r="C45" i="73"/>
  <c r="B45" i="73"/>
  <c r="K44" i="73"/>
  <c r="I43" i="73"/>
  <c r="G43" i="73"/>
  <c r="F43" i="73"/>
  <c r="D43" i="73"/>
  <c r="C43" i="73"/>
  <c r="B43" i="73"/>
  <c r="M42" i="73"/>
  <c r="I41" i="73"/>
  <c r="G41" i="73"/>
  <c r="F41" i="73"/>
  <c r="D41" i="73"/>
  <c r="C41" i="73"/>
  <c r="B41" i="73"/>
  <c r="K40" i="73"/>
  <c r="I39" i="73"/>
  <c r="G39" i="73"/>
  <c r="F39" i="73"/>
  <c r="D39" i="73"/>
  <c r="C39" i="73"/>
  <c r="B39" i="73"/>
  <c r="Q38" i="73"/>
  <c r="I37" i="73"/>
  <c r="G37" i="73"/>
  <c r="F37" i="73"/>
  <c r="D37" i="73"/>
  <c r="C37" i="73"/>
  <c r="B37" i="73"/>
  <c r="K36" i="73"/>
  <c r="I35" i="73"/>
  <c r="G35" i="73"/>
  <c r="F35" i="73"/>
  <c r="D35" i="73"/>
  <c r="C35" i="73"/>
  <c r="B35" i="73"/>
  <c r="M34" i="73"/>
  <c r="I33" i="73"/>
  <c r="G33" i="73"/>
  <c r="F33" i="73"/>
  <c r="D33" i="73"/>
  <c r="C33" i="73"/>
  <c r="B33" i="73"/>
  <c r="K32" i="73"/>
  <c r="I31" i="73"/>
  <c r="G31" i="73"/>
  <c r="F31" i="73"/>
  <c r="D31" i="73"/>
  <c r="C31" i="73"/>
  <c r="B31" i="73"/>
  <c r="O30" i="73"/>
  <c r="I29" i="73"/>
  <c r="G29" i="73"/>
  <c r="F29" i="73"/>
  <c r="D29" i="73"/>
  <c r="C29" i="73"/>
  <c r="B29" i="73"/>
  <c r="K28" i="73"/>
  <c r="I27" i="73"/>
  <c r="G27" i="73"/>
  <c r="F27" i="73"/>
  <c r="D27" i="73"/>
  <c r="C27" i="73"/>
  <c r="B27" i="73"/>
  <c r="M26" i="73"/>
  <c r="I25" i="73"/>
  <c r="G25" i="73"/>
  <c r="F25" i="73"/>
  <c r="D25" i="73"/>
  <c r="C25" i="73"/>
  <c r="B25" i="73"/>
  <c r="K24" i="73"/>
  <c r="I23" i="73"/>
  <c r="G23" i="73"/>
  <c r="F23" i="73"/>
  <c r="D23" i="73"/>
  <c r="C23" i="73"/>
  <c r="B23" i="73"/>
  <c r="Q22" i="73"/>
  <c r="I21" i="73"/>
  <c r="G21" i="73"/>
  <c r="F21" i="73"/>
  <c r="D21" i="73"/>
  <c r="C21" i="73"/>
  <c r="B21" i="73"/>
  <c r="K20" i="73"/>
  <c r="I19" i="73"/>
  <c r="G19" i="73"/>
  <c r="F19" i="73"/>
  <c r="D19" i="73"/>
  <c r="C19" i="73"/>
  <c r="B19" i="73"/>
  <c r="M18" i="73"/>
  <c r="I17" i="73"/>
  <c r="G17" i="73"/>
  <c r="F17" i="73"/>
  <c r="D17" i="73"/>
  <c r="C17" i="73"/>
  <c r="B17" i="73"/>
  <c r="U16" i="73"/>
  <c r="K16" i="73"/>
  <c r="I15" i="73"/>
  <c r="G15" i="73"/>
  <c r="F15" i="73"/>
  <c r="D15" i="73"/>
  <c r="C15" i="73"/>
  <c r="B15" i="73"/>
  <c r="O14" i="73"/>
  <c r="I13" i="73"/>
  <c r="G13" i="73"/>
  <c r="F13" i="73"/>
  <c r="D13" i="73"/>
  <c r="C13" i="73"/>
  <c r="B13" i="73"/>
  <c r="K12" i="73"/>
  <c r="I11" i="73"/>
  <c r="G11" i="73"/>
  <c r="F11" i="73"/>
  <c r="D11" i="73"/>
  <c r="C11" i="73"/>
  <c r="B11" i="73"/>
  <c r="M10" i="73"/>
  <c r="I9" i="73"/>
  <c r="G9" i="73"/>
  <c r="F9" i="73"/>
  <c r="D9" i="73"/>
  <c r="C9" i="73"/>
  <c r="B9" i="73"/>
  <c r="K8" i="73"/>
  <c r="U7" i="73"/>
  <c r="I7" i="73"/>
  <c r="G7" i="73"/>
  <c r="F7" i="73"/>
  <c r="D7" i="73"/>
  <c r="C7" i="73"/>
  <c r="B7" i="73"/>
  <c r="M6" i="73"/>
  <c r="Y5" i="73"/>
  <c r="R4" i="73"/>
  <c r="O79" i="73" s="1"/>
  <c r="G4" i="73"/>
  <c r="A4" i="73"/>
  <c r="Y3" i="73"/>
  <c r="K6" i="73" s="1"/>
  <c r="E2" i="73"/>
  <c r="AF1" i="73"/>
  <c r="AE1" i="73"/>
  <c r="AB1" i="73"/>
  <c r="A1" i="73"/>
  <c r="R57" i="72"/>
  <c r="F50" i="72"/>
  <c r="I37" i="72"/>
  <c r="G37" i="72"/>
  <c r="F37" i="72"/>
  <c r="D37" i="72"/>
  <c r="C37" i="72"/>
  <c r="B37" i="72"/>
  <c r="K36" i="72"/>
  <c r="I35" i="72"/>
  <c r="G35" i="72"/>
  <c r="F35" i="72"/>
  <c r="D35" i="72"/>
  <c r="C35" i="72"/>
  <c r="B35" i="72"/>
  <c r="M34" i="72"/>
  <c r="I33" i="72"/>
  <c r="G33" i="72"/>
  <c r="F33" i="72"/>
  <c r="D33" i="72"/>
  <c r="C33" i="72"/>
  <c r="B33" i="72"/>
  <c r="K32" i="72"/>
  <c r="I31" i="72"/>
  <c r="G31" i="72"/>
  <c r="F31" i="72"/>
  <c r="D31" i="72"/>
  <c r="C31" i="72"/>
  <c r="B31" i="72"/>
  <c r="O30" i="72"/>
  <c r="I29" i="72"/>
  <c r="G29" i="72"/>
  <c r="F29" i="72"/>
  <c r="D29" i="72"/>
  <c r="C29" i="72"/>
  <c r="B29" i="72"/>
  <c r="K28" i="72"/>
  <c r="I27" i="72"/>
  <c r="G27" i="72"/>
  <c r="F27" i="72"/>
  <c r="D27" i="72"/>
  <c r="C27" i="72"/>
  <c r="B27" i="72"/>
  <c r="M26" i="72"/>
  <c r="I25" i="72"/>
  <c r="G25" i="72"/>
  <c r="F25" i="72"/>
  <c r="D25" i="72"/>
  <c r="C25" i="72"/>
  <c r="B25" i="72"/>
  <c r="K24" i="72"/>
  <c r="I23" i="72"/>
  <c r="G23" i="72"/>
  <c r="F23" i="72"/>
  <c r="D23" i="72"/>
  <c r="C23" i="72"/>
  <c r="B23" i="72"/>
  <c r="Q22" i="72"/>
  <c r="I21" i="72"/>
  <c r="G21" i="72"/>
  <c r="F21" i="72"/>
  <c r="D21" i="72"/>
  <c r="C21" i="72"/>
  <c r="B21" i="72"/>
  <c r="K20" i="72"/>
  <c r="I19" i="72"/>
  <c r="G19" i="72"/>
  <c r="F19" i="72"/>
  <c r="D19" i="72"/>
  <c r="C19" i="72"/>
  <c r="B19" i="72"/>
  <c r="M18" i="72"/>
  <c r="I17" i="72"/>
  <c r="G17" i="72"/>
  <c r="F17" i="72"/>
  <c r="D17" i="72"/>
  <c r="C17" i="72"/>
  <c r="B17" i="72"/>
  <c r="U16" i="72"/>
  <c r="K16" i="72"/>
  <c r="I15" i="72"/>
  <c r="G15" i="72"/>
  <c r="F15" i="72"/>
  <c r="D15" i="72"/>
  <c r="C15" i="72"/>
  <c r="B15" i="72"/>
  <c r="O14" i="72"/>
  <c r="I13" i="72"/>
  <c r="G13" i="72"/>
  <c r="F13" i="72"/>
  <c r="D13" i="72"/>
  <c r="C13" i="72"/>
  <c r="B13" i="72"/>
  <c r="K12" i="72"/>
  <c r="I11" i="72"/>
  <c r="G11" i="72"/>
  <c r="F11" i="72"/>
  <c r="D11" i="72"/>
  <c r="C11" i="72"/>
  <c r="B11" i="72"/>
  <c r="M10" i="72"/>
  <c r="I9" i="72"/>
  <c r="G9" i="72"/>
  <c r="F9" i="72"/>
  <c r="D9" i="72"/>
  <c r="C9" i="72"/>
  <c r="B9" i="72"/>
  <c r="K8" i="72"/>
  <c r="U7" i="72"/>
  <c r="I7" i="72"/>
  <c r="G7" i="72"/>
  <c r="F7" i="72"/>
  <c r="D7" i="72"/>
  <c r="C7" i="72"/>
  <c r="B7" i="72"/>
  <c r="Y5" i="72"/>
  <c r="R4" i="72"/>
  <c r="O57" i="72" s="1"/>
  <c r="G4" i="72"/>
  <c r="A4" i="72"/>
  <c r="Y3" i="72"/>
  <c r="E2" i="72"/>
  <c r="A1" i="72"/>
  <c r="R62" i="71"/>
  <c r="F56" i="71" s="1"/>
  <c r="F55" i="71"/>
  <c r="I21" i="71"/>
  <c r="G21" i="71"/>
  <c r="F21" i="71"/>
  <c r="D21" i="71"/>
  <c r="C21" i="71"/>
  <c r="B21" i="71"/>
  <c r="K20" i="71"/>
  <c r="I19" i="71"/>
  <c r="G19" i="71"/>
  <c r="F19" i="71"/>
  <c r="D19" i="71"/>
  <c r="C19" i="71"/>
  <c r="B19" i="71"/>
  <c r="M18" i="71"/>
  <c r="I17" i="71"/>
  <c r="G17" i="71"/>
  <c r="F17" i="71"/>
  <c r="D17" i="71"/>
  <c r="C17" i="71"/>
  <c r="B17" i="71"/>
  <c r="U16" i="71"/>
  <c r="K16" i="71"/>
  <c r="I15" i="71"/>
  <c r="G15" i="71"/>
  <c r="F15" i="71"/>
  <c r="D15" i="71"/>
  <c r="C15" i="71"/>
  <c r="B15" i="71"/>
  <c r="O14" i="71"/>
  <c r="I13" i="71"/>
  <c r="G13" i="71"/>
  <c r="F13" i="71"/>
  <c r="D13" i="71"/>
  <c r="C13" i="71"/>
  <c r="B13" i="71"/>
  <c r="K12" i="71"/>
  <c r="I11" i="71"/>
  <c r="G11" i="71"/>
  <c r="F11" i="71"/>
  <c r="D11" i="71"/>
  <c r="C11" i="71"/>
  <c r="B11" i="71"/>
  <c r="M10" i="71"/>
  <c r="I9" i="71"/>
  <c r="G9" i="71"/>
  <c r="F9" i="71"/>
  <c r="D9" i="71"/>
  <c r="C9" i="71"/>
  <c r="B9" i="71"/>
  <c r="K8" i="71"/>
  <c r="U7" i="71"/>
  <c r="I7" i="71"/>
  <c r="G7" i="71"/>
  <c r="F7" i="71"/>
  <c r="D7" i="71"/>
  <c r="C7" i="71"/>
  <c r="B7" i="71"/>
  <c r="Y5" i="71"/>
  <c r="R4" i="71"/>
  <c r="O62" i="71" s="1"/>
  <c r="G4" i="71"/>
  <c r="A4" i="71"/>
  <c r="Y3" i="71"/>
  <c r="M6" i="71" s="1"/>
  <c r="E2" i="71"/>
  <c r="AF1" i="71"/>
  <c r="AB1" i="71"/>
  <c r="A1" i="71"/>
  <c r="R47" i="70"/>
  <c r="E47" i="70"/>
  <c r="E46" i="70"/>
  <c r="F43" i="70"/>
  <c r="C43" i="70"/>
  <c r="F41" i="70"/>
  <c r="C41" i="70"/>
  <c r="F39" i="70"/>
  <c r="C39" i="70"/>
  <c r="F37" i="70"/>
  <c r="C37" i="70"/>
  <c r="B31" i="70"/>
  <c r="B25" i="70"/>
  <c r="D24" i="70"/>
  <c r="L21" i="70"/>
  <c r="I21" i="70"/>
  <c r="G21" i="70"/>
  <c r="E21" i="70"/>
  <c r="B34" i="70" s="1"/>
  <c r="D21" i="70"/>
  <c r="C21" i="70"/>
  <c r="L19" i="70"/>
  <c r="I19" i="70"/>
  <c r="G19" i="70"/>
  <c r="E19" i="70"/>
  <c r="B33" i="70" s="1"/>
  <c r="D19" i="70"/>
  <c r="C19" i="70"/>
  <c r="L17" i="70"/>
  <c r="I17" i="70"/>
  <c r="G17" i="70"/>
  <c r="E17" i="70"/>
  <c r="B32" i="70" s="1"/>
  <c r="D17" i="70"/>
  <c r="C17" i="70"/>
  <c r="L15" i="70"/>
  <c r="I15" i="70"/>
  <c r="G15" i="70"/>
  <c r="E15" i="70"/>
  <c r="D30" i="70" s="1"/>
  <c r="D15" i="70"/>
  <c r="C15" i="70"/>
  <c r="L13" i="70"/>
  <c r="I13" i="70"/>
  <c r="G13" i="70"/>
  <c r="E13" i="70"/>
  <c r="B28" i="70" s="1"/>
  <c r="D13" i="70"/>
  <c r="C13" i="70"/>
  <c r="L11" i="70"/>
  <c r="I11" i="70"/>
  <c r="G11" i="70"/>
  <c r="E11" i="70"/>
  <c r="B27" i="70" s="1"/>
  <c r="D11" i="70"/>
  <c r="C11" i="70"/>
  <c r="L9" i="70"/>
  <c r="I9" i="70"/>
  <c r="G9" i="70"/>
  <c r="E9" i="70"/>
  <c r="B26" i="70" s="1"/>
  <c r="D9" i="70"/>
  <c r="C9" i="70"/>
  <c r="L7" i="70"/>
  <c r="I7" i="70"/>
  <c r="G7" i="70"/>
  <c r="E7" i="70"/>
  <c r="D7" i="70"/>
  <c r="C7" i="70"/>
  <c r="Y5" i="70"/>
  <c r="L4" i="70"/>
  <c r="K53" i="70" s="1"/>
  <c r="E4" i="70"/>
  <c r="A4" i="70"/>
  <c r="Y3" i="70"/>
  <c r="E2" i="70"/>
  <c r="AC1" i="70"/>
  <c r="A1" i="70"/>
  <c r="R44" i="69"/>
  <c r="E42" i="69" s="1"/>
  <c r="E43" i="69"/>
  <c r="F38" i="69"/>
  <c r="C38" i="69"/>
  <c r="F36" i="69"/>
  <c r="C36" i="69"/>
  <c r="F34" i="69"/>
  <c r="C34" i="69"/>
  <c r="F22" i="69"/>
  <c r="L19" i="69"/>
  <c r="I19" i="69"/>
  <c r="G19" i="69"/>
  <c r="E19" i="69"/>
  <c r="D19" i="69"/>
  <c r="C19" i="69"/>
  <c r="L17" i="69"/>
  <c r="I17" i="69"/>
  <c r="G17" i="69"/>
  <c r="E17" i="69"/>
  <c r="B30" i="69" s="1"/>
  <c r="D17" i="69"/>
  <c r="C17" i="69"/>
  <c r="L15" i="69"/>
  <c r="I15" i="69"/>
  <c r="G15" i="69"/>
  <c r="E15" i="69"/>
  <c r="B29" i="69" s="1"/>
  <c r="D15" i="69"/>
  <c r="C15" i="69"/>
  <c r="L13" i="69"/>
  <c r="I13" i="69"/>
  <c r="G13" i="69"/>
  <c r="E13" i="69"/>
  <c r="B28" i="69" s="1"/>
  <c r="D13" i="69"/>
  <c r="C13" i="69"/>
  <c r="L11" i="69"/>
  <c r="I11" i="69"/>
  <c r="G11" i="69"/>
  <c r="E11" i="69"/>
  <c r="B25" i="69" s="1"/>
  <c r="D11" i="69"/>
  <c r="C11" i="69"/>
  <c r="L9" i="69"/>
  <c r="I9" i="69"/>
  <c r="G9" i="69"/>
  <c r="E9" i="69"/>
  <c r="B24" i="69" s="1"/>
  <c r="D9" i="69"/>
  <c r="C9" i="69"/>
  <c r="L7" i="69"/>
  <c r="I7" i="69"/>
  <c r="G7" i="69"/>
  <c r="E7" i="69"/>
  <c r="D22" i="69" s="1"/>
  <c r="D7" i="69"/>
  <c r="C7" i="69"/>
  <c r="Y5" i="69"/>
  <c r="L4" i="69"/>
  <c r="K49" i="69" s="1"/>
  <c r="E4" i="69"/>
  <c r="A4" i="69"/>
  <c r="Y3" i="69"/>
  <c r="E2" i="69"/>
  <c r="A1" i="69"/>
  <c r="R47" i="68"/>
  <c r="F36" i="68"/>
  <c r="C36" i="68"/>
  <c r="F34" i="68"/>
  <c r="C34" i="68"/>
  <c r="F32" i="68"/>
  <c r="C32" i="68"/>
  <c r="B30" i="68"/>
  <c r="L17" i="68"/>
  <c r="I17" i="68"/>
  <c r="G17" i="68"/>
  <c r="E17" i="68"/>
  <c r="H27" i="68" s="1"/>
  <c r="D17" i="68"/>
  <c r="C17" i="68"/>
  <c r="L15" i="68"/>
  <c r="I15" i="68"/>
  <c r="G15" i="68"/>
  <c r="E15" i="68"/>
  <c r="B29" i="68" s="1"/>
  <c r="D15" i="68"/>
  <c r="C15" i="68"/>
  <c r="L13" i="68"/>
  <c r="I13" i="68"/>
  <c r="G13" i="68"/>
  <c r="E13" i="68"/>
  <c r="B28" i="68" s="1"/>
  <c r="D13" i="68"/>
  <c r="C13" i="68"/>
  <c r="L11" i="68"/>
  <c r="I11" i="68"/>
  <c r="G11" i="68"/>
  <c r="E11" i="68"/>
  <c r="H22" i="68" s="1"/>
  <c r="D11" i="68"/>
  <c r="C11" i="68"/>
  <c r="L9" i="68"/>
  <c r="I9" i="68"/>
  <c r="G9" i="68"/>
  <c r="E9" i="68"/>
  <c r="F22" i="68" s="1"/>
  <c r="D9" i="68"/>
  <c r="C9" i="68"/>
  <c r="L7" i="68"/>
  <c r="I7" i="68"/>
  <c r="G7" i="68"/>
  <c r="E7" i="68"/>
  <c r="D22" i="68" s="1"/>
  <c r="D7" i="68"/>
  <c r="C7" i="68"/>
  <c r="Y5" i="68"/>
  <c r="L4" i="68"/>
  <c r="K47" i="68" s="1"/>
  <c r="E4" i="68"/>
  <c r="A4" i="68"/>
  <c r="Y3" i="68"/>
  <c r="E2" i="68"/>
  <c r="AE1" i="68"/>
  <c r="AD1" i="68"/>
  <c r="A1" i="68"/>
  <c r="L15" i="67"/>
  <c r="I15" i="67"/>
  <c r="G15" i="67"/>
  <c r="E15" i="67"/>
  <c r="B23" i="67" s="1"/>
  <c r="D15" i="67"/>
  <c r="C15" i="67"/>
  <c r="L13" i="67"/>
  <c r="I13" i="67"/>
  <c r="G13" i="67"/>
  <c r="E13" i="67"/>
  <c r="B22" i="67" s="1"/>
  <c r="D13" i="67"/>
  <c r="C13" i="67"/>
  <c r="L11" i="67"/>
  <c r="I11" i="67"/>
  <c r="G11" i="67"/>
  <c r="E11" i="67"/>
  <c r="B21" i="67" s="1"/>
  <c r="D11" i="67"/>
  <c r="C11" i="67"/>
  <c r="L9" i="67"/>
  <c r="I9" i="67"/>
  <c r="G9" i="67"/>
  <c r="E9" i="67"/>
  <c r="B20" i="67" s="1"/>
  <c r="D9" i="67"/>
  <c r="C9" i="67"/>
  <c r="L7" i="67"/>
  <c r="I7" i="67"/>
  <c r="G7" i="67"/>
  <c r="E7" i="67"/>
  <c r="B19" i="67" s="1"/>
  <c r="D7" i="67"/>
  <c r="C7" i="67"/>
  <c r="Y5" i="67"/>
  <c r="L4" i="67"/>
  <c r="K41" i="67" s="1"/>
  <c r="E4" i="67"/>
  <c r="A4" i="67"/>
  <c r="Y3" i="67"/>
  <c r="E2" i="67"/>
  <c r="AK1" i="67"/>
  <c r="AG1" i="67"/>
  <c r="AF1" i="67"/>
  <c r="AE1" i="67"/>
  <c r="AB1" i="67"/>
  <c r="A1" i="67"/>
  <c r="L13" i="66"/>
  <c r="I13" i="66"/>
  <c r="G13" i="66"/>
  <c r="E13" i="66"/>
  <c r="J18" i="66" s="1"/>
  <c r="D13" i="66"/>
  <c r="C13" i="66"/>
  <c r="L11" i="66"/>
  <c r="I11" i="66"/>
  <c r="G11" i="66"/>
  <c r="E11" i="66"/>
  <c r="B21" i="66" s="1"/>
  <c r="D11" i="66"/>
  <c r="C11" i="66"/>
  <c r="L9" i="66"/>
  <c r="I9" i="66"/>
  <c r="G9" i="66"/>
  <c r="E9" i="66"/>
  <c r="B20" i="66" s="1"/>
  <c r="D9" i="66"/>
  <c r="C9" i="66"/>
  <c r="L7" i="66"/>
  <c r="I7" i="66"/>
  <c r="G7" i="66"/>
  <c r="E7" i="66"/>
  <c r="B19" i="66" s="1"/>
  <c r="D7" i="66"/>
  <c r="C7" i="66"/>
  <c r="Y5" i="66"/>
  <c r="M4" i="66"/>
  <c r="K41" i="66" s="1"/>
  <c r="E4" i="66"/>
  <c r="A4" i="66"/>
  <c r="Y3" i="66"/>
  <c r="E2" i="66"/>
  <c r="A1" i="66"/>
  <c r="K41" i="65"/>
  <c r="B21" i="65"/>
  <c r="L11" i="65"/>
  <c r="I11" i="65"/>
  <c r="G11" i="65"/>
  <c r="E11" i="65"/>
  <c r="H18" i="65" s="1"/>
  <c r="D11" i="65"/>
  <c r="C11" i="65"/>
  <c r="L9" i="65"/>
  <c r="I9" i="65"/>
  <c r="G9" i="65"/>
  <c r="E9" i="65"/>
  <c r="F18" i="65" s="1"/>
  <c r="D9" i="65"/>
  <c r="C9" i="65"/>
  <c r="L7" i="65"/>
  <c r="I7" i="65"/>
  <c r="G7" i="65"/>
  <c r="E7" i="65"/>
  <c r="D18" i="65" s="1"/>
  <c r="D7" i="65"/>
  <c r="C7" i="65"/>
  <c r="Y5" i="65"/>
  <c r="L4" i="65"/>
  <c r="E4" i="65"/>
  <c r="A4" i="65"/>
  <c r="Y3" i="65"/>
  <c r="E2" i="65"/>
  <c r="AK1" i="65"/>
  <c r="AJ1" i="65"/>
  <c r="AI1" i="65"/>
  <c r="AG1" i="65"/>
  <c r="AF1" i="65"/>
  <c r="AE1" i="65"/>
  <c r="AC1" i="65"/>
  <c r="AB1" i="65"/>
  <c r="A1" i="65"/>
  <c r="P156" i="64"/>
  <c r="M156" i="64" s="1"/>
  <c r="L156" i="64"/>
  <c r="K156" i="64"/>
  <c r="J156" i="64"/>
  <c r="P155" i="64"/>
  <c r="M155" i="64"/>
  <c r="L155" i="64"/>
  <c r="K155" i="64"/>
  <c r="J155" i="64"/>
  <c r="P154" i="64"/>
  <c r="M154" i="64" s="1"/>
  <c r="L154" i="64"/>
  <c r="K154" i="64"/>
  <c r="J154" i="64"/>
  <c r="P153" i="64"/>
  <c r="M153" i="64" s="1"/>
  <c r="L153" i="64"/>
  <c r="K153" i="64"/>
  <c r="J153" i="64"/>
  <c r="P152" i="64"/>
  <c r="M152" i="64"/>
  <c r="L152" i="64"/>
  <c r="K152" i="64"/>
  <c r="J152" i="64"/>
  <c r="P151" i="64"/>
  <c r="M151" i="64"/>
  <c r="L151" i="64"/>
  <c r="K151" i="64"/>
  <c r="J151" i="64"/>
  <c r="P150" i="64"/>
  <c r="M150" i="64" s="1"/>
  <c r="L150" i="64"/>
  <c r="K150" i="64"/>
  <c r="J150" i="64"/>
  <c r="P149" i="64"/>
  <c r="M149" i="64" s="1"/>
  <c r="L149" i="64"/>
  <c r="K149" i="64"/>
  <c r="J149" i="64"/>
  <c r="P148" i="64"/>
  <c r="M148" i="64" s="1"/>
  <c r="L148" i="64"/>
  <c r="K148" i="64"/>
  <c r="J148" i="64"/>
  <c r="P147" i="64"/>
  <c r="M147" i="64"/>
  <c r="L147" i="64"/>
  <c r="K147" i="64"/>
  <c r="J147" i="64"/>
  <c r="P146" i="64"/>
  <c r="M146" i="64" s="1"/>
  <c r="L146" i="64"/>
  <c r="K146" i="64"/>
  <c r="J146" i="64"/>
  <c r="P145" i="64"/>
  <c r="M145" i="64" s="1"/>
  <c r="L145" i="64"/>
  <c r="K145" i="64"/>
  <c r="J145" i="64"/>
  <c r="P144" i="64"/>
  <c r="M144" i="64"/>
  <c r="L144" i="64"/>
  <c r="K144" i="64"/>
  <c r="J144" i="64"/>
  <c r="P143" i="64"/>
  <c r="M143" i="64" s="1"/>
  <c r="L143" i="64"/>
  <c r="K143" i="64"/>
  <c r="J143" i="64"/>
  <c r="P142" i="64"/>
  <c r="M142" i="64" s="1"/>
  <c r="L142" i="64"/>
  <c r="K142" i="64"/>
  <c r="J142" i="64"/>
  <c r="P141" i="64"/>
  <c r="M141" i="64" s="1"/>
  <c r="L141" i="64"/>
  <c r="K141" i="64"/>
  <c r="J141" i="64"/>
  <c r="P140" i="64"/>
  <c r="M140" i="64" s="1"/>
  <c r="L140" i="64"/>
  <c r="K140" i="64"/>
  <c r="J140" i="64"/>
  <c r="P139" i="64"/>
  <c r="M139" i="64"/>
  <c r="L139" i="64"/>
  <c r="K139" i="64"/>
  <c r="J139" i="64"/>
  <c r="P138" i="64"/>
  <c r="M138" i="64" s="1"/>
  <c r="L138" i="64"/>
  <c r="K138" i="64"/>
  <c r="J138" i="64"/>
  <c r="P137" i="64"/>
  <c r="M137" i="64"/>
  <c r="L137" i="64"/>
  <c r="K137" i="64"/>
  <c r="J137" i="64"/>
  <c r="P136" i="64"/>
  <c r="M136" i="64"/>
  <c r="L136" i="64"/>
  <c r="K136" i="64"/>
  <c r="J136" i="64"/>
  <c r="P135" i="64"/>
  <c r="M135" i="64" s="1"/>
  <c r="L135" i="64"/>
  <c r="K135" i="64"/>
  <c r="J135" i="64"/>
  <c r="P134" i="64"/>
  <c r="M134" i="64" s="1"/>
  <c r="L134" i="64"/>
  <c r="K134" i="64"/>
  <c r="J134" i="64"/>
  <c r="P133" i="64"/>
  <c r="M133" i="64"/>
  <c r="L133" i="64"/>
  <c r="K133" i="64"/>
  <c r="J133" i="64"/>
  <c r="P132" i="64"/>
  <c r="M132" i="64"/>
  <c r="L132" i="64"/>
  <c r="K132" i="64"/>
  <c r="J132" i="64"/>
  <c r="P131" i="64"/>
  <c r="M131" i="64"/>
  <c r="L131" i="64"/>
  <c r="K131" i="64"/>
  <c r="J131" i="64"/>
  <c r="P130" i="64"/>
  <c r="M130" i="64" s="1"/>
  <c r="L130" i="64"/>
  <c r="K130" i="64"/>
  <c r="J130" i="64"/>
  <c r="P129" i="64"/>
  <c r="M129" i="64" s="1"/>
  <c r="L129" i="64"/>
  <c r="K129" i="64"/>
  <c r="J129" i="64"/>
  <c r="P128" i="64"/>
  <c r="M128" i="64"/>
  <c r="L128" i="64"/>
  <c r="K128" i="64"/>
  <c r="J128" i="64"/>
  <c r="P127" i="64"/>
  <c r="M127" i="64"/>
  <c r="L127" i="64"/>
  <c r="K127" i="64"/>
  <c r="J127" i="64"/>
  <c r="P126" i="64"/>
  <c r="M126" i="64" s="1"/>
  <c r="L126" i="64"/>
  <c r="K126" i="64"/>
  <c r="J126" i="64"/>
  <c r="P125" i="64"/>
  <c r="M125" i="64"/>
  <c r="L125" i="64"/>
  <c r="K125" i="64"/>
  <c r="J125" i="64"/>
  <c r="P124" i="64"/>
  <c r="M124" i="64" s="1"/>
  <c r="L124" i="64"/>
  <c r="K124" i="64"/>
  <c r="J124" i="64"/>
  <c r="P123" i="64"/>
  <c r="M123" i="64"/>
  <c r="L123" i="64"/>
  <c r="K123" i="64"/>
  <c r="J123" i="64"/>
  <c r="P122" i="64"/>
  <c r="M122" i="64" s="1"/>
  <c r="L122" i="64"/>
  <c r="K122" i="64"/>
  <c r="J122" i="64"/>
  <c r="P121" i="64"/>
  <c r="M121" i="64"/>
  <c r="L121" i="64"/>
  <c r="K121" i="64"/>
  <c r="J121" i="64"/>
  <c r="P120" i="64"/>
  <c r="M120" i="64" s="1"/>
  <c r="L120" i="64"/>
  <c r="K120" i="64"/>
  <c r="J120" i="64"/>
  <c r="P119" i="64"/>
  <c r="M119" i="64" s="1"/>
  <c r="L119" i="64"/>
  <c r="K119" i="64"/>
  <c r="J119" i="64"/>
  <c r="P118" i="64"/>
  <c r="M118" i="64" s="1"/>
  <c r="L118" i="64"/>
  <c r="K118" i="64"/>
  <c r="J118" i="64"/>
  <c r="P117" i="64"/>
  <c r="M117" i="64"/>
  <c r="L117" i="64"/>
  <c r="K117" i="64"/>
  <c r="J117" i="64"/>
  <c r="P116" i="64"/>
  <c r="M116" i="64"/>
  <c r="L116" i="64"/>
  <c r="K116" i="64"/>
  <c r="J116" i="64"/>
  <c r="P115" i="64"/>
  <c r="M115" i="64"/>
  <c r="L115" i="64"/>
  <c r="K115" i="64"/>
  <c r="J115" i="64"/>
  <c r="P114" i="64"/>
  <c r="M114" i="64" s="1"/>
  <c r="L114" i="64"/>
  <c r="K114" i="64"/>
  <c r="J114" i="64"/>
  <c r="P113" i="64"/>
  <c r="M113" i="64" s="1"/>
  <c r="L113" i="64"/>
  <c r="K113" i="64"/>
  <c r="J113" i="64"/>
  <c r="P112" i="64"/>
  <c r="M112" i="64"/>
  <c r="L112" i="64"/>
  <c r="K112" i="64"/>
  <c r="J112" i="64"/>
  <c r="P111" i="64"/>
  <c r="M111" i="64" s="1"/>
  <c r="L111" i="64"/>
  <c r="K111" i="64"/>
  <c r="J111" i="64"/>
  <c r="P110" i="64"/>
  <c r="M110" i="64" s="1"/>
  <c r="L110" i="64"/>
  <c r="K110" i="64"/>
  <c r="J110" i="64"/>
  <c r="P109" i="64"/>
  <c r="M109" i="64"/>
  <c r="L109" i="64"/>
  <c r="K109" i="64"/>
  <c r="J109" i="64"/>
  <c r="P108" i="64"/>
  <c r="M108" i="64"/>
  <c r="L108" i="64"/>
  <c r="K108" i="64"/>
  <c r="J108" i="64"/>
  <c r="P107" i="64"/>
  <c r="M107" i="64" s="1"/>
  <c r="L107" i="64"/>
  <c r="K107" i="64"/>
  <c r="J107" i="64"/>
  <c r="P106" i="64"/>
  <c r="M106" i="64" s="1"/>
  <c r="L106" i="64"/>
  <c r="K106" i="64"/>
  <c r="J106" i="64"/>
  <c r="P105" i="64"/>
  <c r="M105" i="64"/>
  <c r="L105" i="64"/>
  <c r="K105" i="64"/>
  <c r="J105" i="64"/>
  <c r="P104" i="64"/>
  <c r="M104" i="64"/>
  <c r="L104" i="64"/>
  <c r="K104" i="64"/>
  <c r="J104" i="64"/>
  <c r="P103" i="64"/>
  <c r="M103" i="64"/>
  <c r="L103" i="64"/>
  <c r="K103" i="64"/>
  <c r="J103" i="64"/>
  <c r="P102" i="64"/>
  <c r="M102" i="64" s="1"/>
  <c r="L102" i="64"/>
  <c r="K102" i="64"/>
  <c r="J102" i="64"/>
  <c r="P101" i="64"/>
  <c r="M101" i="64" s="1"/>
  <c r="L101" i="64"/>
  <c r="K101" i="64"/>
  <c r="J101" i="64"/>
  <c r="P100" i="64"/>
  <c r="M100" i="64"/>
  <c r="L100" i="64"/>
  <c r="K100" i="64"/>
  <c r="J100" i="64"/>
  <c r="P99" i="64"/>
  <c r="M99" i="64"/>
  <c r="L99" i="64"/>
  <c r="K99" i="64"/>
  <c r="J99" i="64"/>
  <c r="P98" i="64"/>
  <c r="M98" i="64" s="1"/>
  <c r="L98" i="64"/>
  <c r="K98" i="64"/>
  <c r="J98" i="64"/>
  <c r="P97" i="64"/>
  <c r="M97" i="64" s="1"/>
  <c r="L97" i="64"/>
  <c r="K97" i="64"/>
  <c r="J97" i="64"/>
  <c r="P96" i="64"/>
  <c r="M96" i="64" s="1"/>
  <c r="L96" i="64"/>
  <c r="K96" i="64"/>
  <c r="J96" i="64"/>
  <c r="P95" i="64"/>
  <c r="M95" i="64" s="1"/>
  <c r="L95" i="64"/>
  <c r="K95" i="64"/>
  <c r="J95" i="64"/>
  <c r="P94" i="64"/>
  <c r="M94" i="64" s="1"/>
  <c r="L94" i="64"/>
  <c r="K94" i="64"/>
  <c r="J94" i="64"/>
  <c r="P93" i="64"/>
  <c r="M93" i="64"/>
  <c r="L93" i="64"/>
  <c r="K93" i="64"/>
  <c r="J93" i="64"/>
  <c r="P92" i="64"/>
  <c r="M92" i="64"/>
  <c r="L92" i="64"/>
  <c r="K92" i="64"/>
  <c r="J92" i="64"/>
  <c r="P91" i="64"/>
  <c r="M91" i="64" s="1"/>
  <c r="L91" i="64"/>
  <c r="K91" i="64"/>
  <c r="J91" i="64"/>
  <c r="P90" i="64"/>
  <c r="M90" i="64" s="1"/>
  <c r="L90" i="64"/>
  <c r="K90" i="64"/>
  <c r="J90" i="64"/>
  <c r="P89" i="64"/>
  <c r="M89" i="64" s="1"/>
  <c r="L89" i="64"/>
  <c r="K89" i="64"/>
  <c r="J89" i="64"/>
  <c r="P88" i="64"/>
  <c r="M88" i="64" s="1"/>
  <c r="L88" i="64"/>
  <c r="K88" i="64"/>
  <c r="J88" i="64"/>
  <c r="P87" i="64"/>
  <c r="M87" i="64" s="1"/>
  <c r="L87" i="64"/>
  <c r="K87" i="64"/>
  <c r="J87" i="64"/>
  <c r="P86" i="64"/>
  <c r="M86" i="64" s="1"/>
  <c r="L86" i="64"/>
  <c r="K86" i="64"/>
  <c r="J86" i="64"/>
  <c r="P85" i="64"/>
  <c r="M85" i="64"/>
  <c r="L85" i="64"/>
  <c r="K85" i="64"/>
  <c r="J85" i="64"/>
  <c r="P84" i="64"/>
  <c r="M84" i="64"/>
  <c r="L84" i="64"/>
  <c r="K84" i="64"/>
  <c r="J84" i="64"/>
  <c r="P83" i="64"/>
  <c r="M83" i="64" s="1"/>
  <c r="L83" i="64"/>
  <c r="K83" i="64"/>
  <c r="J83" i="64"/>
  <c r="P82" i="64"/>
  <c r="M82" i="64" s="1"/>
  <c r="L82" i="64"/>
  <c r="K82" i="64"/>
  <c r="J82" i="64"/>
  <c r="P81" i="64"/>
  <c r="M81" i="64"/>
  <c r="L81" i="64"/>
  <c r="K81" i="64"/>
  <c r="J81" i="64"/>
  <c r="P80" i="64"/>
  <c r="M80" i="64" s="1"/>
  <c r="L80" i="64"/>
  <c r="K80" i="64"/>
  <c r="J80" i="64"/>
  <c r="P79" i="64"/>
  <c r="M79" i="64" s="1"/>
  <c r="L79" i="64"/>
  <c r="K79" i="64"/>
  <c r="J79" i="64"/>
  <c r="P78" i="64"/>
  <c r="M78" i="64" s="1"/>
  <c r="L78" i="64"/>
  <c r="K78" i="64"/>
  <c r="J78" i="64"/>
  <c r="P77" i="64"/>
  <c r="M77" i="64"/>
  <c r="L77" i="64"/>
  <c r="K77" i="64"/>
  <c r="J77" i="64"/>
  <c r="P76" i="64"/>
  <c r="M76" i="64"/>
  <c r="L76" i="64"/>
  <c r="K76" i="64"/>
  <c r="J76" i="64"/>
  <c r="P75" i="64"/>
  <c r="M75" i="64"/>
  <c r="L75" i="64"/>
  <c r="K75" i="64"/>
  <c r="J75" i="64"/>
  <c r="P74" i="64"/>
  <c r="M74" i="64" s="1"/>
  <c r="L74" i="64"/>
  <c r="K74" i="64"/>
  <c r="J74" i="64"/>
  <c r="P73" i="64"/>
  <c r="M73" i="64" s="1"/>
  <c r="L73" i="64"/>
  <c r="K73" i="64"/>
  <c r="J73" i="64"/>
  <c r="P72" i="64"/>
  <c r="M72" i="64"/>
  <c r="L72" i="64"/>
  <c r="K72" i="64"/>
  <c r="J72" i="64"/>
  <c r="P71" i="64"/>
  <c r="M71" i="64"/>
  <c r="L71" i="64"/>
  <c r="K71" i="64"/>
  <c r="J71" i="64"/>
  <c r="P70" i="64"/>
  <c r="M70" i="64" s="1"/>
  <c r="L70" i="64"/>
  <c r="K70" i="64"/>
  <c r="J70" i="64"/>
  <c r="P69" i="64"/>
  <c r="M69" i="64" s="1"/>
  <c r="L69" i="64"/>
  <c r="K69" i="64"/>
  <c r="J69" i="64"/>
  <c r="P68" i="64"/>
  <c r="M68" i="64" s="1"/>
  <c r="L68" i="64"/>
  <c r="K68" i="64"/>
  <c r="J68" i="64"/>
  <c r="P67" i="64"/>
  <c r="M67" i="64"/>
  <c r="L67" i="64"/>
  <c r="K67" i="64"/>
  <c r="J67" i="64"/>
  <c r="P66" i="64"/>
  <c r="M66" i="64" s="1"/>
  <c r="L66" i="64"/>
  <c r="K66" i="64"/>
  <c r="J66" i="64"/>
  <c r="P65" i="64"/>
  <c r="M65" i="64"/>
  <c r="L65" i="64"/>
  <c r="K65" i="64"/>
  <c r="J65" i="64"/>
  <c r="P64" i="64"/>
  <c r="M64" i="64" s="1"/>
  <c r="L64" i="64"/>
  <c r="K64" i="64"/>
  <c r="J64" i="64"/>
  <c r="P63" i="64"/>
  <c r="M63" i="64" s="1"/>
  <c r="L63" i="64"/>
  <c r="K63" i="64"/>
  <c r="J63" i="64"/>
  <c r="P62" i="64"/>
  <c r="M62" i="64" s="1"/>
  <c r="L62" i="64"/>
  <c r="K62" i="64"/>
  <c r="J62" i="64"/>
  <c r="P61" i="64"/>
  <c r="M61" i="64"/>
  <c r="L61" i="64"/>
  <c r="K61" i="64"/>
  <c r="J61" i="64"/>
  <c r="P60" i="64"/>
  <c r="M60" i="64"/>
  <c r="L60" i="64"/>
  <c r="K60" i="64"/>
  <c r="J60" i="64"/>
  <c r="P59" i="64"/>
  <c r="M59" i="64"/>
  <c r="L59" i="64"/>
  <c r="K59" i="64"/>
  <c r="J59" i="64"/>
  <c r="P58" i="64"/>
  <c r="M58" i="64" s="1"/>
  <c r="L58" i="64"/>
  <c r="K58" i="64"/>
  <c r="J58" i="64"/>
  <c r="P57" i="64"/>
  <c r="M57" i="64" s="1"/>
  <c r="L57" i="64"/>
  <c r="K57" i="64"/>
  <c r="J57" i="64"/>
  <c r="P56" i="64"/>
  <c r="M56" i="64"/>
  <c r="L56" i="64"/>
  <c r="K56" i="64"/>
  <c r="J56" i="64"/>
  <c r="P55" i="64"/>
  <c r="M55" i="64" s="1"/>
  <c r="L55" i="64"/>
  <c r="K55" i="64"/>
  <c r="J55" i="64"/>
  <c r="P54" i="64"/>
  <c r="M54" i="64" s="1"/>
  <c r="L54" i="64"/>
  <c r="K54" i="64"/>
  <c r="J54" i="64"/>
  <c r="P53" i="64"/>
  <c r="M53" i="64"/>
  <c r="L53" i="64"/>
  <c r="K53" i="64"/>
  <c r="J53" i="64"/>
  <c r="P52" i="64"/>
  <c r="M52" i="64" s="1"/>
  <c r="L52" i="64"/>
  <c r="K52" i="64"/>
  <c r="J52" i="64"/>
  <c r="P51" i="64"/>
  <c r="M51" i="64"/>
  <c r="L51" i="64"/>
  <c r="K51" i="64"/>
  <c r="J51" i="64"/>
  <c r="P50" i="64"/>
  <c r="M50" i="64" s="1"/>
  <c r="L50" i="64"/>
  <c r="K50" i="64"/>
  <c r="J50" i="64"/>
  <c r="P49" i="64"/>
  <c r="M49" i="64"/>
  <c r="L49" i="64"/>
  <c r="K49" i="64"/>
  <c r="J49" i="64"/>
  <c r="P48" i="64"/>
  <c r="M48" i="64" s="1"/>
  <c r="L48" i="64"/>
  <c r="K48" i="64"/>
  <c r="J48" i="64"/>
  <c r="P47" i="64"/>
  <c r="M47" i="64" s="1"/>
  <c r="L47" i="64"/>
  <c r="K47" i="64"/>
  <c r="J47" i="64"/>
  <c r="P46" i="64"/>
  <c r="M46" i="64" s="1"/>
  <c r="L46" i="64"/>
  <c r="K46" i="64"/>
  <c r="J46" i="64"/>
  <c r="P45" i="64"/>
  <c r="M45" i="64"/>
  <c r="L45" i="64"/>
  <c r="K45" i="64"/>
  <c r="J45" i="64"/>
  <c r="P44" i="64"/>
  <c r="M44" i="64"/>
  <c r="L44" i="64"/>
  <c r="K44" i="64"/>
  <c r="J44" i="64"/>
  <c r="P43" i="64"/>
  <c r="M43" i="64"/>
  <c r="L43" i="64"/>
  <c r="K43" i="64"/>
  <c r="J43" i="64"/>
  <c r="P42" i="64"/>
  <c r="M42" i="64" s="1"/>
  <c r="L42" i="64"/>
  <c r="K42" i="64"/>
  <c r="J42" i="64"/>
  <c r="P41" i="64"/>
  <c r="M41" i="64" s="1"/>
  <c r="L41" i="64"/>
  <c r="K41" i="64"/>
  <c r="J41" i="64"/>
  <c r="P40" i="64"/>
  <c r="M40" i="64"/>
  <c r="L40" i="64"/>
  <c r="K40" i="64"/>
  <c r="J40" i="64"/>
  <c r="H5" i="64"/>
  <c r="D5" i="64"/>
  <c r="C5" i="64"/>
  <c r="A5" i="64"/>
  <c r="C2" i="64"/>
  <c r="A1" i="64"/>
  <c r="R47" i="63"/>
  <c r="F42" i="63"/>
  <c r="I37" i="63"/>
  <c r="G37" i="63"/>
  <c r="F37" i="63"/>
  <c r="D37" i="63"/>
  <c r="C37" i="63"/>
  <c r="B37" i="63"/>
  <c r="K36" i="63"/>
  <c r="B36" i="63"/>
  <c r="I35" i="63"/>
  <c r="G35" i="63"/>
  <c r="F35" i="63"/>
  <c r="D35" i="63"/>
  <c r="C35" i="63"/>
  <c r="B35" i="63"/>
  <c r="M34" i="63"/>
  <c r="B34" i="63"/>
  <c r="I33" i="63"/>
  <c r="G33" i="63"/>
  <c r="F33" i="63"/>
  <c r="D33" i="63"/>
  <c r="C33" i="63"/>
  <c r="B33" i="63"/>
  <c r="K32" i="63"/>
  <c r="B32" i="63"/>
  <c r="I31" i="63"/>
  <c r="G31" i="63"/>
  <c r="F31" i="63"/>
  <c r="D31" i="63"/>
  <c r="C31" i="63"/>
  <c r="B31" i="63"/>
  <c r="B30" i="63"/>
  <c r="I29" i="63"/>
  <c r="G29" i="63"/>
  <c r="F29" i="63"/>
  <c r="D29" i="63"/>
  <c r="C29" i="63"/>
  <c r="B29" i="63"/>
  <c r="K28" i="63"/>
  <c r="B28" i="63"/>
  <c r="I27" i="63"/>
  <c r="G27" i="63"/>
  <c r="F27" i="63"/>
  <c r="D27" i="63"/>
  <c r="C27" i="63"/>
  <c r="B27" i="63"/>
  <c r="M26" i="63"/>
  <c r="B26" i="63"/>
  <c r="I25" i="63"/>
  <c r="G25" i="63"/>
  <c r="F25" i="63"/>
  <c r="D25" i="63"/>
  <c r="C25" i="63"/>
  <c r="B25" i="63"/>
  <c r="K24" i="63"/>
  <c r="B24" i="63"/>
  <c r="I23" i="63"/>
  <c r="G23" i="63"/>
  <c r="F23" i="63"/>
  <c r="D23" i="63"/>
  <c r="C23" i="63"/>
  <c r="B23" i="63"/>
  <c r="B22" i="63"/>
  <c r="I21" i="63"/>
  <c r="G21" i="63"/>
  <c r="F21" i="63"/>
  <c r="D21" i="63"/>
  <c r="C21" i="63"/>
  <c r="B21" i="63"/>
  <c r="K20" i="63"/>
  <c r="B20" i="63"/>
  <c r="I19" i="63"/>
  <c r="G19" i="63"/>
  <c r="F19" i="63"/>
  <c r="D19" i="63"/>
  <c r="C19" i="63"/>
  <c r="B19" i="63"/>
  <c r="M18" i="63"/>
  <c r="B18" i="63"/>
  <c r="I17" i="63"/>
  <c r="G17" i="63"/>
  <c r="F17" i="63"/>
  <c r="D17" i="63"/>
  <c r="C17" i="63"/>
  <c r="B17" i="63"/>
  <c r="U16" i="63"/>
  <c r="K16" i="63"/>
  <c r="B16" i="63"/>
  <c r="I15" i="63"/>
  <c r="G15" i="63"/>
  <c r="F15" i="63"/>
  <c r="D15" i="63"/>
  <c r="C15" i="63"/>
  <c r="B15" i="63"/>
  <c r="B14" i="63"/>
  <c r="I13" i="63"/>
  <c r="G13" i="63"/>
  <c r="F13" i="63"/>
  <c r="D13" i="63"/>
  <c r="C13" i="63"/>
  <c r="B13" i="63"/>
  <c r="K12" i="63"/>
  <c r="B12" i="63"/>
  <c r="I11" i="63"/>
  <c r="G11" i="63"/>
  <c r="F11" i="63"/>
  <c r="D11" i="63"/>
  <c r="C11" i="63"/>
  <c r="B11" i="63"/>
  <c r="M10" i="63"/>
  <c r="B10" i="63"/>
  <c r="I9" i="63"/>
  <c r="G9" i="63"/>
  <c r="F9" i="63"/>
  <c r="D9" i="63"/>
  <c r="C9" i="63"/>
  <c r="B9" i="63"/>
  <c r="K8" i="63"/>
  <c r="U7" i="63"/>
  <c r="I7" i="63"/>
  <c r="G7" i="63"/>
  <c r="F7" i="63"/>
  <c r="D7" i="63"/>
  <c r="C7" i="63"/>
  <c r="B7" i="63"/>
  <c r="R4" i="63"/>
  <c r="O47" i="63" s="1"/>
  <c r="K4" i="63"/>
  <c r="G4" i="63"/>
  <c r="A4" i="63"/>
  <c r="E2" i="63"/>
  <c r="A1" i="63"/>
  <c r="R32" i="62"/>
  <c r="F27" i="62" s="1"/>
  <c r="F28" i="62"/>
  <c r="F26" i="62"/>
  <c r="F25" i="62"/>
  <c r="I21" i="62"/>
  <c r="G21" i="62"/>
  <c r="F21" i="62"/>
  <c r="D21" i="62"/>
  <c r="C21" i="62"/>
  <c r="B21" i="62"/>
  <c r="K20" i="62"/>
  <c r="I19" i="62"/>
  <c r="G19" i="62"/>
  <c r="F19" i="62"/>
  <c r="D19" i="62"/>
  <c r="C19" i="62"/>
  <c r="B19" i="62"/>
  <c r="I17" i="62"/>
  <c r="G17" i="62"/>
  <c r="F17" i="62"/>
  <c r="D17" i="62"/>
  <c r="C17" i="62"/>
  <c r="B17" i="62"/>
  <c r="U16" i="62"/>
  <c r="K16" i="62"/>
  <c r="I15" i="62"/>
  <c r="G15" i="62"/>
  <c r="F15" i="62"/>
  <c r="D15" i="62"/>
  <c r="C15" i="62"/>
  <c r="B15" i="62"/>
  <c r="I13" i="62"/>
  <c r="G13" i="62"/>
  <c r="F13" i="62"/>
  <c r="D13" i="62"/>
  <c r="C13" i="62"/>
  <c r="B13" i="62"/>
  <c r="K12" i="62"/>
  <c r="I11" i="62"/>
  <c r="G11" i="62"/>
  <c r="F11" i="62"/>
  <c r="D11" i="62"/>
  <c r="C11" i="62"/>
  <c r="B11" i="62"/>
  <c r="I9" i="62"/>
  <c r="G9" i="62"/>
  <c r="F9" i="62"/>
  <c r="D9" i="62"/>
  <c r="C9" i="62"/>
  <c r="B9" i="62"/>
  <c r="K8" i="62"/>
  <c r="U7" i="62"/>
  <c r="I7" i="62"/>
  <c r="G7" i="62"/>
  <c r="F7" i="62"/>
  <c r="D7" i="62"/>
  <c r="C7" i="62"/>
  <c r="B7" i="62"/>
  <c r="R4" i="62"/>
  <c r="O32" i="62" s="1"/>
  <c r="K4" i="62"/>
  <c r="G4" i="62"/>
  <c r="A4" i="62"/>
  <c r="E2" i="62"/>
  <c r="A1" i="62"/>
  <c r="R31" i="61"/>
  <c r="F24" i="61" s="1"/>
  <c r="I21" i="61"/>
  <c r="G21" i="61"/>
  <c r="F21" i="61"/>
  <c r="D21" i="61"/>
  <c r="C21" i="61"/>
  <c r="B21" i="61"/>
  <c r="K20" i="61"/>
  <c r="I19" i="61"/>
  <c r="G19" i="61"/>
  <c r="F19" i="61"/>
  <c r="D19" i="61"/>
  <c r="C19" i="61"/>
  <c r="B19" i="61"/>
  <c r="M18" i="61"/>
  <c r="I17" i="61"/>
  <c r="G17" i="61"/>
  <c r="F17" i="61"/>
  <c r="D17" i="61"/>
  <c r="C17" i="61"/>
  <c r="B17" i="61"/>
  <c r="U16" i="61"/>
  <c r="K16" i="61"/>
  <c r="I15" i="61"/>
  <c r="G15" i="61"/>
  <c r="F15" i="61"/>
  <c r="D15" i="61"/>
  <c r="C15" i="61"/>
  <c r="B15" i="61"/>
  <c r="I13" i="61"/>
  <c r="G13" i="61"/>
  <c r="F13" i="61"/>
  <c r="D13" i="61"/>
  <c r="C13" i="61"/>
  <c r="B13" i="61"/>
  <c r="K12" i="61"/>
  <c r="I11" i="61"/>
  <c r="G11" i="61"/>
  <c r="F11" i="61"/>
  <c r="D11" i="61"/>
  <c r="C11" i="61"/>
  <c r="B11" i="61"/>
  <c r="M10" i="61"/>
  <c r="I9" i="61"/>
  <c r="G9" i="61"/>
  <c r="F9" i="61"/>
  <c r="D9" i="61"/>
  <c r="C9" i="61"/>
  <c r="B9" i="61"/>
  <c r="K8" i="61"/>
  <c r="U7" i="61"/>
  <c r="I7" i="61"/>
  <c r="G7" i="61"/>
  <c r="F7" i="61"/>
  <c r="D7" i="61"/>
  <c r="C7" i="61"/>
  <c r="B7" i="61"/>
  <c r="R4" i="61"/>
  <c r="O31" i="61" s="1"/>
  <c r="K4" i="61"/>
  <c r="G4" i="61"/>
  <c r="A4" i="61"/>
  <c r="E2" i="61"/>
  <c r="A1" i="61"/>
  <c r="N122" i="60"/>
  <c r="K122" i="60" s="1"/>
  <c r="J122" i="60"/>
  <c r="I122" i="60"/>
  <c r="H122" i="60"/>
  <c r="N121" i="60"/>
  <c r="K121" i="60" s="1"/>
  <c r="J121" i="60"/>
  <c r="I121" i="60"/>
  <c r="H121" i="60"/>
  <c r="N120" i="60"/>
  <c r="K120" i="60" s="1"/>
  <c r="J120" i="60"/>
  <c r="I120" i="60"/>
  <c r="H120" i="60"/>
  <c r="N119" i="60"/>
  <c r="K119" i="60"/>
  <c r="J119" i="60"/>
  <c r="I119" i="60"/>
  <c r="H119" i="60"/>
  <c r="N118" i="60"/>
  <c r="K118" i="60" s="1"/>
  <c r="J118" i="60"/>
  <c r="I118" i="60"/>
  <c r="H118" i="60"/>
  <c r="N117" i="60"/>
  <c r="K117" i="60" s="1"/>
  <c r="J117" i="60"/>
  <c r="I117" i="60"/>
  <c r="H117" i="60"/>
  <c r="N116" i="60"/>
  <c r="K116" i="60"/>
  <c r="J116" i="60"/>
  <c r="I116" i="60"/>
  <c r="H116" i="60"/>
  <c r="N115" i="60"/>
  <c r="K115" i="60"/>
  <c r="J115" i="60"/>
  <c r="I115" i="60"/>
  <c r="H115" i="60"/>
  <c r="N114" i="60"/>
  <c r="K114" i="60" s="1"/>
  <c r="J114" i="60"/>
  <c r="I114" i="60"/>
  <c r="H114" i="60"/>
  <c r="N113" i="60"/>
  <c r="K113" i="60" s="1"/>
  <c r="J113" i="60"/>
  <c r="I113" i="60"/>
  <c r="H113" i="60"/>
  <c r="N112" i="60"/>
  <c r="K112" i="60" s="1"/>
  <c r="J112" i="60"/>
  <c r="I112" i="60"/>
  <c r="H112" i="60"/>
  <c r="N111" i="60"/>
  <c r="K111" i="60"/>
  <c r="J111" i="60"/>
  <c r="I111" i="60"/>
  <c r="H111" i="60"/>
  <c r="N110" i="60"/>
  <c r="K110" i="60" s="1"/>
  <c r="J110" i="60"/>
  <c r="I110" i="60"/>
  <c r="H110" i="60"/>
  <c r="N109" i="60"/>
  <c r="K109" i="60" s="1"/>
  <c r="J109" i="60"/>
  <c r="I109" i="60"/>
  <c r="H109" i="60"/>
  <c r="N108" i="60"/>
  <c r="K108" i="60"/>
  <c r="J108" i="60"/>
  <c r="I108" i="60"/>
  <c r="H108" i="60"/>
  <c r="N107" i="60"/>
  <c r="K107" i="60" s="1"/>
  <c r="J107" i="60"/>
  <c r="I107" i="60"/>
  <c r="H107" i="60"/>
  <c r="N106" i="60"/>
  <c r="K106" i="60" s="1"/>
  <c r="J106" i="60"/>
  <c r="I106" i="60"/>
  <c r="H106" i="60"/>
  <c r="N105" i="60"/>
  <c r="K105" i="60"/>
  <c r="J105" i="60"/>
  <c r="I105" i="60"/>
  <c r="H105" i="60"/>
  <c r="N104" i="60"/>
  <c r="K104" i="60"/>
  <c r="J104" i="60"/>
  <c r="I104" i="60"/>
  <c r="H104" i="60"/>
  <c r="N103" i="60"/>
  <c r="K103" i="60" s="1"/>
  <c r="J103" i="60"/>
  <c r="I103" i="60"/>
  <c r="H103" i="60"/>
  <c r="N102" i="60"/>
  <c r="K102" i="60" s="1"/>
  <c r="J102" i="60"/>
  <c r="I102" i="60"/>
  <c r="H102" i="60"/>
  <c r="N101" i="60"/>
  <c r="K101" i="60" s="1"/>
  <c r="J101" i="60"/>
  <c r="I101" i="60"/>
  <c r="H101" i="60"/>
  <c r="N100" i="60"/>
  <c r="K100" i="60"/>
  <c r="J100" i="60"/>
  <c r="I100" i="60"/>
  <c r="H100" i="60"/>
  <c r="N99" i="60"/>
  <c r="K99" i="60"/>
  <c r="J99" i="60"/>
  <c r="I99" i="60"/>
  <c r="H99" i="60"/>
  <c r="N98" i="60"/>
  <c r="K98" i="60" s="1"/>
  <c r="J98" i="60"/>
  <c r="I98" i="60"/>
  <c r="H98" i="60"/>
  <c r="N97" i="60"/>
  <c r="K97" i="60"/>
  <c r="J97" i="60"/>
  <c r="I97" i="60"/>
  <c r="H97" i="60"/>
  <c r="N96" i="60"/>
  <c r="K96" i="60" s="1"/>
  <c r="J96" i="60"/>
  <c r="I96" i="60"/>
  <c r="H96" i="60"/>
  <c r="N95" i="60"/>
  <c r="K95" i="60"/>
  <c r="J95" i="60"/>
  <c r="I95" i="60"/>
  <c r="H95" i="60"/>
  <c r="N94" i="60"/>
  <c r="K94" i="60" s="1"/>
  <c r="J94" i="60"/>
  <c r="I94" i="60"/>
  <c r="H94" i="60"/>
  <c r="N93" i="60"/>
  <c r="K93" i="60" s="1"/>
  <c r="J93" i="60"/>
  <c r="I93" i="60"/>
  <c r="H93" i="60"/>
  <c r="N92" i="60"/>
  <c r="K92" i="60"/>
  <c r="J92" i="60"/>
  <c r="I92" i="60"/>
  <c r="H92" i="60"/>
  <c r="N91" i="60"/>
  <c r="K91" i="60"/>
  <c r="J91" i="60"/>
  <c r="I91" i="60"/>
  <c r="H91" i="60"/>
  <c r="N90" i="60"/>
  <c r="K90" i="60" s="1"/>
  <c r="J90" i="60"/>
  <c r="I90" i="60"/>
  <c r="H90" i="60"/>
  <c r="N89" i="60"/>
  <c r="K89" i="60" s="1"/>
  <c r="J89" i="60"/>
  <c r="I89" i="60"/>
  <c r="H89" i="60"/>
  <c r="N88" i="60"/>
  <c r="K88" i="60" s="1"/>
  <c r="J88" i="60"/>
  <c r="I88" i="60"/>
  <c r="H88" i="60"/>
  <c r="N87" i="60"/>
  <c r="K87" i="60"/>
  <c r="J87" i="60"/>
  <c r="I87" i="60"/>
  <c r="H87" i="60"/>
  <c r="N86" i="60"/>
  <c r="K86" i="60" s="1"/>
  <c r="J86" i="60"/>
  <c r="I86" i="60"/>
  <c r="H86" i="60"/>
  <c r="N85" i="60"/>
  <c r="K85" i="60" s="1"/>
  <c r="J85" i="60"/>
  <c r="I85" i="60"/>
  <c r="H85" i="60"/>
  <c r="N84" i="60"/>
  <c r="K84" i="60" s="1"/>
  <c r="J84" i="60"/>
  <c r="I84" i="60"/>
  <c r="H84" i="60"/>
  <c r="N83" i="60"/>
  <c r="K83" i="60"/>
  <c r="J83" i="60"/>
  <c r="I83" i="60"/>
  <c r="H83" i="60"/>
  <c r="N82" i="60"/>
  <c r="K82" i="60" s="1"/>
  <c r="J82" i="60"/>
  <c r="I82" i="60"/>
  <c r="H82" i="60"/>
  <c r="N81" i="60"/>
  <c r="K81" i="60" s="1"/>
  <c r="J81" i="60"/>
  <c r="I81" i="60"/>
  <c r="H81" i="60"/>
  <c r="N80" i="60"/>
  <c r="K80" i="60" s="1"/>
  <c r="J80" i="60"/>
  <c r="I80" i="60"/>
  <c r="H80" i="60"/>
  <c r="N79" i="60"/>
  <c r="K79" i="60"/>
  <c r="J79" i="60"/>
  <c r="I79" i="60"/>
  <c r="H79" i="60"/>
  <c r="N78" i="60"/>
  <c r="K78" i="60" s="1"/>
  <c r="J78" i="60"/>
  <c r="I78" i="60"/>
  <c r="H78" i="60"/>
  <c r="N77" i="60"/>
  <c r="K77" i="60" s="1"/>
  <c r="J77" i="60"/>
  <c r="I77" i="60"/>
  <c r="H77" i="60"/>
  <c r="N76" i="60"/>
  <c r="K76" i="60" s="1"/>
  <c r="J76" i="60"/>
  <c r="I76" i="60"/>
  <c r="H76" i="60"/>
  <c r="N75" i="60"/>
  <c r="K75" i="60" s="1"/>
  <c r="J75" i="60"/>
  <c r="I75" i="60"/>
  <c r="H75" i="60"/>
  <c r="N74" i="60"/>
  <c r="K74" i="60" s="1"/>
  <c r="J74" i="60"/>
  <c r="I74" i="60"/>
  <c r="H74" i="60"/>
  <c r="N73" i="60"/>
  <c r="K73" i="60" s="1"/>
  <c r="J73" i="60"/>
  <c r="I73" i="60"/>
  <c r="H73" i="60"/>
  <c r="N72" i="60"/>
  <c r="K72" i="60" s="1"/>
  <c r="J72" i="60"/>
  <c r="I72" i="60"/>
  <c r="H72" i="60"/>
  <c r="N71" i="60"/>
  <c r="K71" i="60"/>
  <c r="J71" i="60"/>
  <c r="I71" i="60"/>
  <c r="H71" i="60"/>
  <c r="N70" i="60"/>
  <c r="K70" i="60" s="1"/>
  <c r="J70" i="60"/>
  <c r="I70" i="60"/>
  <c r="H70" i="60"/>
  <c r="N69" i="60"/>
  <c r="K69" i="60" s="1"/>
  <c r="J69" i="60"/>
  <c r="I69" i="60"/>
  <c r="H69" i="60"/>
  <c r="N68" i="60"/>
  <c r="K68" i="60"/>
  <c r="J68" i="60"/>
  <c r="I68" i="60"/>
  <c r="H68" i="60"/>
  <c r="N67" i="60"/>
  <c r="K67" i="60" s="1"/>
  <c r="J67" i="60"/>
  <c r="I67" i="60"/>
  <c r="H67" i="60"/>
  <c r="N66" i="60"/>
  <c r="K66" i="60" s="1"/>
  <c r="J66" i="60"/>
  <c r="I66" i="60"/>
  <c r="H66" i="60"/>
  <c r="N65" i="60"/>
  <c r="K65" i="60" s="1"/>
  <c r="J65" i="60"/>
  <c r="I65" i="60"/>
  <c r="H65" i="60"/>
  <c r="N64" i="60"/>
  <c r="K64" i="60" s="1"/>
  <c r="J64" i="60"/>
  <c r="I64" i="60"/>
  <c r="H64" i="60"/>
  <c r="N63" i="60"/>
  <c r="K63" i="60"/>
  <c r="J63" i="60"/>
  <c r="I63" i="60"/>
  <c r="H63" i="60"/>
  <c r="N62" i="60"/>
  <c r="K62" i="60" s="1"/>
  <c r="J62" i="60"/>
  <c r="I62" i="60"/>
  <c r="H62" i="60"/>
  <c r="N61" i="60"/>
  <c r="K61" i="60" s="1"/>
  <c r="J61" i="60"/>
  <c r="I61" i="60"/>
  <c r="H61" i="60"/>
  <c r="N60" i="60"/>
  <c r="K60" i="60"/>
  <c r="J60" i="60"/>
  <c r="I60" i="60"/>
  <c r="H60" i="60"/>
  <c r="N59" i="60"/>
  <c r="K59" i="60"/>
  <c r="J59" i="60"/>
  <c r="I59" i="60"/>
  <c r="H59" i="60"/>
  <c r="N58" i="60"/>
  <c r="K58" i="60" s="1"/>
  <c r="J58" i="60"/>
  <c r="I58" i="60"/>
  <c r="H58" i="60"/>
  <c r="N57" i="60"/>
  <c r="K57" i="60" s="1"/>
  <c r="J57" i="60"/>
  <c r="I57" i="60"/>
  <c r="H57" i="60"/>
  <c r="N56" i="60"/>
  <c r="K56" i="60" s="1"/>
  <c r="J56" i="60"/>
  <c r="I56" i="60"/>
  <c r="H56" i="60"/>
  <c r="N55" i="60"/>
  <c r="K55" i="60"/>
  <c r="J55" i="60"/>
  <c r="I55" i="60"/>
  <c r="H55" i="60"/>
  <c r="N54" i="60"/>
  <c r="K54" i="60" s="1"/>
  <c r="J54" i="60"/>
  <c r="I54" i="60"/>
  <c r="H54" i="60"/>
  <c r="N53" i="60"/>
  <c r="K53" i="60" s="1"/>
  <c r="J53" i="60"/>
  <c r="I53" i="60"/>
  <c r="H53" i="60"/>
  <c r="N52" i="60"/>
  <c r="K52" i="60" s="1"/>
  <c r="J52" i="60"/>
  <c r="I52" i="60"/>
  <c r="H52" i="60"/>
  <c r="N51" i="60"/>
  <c r="K51" i="60"/>
  <c r="J51" i="60"/>
  <c r="I51" i="60"/>
  <c r="H51" i="60"/>
  <c r="N50" i="60"/>
  <c r="K50" i="60" s="1"/>
  <c r="J50" i="60"/>
  <c r="I50" i="60"/>
  <c r="H50" i="60"/>
  <c r="N49" i="60"/>
  <c r="K49" i="60" s="1"/>
  <c r="J49" i="60"/>
  <c r="I49" i="60"/>
  <c r="H49" i="60"/>
  <c r="N48" i="60"/>
  <c r="K48" i="60" s="1"/>
  <c r="J48" i="60"/>
  <c r="I48" i="60"/>
  <c r="H48" i="60"/>
  <c r="N47" i="60"/>
  <c r="K47" i="60"/>
  <c r="J47" i="60"/>
  <c r="I47" i="60"/>
  <c r="H47" i="60"/>
  <c r="N46" i="60"/>
  <c r="K46" i="60" s="1"/>
  <c r="J46" i="60"/>
  <c r="I46" i="60"/>
  <c r="H46" i="60"/>
  <c r="N45" i="60"/>
  <c r="K45" i="60" s="1"/>
  <c r="J45" i="60"/>
  <c r="I45" i="60"/>
  <c r="H45" i="60"/>
  <c r="N44" i="60"/>
  <c r="K44" i="60"/>
  <c r="J44" i="60"/>
  <c r="I44" i="60"/>
  <c r="H44" i="60"/>
  <c r="N43" i="60"/>
  <c r="K43" i="60" s="1"/>
  <c r="J43" i="60"/>
  <c r="I43" i="60"/>
  <c r="H43" i="60"/>
  <c r="N42" i="60"/>
  <c r="K42" i="60" s="1"/>
  <c r="J42" i="60"/>
  <c r="I42" i="60"/>
  <c r="H42" i="60"/>
  <c r="N41" i="60"/>
  <c r="K41" i="60" s="1"/>
  <c r="J41" i="60"/>
  <c r="I41" i="60"/>
  <c r="H41" i="60"/>
  <c r="N40" i="60"/>
  <c r="K40" i="60" s="1"/>
  <c r="J40" i="60"/>
  <c r="I40" i="60"/>
  <c r="H40" i="60"/>
  <c r="N39" i="60"/>
  <c r="K39" i="60"/>
  <c r="J39" i="60"/>
  <c r="I39" i="60"/>
  <c r="H39" i="60"/>
  <c r="N38" i="60"/>
  <c r="K38" i="60" s="1"/>
  <c r="J38" i="60"/>
  <c r="I38" i="60"/>
  <c r="H38" i="60"/>
  <c r="N37" i="60"/>
  <c r="K37" i="60" s="1"/>
  <c r="J37" i="60"/>
  <c r="I37" i="60"/>
  <c r="H37" i="60"/>
  <c r="N36" i="60"/>
  <c r="K36" i="60"/>
  <c r="J36" i="60"/>
  <c r="I36" i="60"/>
  <c r="H36" i="60"/>
  <c r="N35" i="60"/>
  <c r="K35" i="60"/>
  <c r="J35" i="60"/>
  <c r="I35" i="60"/>
  <c r="H35" i="60"/>
  <c r="N34" i="60"/>
  <c r="K34" i="60" s="1"/>
  <c r="J34" i="60"/>
  <c r="I34" i="60"/>
  <c r="H34" i="60"/>
  <c r="N33" i="60"/>
  <c r="K33" i="60" s="1"/>
  <c r="J33" i="60"/>
  <c r="I33" i="60"/>
  <c r="H33" i="60"/>
  <c r="N32" i="60"/>
  <c r="N31" i="60"/>
  <c r="N30" i="60"/>
  <c r="G5" i="60"/>
  <c r="D5" i="60"/>
  <c r="C5" i="60"/>
  <c r="A5" i="60"/>
  <c r="C2" i="60"/>
  <c r="A1" i="60"/>
  <c r="M154" i="59"/>
  <c r="K154" i="59"/>
  <c r="G154" i="59"/>
  <c r="M153" i="59"/>
  <c r="K153" i="59"/>
  <c r="G153" i="59"/>
  <c r="M152" i="59"/>
  <c r="K152" i="59"/>
  <c r="G152" i="59"/>
  <c r="M151" i="59"/>
  <c r="K151" i="59"/>
  <c r="G151" i="59"/>
  <c r="M150" i="59"/>
  <c r="K150" i="59"/>
  <c r="G150" i="59"/>
  <c r="M149" i="59"/>
  <c r="K149" i="59"/>
  <c r="G149" i="59"/>
  <c r="M148" i="59"/>
  <c r="G148" i="59"/>
  <c r="M147" i="59"/>
  <c r="K147" i="59"/>
  <c r="G147" i="59"/>
  <c r="Q146" i="59"/>
  <c r="Q143" i="59"/>
  <c r="I143" i="59"/>
  <c r="G143" i="59"/>
  <c r="F143" i="59"/>
  <c r="E143" i="59"/>
  <c r="I142" i="59"/>
  <c r="G142" i="59"/>
  <c r="F142" i="59"/>
  <c r="E142" i="59"/>
  <c r="C142" i="59"/>
  <c r="B142" i="59"/>
  <c r="K141" i="59"/>
  <c r="K140" i="59"/>
  <c r="K139" i="59"/>
  <c r="I139" i="59"/>
  <c r="G139" i="59"/>
  <c r="F139" i="59"/>
  <c r="E139" i="59"/>
  <c r="Q138" i="59"/>
  <c r="O138" i="59"/>
  <c r="I138" i="59"/>
  <c r="G138" i="59"/>
  <c r="F138" i="59"/>
  <c r="E138" i="59"/>
  <c r="C138" i="59"/>
  <c r="B138" i="59"/>
  <c r="M137" i="59"/>
  <c r="M136" i="59"/>
  <c r="I135" i="59"/>
  <c r="G135" i="59"/>
  <c r="F135" i="59"/>
  <c r="E135" i="59"/>
  <c r="I134" i="59"/>
  <c r="G134" i="59"/>
  <c r="F134" i="59"/>
  <c r="E134" i="59"/>
  <c r="C134" i="59"/>
  <c r="B134" i="59"/>
  <c r="K133" i="59"/>
  <c r="K132" i="59"/>
  <c r="K131" i="59"/>
  <c r="I131" i="59"/>
  <c r="G131" i="59"/>
  <c r="F131" i="59"/>
  <c r="E131" i="59"/>
  <c r="I130" i="59"/>
  <c r="G130" i="59"/>
  <c r="F130" i="59"/>
  <c r="E130" i="59"/>
  <c r="C130" i="59"/>
  <c r="B130" i="59"/>
  <c r="O129" i="59"/>
  <c r="O128" i="59"/>
  <c r="I127" i="59"/>
  <c r="G127" i="59"/>
  <c r="F127" i="59"/>
  <c r="E127" i="59"/>
  <c r="I126" i="59"/>
  <c r="G126" i="59"/>
  <c r="F126" i="59"/>
  <c r="E126" i="59"/>
  <c r="C126" i="59"/>
  <c r="B126" i="59"/>
  <c r="K125" i="59"/>
  <c r="K124" i="59"/>
  <c r="K123" i="59"/>
  <c r="I123" i="59"/>
  <c r="G123" i="59"/>
  <c r="F123" i="59"/>
  <c r="E123" i="59"/>
  <c r="I122" i="59"/>
  <c r="G122" i="59"/>
  <c r="F122" i="59"/>
  <c r="E122" i="59"/>
  <c r="C122" i="59"/>
  <c r="B122" i="59"/>
  <c r="M121" i="59"/>
  <c r="M120" i="59"/>
  <c r="I119" i="59"/>
  <c r="G119" i="59"/>
  <c r="F119" i="59"/>
  <c r="E119" i="59"/>
  <c r="I118" i="59"/>
  <c r="G118" i="59"/>
  <c r="F118" i="59"/>
  <c r="E118" i="59"/>
  <c r="C118" i="59"/>
  <c r="B118" i="59"/>
  <c r="K117" i="59"/>
  <c r="K116" i="59"/>
  <c r="K115" i="59"/>
  <c r="I115" i="59"/>
  <c r="G115" i="59"/>
  <c r="F115" i="59"/>
  <c r="E115" i="59"/>
  <c r="I114" i="59"/>
  <c r="G114" i="59"/>
  <c r="F114" i="59"/>
  <c r="E114" i="59"/>
  <c r="C114" i="59"/>
  <c r="B114" i="59"/>
  <c r="Q113" i="59"/>
  <c r="Q112" i="59"/>
  <c r="I111" i="59"/>
  <c r="G111" i="59"/>
  <c r="F111" i="59"/>
  <c r="E111" i="59"/>
  <c r="I110" i="59"/>
  <c r="G110" i="59"/>
  <c r="F110" i="59"/>
  <c r="E110" i="59"/>
  <c r="C110" i="59"/>
  <c r="B110" i="59"/>
  <c r="K109" i="59"/>
  <c r="K108" i="59"/>
  <c r="K107" i="59"/>
  <c r="I107" i="59"/>
  <c r="G107" i="59"/>
  <c r="F107" i="59"/>
  <c r="E107" i="59"/>
  <c r="I106" i="59"/>
  <c r="G106" i="59"/>
  <c r="F106" i="59"/>
  <c r="E106" i="59"/>
  <c r="C106" i="59"/>
  <c r="B106" i="59"/>
  <c r="M105" i="59"/>
  <c r="M104" i="59"/>
  <c r="I103" i="59"/>
  <c r="G103" i="59"/>
  <c r="F103" i="59"/>
  <c r="E103" i="59"/>
  <c r="I102" i="59"/>
  <c r="G102" i="59"/>
  <c r="F102" i="59"/>
  <c r="E102" i="59"/>
  <c r="C102" i="59"/>
  <c r="B102" i="59"/>
  <c r="K101" i="59"/>
  <c r="K100" i="59"/>
  <c r="K99" i="59"/>
  <c r="I99" i="59"/>
  <c r="G99" i="59"/>
  <c r="F99" i="59"/>
  <c r="E99" i="59"/>
  <c r="I98" i="59"/>
  <c r="G98" i="59"/>
  <c r="F98" i="59"/>
  <c r="E98" i="59"/>
  <c r="C98" i="59"/>
  <c r="B98" i="59"/>
  <c r="O97" i="59"/>
  <c r="O96" i="59"/>
  <c r="I95" i="59"/>
  <c r="G95" i="59"/>
  <c r="F95" i="59"/>
  <c r="E95" i="59"/>
  <c r="I94" i="59"/>
  <c r="G94" i="59"/>
  <c r="F94" i="59"/>
  <c r="E94" i="59"/>
  <c r="C94" i="59"/>
  <c r="B94" i="59"/>
  <c r="K93" i="59"/>
  <c r="K92" i="59"/>
  <c r="U91" i="59"/>
  <c r="K91" i="59"/>
  <c r="I91" i="59"/>
  <c r="G91" i="59"/>
  <c r="F91" i="59"/>
  <c r="E91" i="59"/>
  <c r="U90" i="59"/>
  <c r="I90" i="59"/>
  <c r="G90" i="59"/>
  <c r="F90" i="59"/>
  <c r="E90" i="59"/>
  <c r="C90" i="59"/>
  <c r="B90" i="59"/>
  <c r="U89" i="59"/>
  <c r="M89" i="59"/>
  <c r="U88" i="59"/>
  <c r="M88" i="59"/>
  <c r="U87" i="59"/>
  <c r="I87" i="59"/>
  <c r="G87" i="59"/>
  <c r="F87" i="59"/>
  <c r="E87" i="59"/>
  <c r="U86" i="59"/>
  <c r="I86" i="59"/>
  <c r="G86" i="59"/>
  <c r="F86" i="59"/>
  <c r="E86" i="59"/>
  <c r="C86" i="59"/>
  <c r="B86" i="59"/>
  <c r="U85" i="59"/>
  <c r="K85" i="59"/>
  <c r="U84" i="59"/>
  <c r="K84" i="59"/>
  <c r="U83" i="59"/>
  <c r="K83" i="59"/>
  <c r="I83" i="59"/>
  <c r="G83" i="59"/>
  <c r="F83" i="59"/>
  <c r="E83" i="59"/>
  <c r="U82" i="59"/>
  <c r="I82" i="59"/>
  <c r="G82" i="59"/>
  <c r="F82" i="59"/>
  <c r="E82" i="59"/>
  <c r="C82" i="59"/>
  <c r="B82" i="59"/>
  <c r="O69" i="59"/>
  <c r="O144" i="59" s="1"/>
  <c r="O68" i="59"/>
  <c r="O143" i="59" s="1"/>
  <c r="I68" i="59"/>
  <c r="G68" i="59"/>
  <c r="F68" i="59"/>
  <c r="E68" i="59"/>
  <c r="Q67" i="59"/>
  <c r="Q142" i="59" s="1"/>
  <c r="I67" i="59"/>
  <c r="G67" i="59"/>
  <c r="F67" i="59"/>
  <c r="E67" i="59"/>
  <c r="C67" i="59"/>
  <c r="B67" i="59"/>
  <c r="Q66" i="59"/>
  <c r="Q141" i="59" s="1"/>
  <c r="K66" i="59"/>
  <c r="O65" i="59"/>
  <c r="O140" i="59" s="1"/>
  <c r="K65" i="59"/>
  <c r="O64" i="59"/>
  <c r="O139" i="59" s="1"/>
  <c r="K64" i="59"/>
  <c r="I64" i="59"/>
  <c r="G64" i="59"/>
  <c r="F64" i="59"/>
  <c r="E64" i="59"/>
  <c r="I63" i="59"/>
  <c r="G63" i="59"/>
  <c r="F63" i="59"/>
  <c r="E63" i="59"/>
  <c r="C63" i="59"/>
  <c r="B63" i="59"/>
  <c r="M62" i="59"/>
  <c r="M61" i="59"/>
  <c r="I60" i="59"/>
  <c r="G60" i="59"/>
  <c r="F60" i="59"/>
  <c r="E60" i="59"/>
  <c r="I59" i="59"/>
  <c r="G59" i="59"/>
  <c r="F59" i="59"/>
  <c r="E59" i="59"/>
  <c r="C59" i="59"/>
  <c r="B59" i="59"/>
  <c r="K58" i="59"/>
  <c r="K57" i="59"/>
  <c r="K56" i="59"/>
  <c r="I56" i="59"/>
  <c r="G56" i="59"/>
  <c r="F56" i="59"/>
  <c r="E56" i="59"/>
  <c r="I55" i="59"/>
  <c r="G55" i="59"/>
  <c r="F55" i="59"/>
  <c r="E55" i="59"/>
  <c r="C55" i="59"/>
  <c r="B55" i="59"/>
  <c r="O54" i="59"/>
  <c r="O53" i="59"/>
  <c r="I52" i="59"/>
  <c r="G52" i="59"/>
  <c r="F52" i="59"/>
  <c r="E52" i="59"/>
  <c r="I51" i="59"/>
  <c r="G51" i="59"/>
  <c r="F51" i="59"/>
  <c r="E51" i="59"/>
  <c r="C51" i="59"/>
  <c r="B51" i="59"/>
  <c r="K50" i="59"/>
  <c r="K49" i="59"/>
  <c r="K48" i="59"/>
  <c r="I48" i="59"/>
  <c r="G48" i="59"/>
  <c r="F48" i="59"/>
  <c r="E48" i="59"/>
  <c r="I47" i="59"/>
  <c r="G47" i="59"/>
  <c r="F47" i="59"/>
  <c r="E47" i="59"/>
  <c r="C47" i="59"/>
  <c r="B47" i="59"/>
  <c r="M46" i="59"/>
  <c r="M45" i="59"/>
  <c r="I44" i="59"/>
  <c r="G44" i="59"/>
  <c r="F44" i="59"/>
  <c r="E44" i="59"/>
  <c r="I43" i="59"/>
  <c r="G43" i="59"/>
  <c r="F43" i="59"/>
  <c r="E43" i="59"/>
  <c r="C43" i="59"/>
  <c r="B43" i="59"/>
  <c r="K42" i="59"/>
  <c r="K41" i="59"/>
  <c r="K40" i="59"/>
  <c r="I40" i="59"/>
  <c r="G40" i="59"/>
  <c r="F40" i="59"/>
  <c r="E40" i="59"/>
  <c r="I39" i="59"/>
  <c r="G39" i="59"/>
  <c r="F39" i="59"/>
  <c r="E39" i="59"/>
  <c r="C39" i="59"/>
  <c r="B39" i="59"/>
  <c r="Q38" i="59"/>
  <c r="Q37" i="59"/>
  <c r="I36" i="59"/>
  <c r="G36" i="59"/>
  <c r="F36" i="59"/>
  <c r="E36" i="59"/>
  <c r="I35" i="59"/>
  <c r="G35" i="59"/>
  <c r="F35" i="59"/>
  <c r="E35" i="59"/>
  <c r="C35" i="59"/>
  <c r="B35" i="59"/>
  <c r="K34" i="59"/>
  <c r="K33" i="59"/>
  <c r="K32" i="59"/>
  <c r="I32" i="59"/>
  <c r="G32" i="59"/>
  <c r="F32" i="59"/>
  <c r="E32" i="59"/>
  <c r="I31" i="59"/>
  <c r="G31" i="59"/>
  <c r="F31" i="59"/>
  <c r="E31" i="59"/>
  <c r="C31" i="59"/>
  <c r="B31" i="59"/>
  <c r="M30" i="59"/>
  <c r="M29" i="59"/>
  <c r="I28" i="59"/>
  <c r="G28" i="59"/>
  <c r="F28" i="59"/>
  <c r="E28" i="59"/>
  <c r="I27" i="59"/>
  <c r="G27" i="59"/>
  <c r="F27" i="59"/>
  <c r="E27" i="59"/>
  <c r="C27" i="59"/>
  <c r="B27" i="59"/>
  <c r="K26" i="59"/>
  <c r="K25" i="59"/>
  <c r="K24" i="59"/>
  <c r="I24" i="59"/>
  <c r="G24" i="59"/>
  <c r="F24" i="59"/>
  <c r="E24" i="59"/>
  <c r="I23" i="59"/>
  <c r="G23" i="59"/>
  <c r="F23" i="59"/>
  <c r="E23" i="59"/>
  <c r="C23" i="59"/>
  <c r="B23" i="59"/>
  <c r="O22" i="59"/>
  <c r="O21" i="59"/>
  <c r="I20" i="59"/>
  <c r="G20" i="59"/>
  <c r="F20" i="59"/>
  <c r="E20" i="59"/>
  <c r="I19" i="59"/>
  <c r="G19" i="59"/>
  <c r="F19" i="59"/>
  <c r="E19" i="59"/>
  <c r="C19" i="59"/>
  <c r="B19" i="59"/>
  <c r="K18" i="59"/>
  <c r="K17" i="59"/>
  <c r="U16" i="59"/>
  <c r="K16" i="59"/>
  <c r="I16" i="59"/>
  <c r="G16" i="59"/>
  <c r="F16" i="59"/>
  <c r="E16" i="59"/>
  <c r="I15" i="59"/>
  <c r="G15" i="59"/>
  <c r="F15" i="59"/>
  <c r="E15" i="59"/>
  <c r="C15" i="59"/>
  <c r="B15" i="59"/>
  <c r="M14" i="59"/>
  <c r="M13" i="59"/>
  <c r="I12" i="59"/>
  <c r="G12" i="59"/>
  <c r="F12" i="59"/>
  <c r="E12" i="59"/>
  <c r="I11" i="59"/>
  <c r="G11" i="59"/>
  <c r="F11" i="59"/>
  <c r="E11" i="59"/>
  <c r="C11" i="59"/>
  <c r="B11" i="59"/>
  <c r="K10" i="59"/>
  <c r="K9" i="59"/>
  <c r="K8" i="59"/>
  <c r="I8" i="59"/>
  <c r="G8" i="59"/>
  <c r="F8" i="59"/>
  <c r="E8" i="59"/>
  <c r="U7" i="59"/>
  <c r="I7" i="59"/>
  <c r="G7" i="59"/>
  <c r="F7" i="59"/>
  <c r="E7" i="59"/>
  <c r="C7" i="59"/>
  <c r="B7" i="59"/>
  <c r="R4" i="59"/>
  <c r="O79" i="59" s="1"/>
  <c r="O154" i="59" s="1"/>
  <c r="G4" i="59"/>
  <c r="A4" i="59"/>
  <c r="F2" i="59"/>
  <c r="A1" i="59"/>
  <c r="I68" i="58"/>
  <c r="G68" i="58"/>
  <c r="F68" i="58"/>
  <c r="E68" i="58"/>
  <c r="I67" i="58"/>
  <c r="G67" i="58"/>
  <c r="F67" i="58"/>
  <c r="E67" i="58"/>
  <c r="C67" i="58"/>
  <c r="B67" i="58"/>
  <c r="K66" i="58"/>
  <c r="K65" i="58"/>
  <c r="K64" i="58"/>
  <c r="I64" i="58"/>
  <c r="G64" i="58"/>
  <c r="F64" i="58"/>
  <c r="E64" i="58"/>
  <c r="I63" i="58"/>
  <c r="G63" i="58"/>
  <c r="F63" i="58"/>
  <c r="E63" i="58"/>
  <c r="C63" i="58"/>
  <c r="B63" i="58"/>
  <c r="M62" i="58"/>
  <c r="M61" i="58"/>
  <c r="I60" i="58"/>
  <c r="G60" i="58"/>
  <c r="F60" i="58"/>
  <c r="E60" i="58"/>
  <c r="I59" i="58"/>
  <c r="G59" i="58"/>
  <c r="F59" i="58"/>
  <c r="E59" i="58"/>
  <c r="C59" i="58"/>
  <c r="B59" i="58"/>
  <c r="K58" i="58"/>
  <c r="K57" i="58"/>
  <c r="K56" i="58"/>
  <c r="I56" i="58"/>
  <c r="G56" i="58"/>
  <c r="F56" i="58"/>
  <c r="E56" i="58"/>
  <c r="I55" i="58"/>
  <c r="G55" i="58"/>
  <c r="F55" i="58"/>
  <c r="E55" i="58"/>
  <c r="C55" i="58"/>
  <c r="B55" i="58"/>
  <c r="O54" i="58"/>
  <c r="O53" i="58"/>
  <c r="I52" i="58"/>
  <c r="G52" i="58"/>
  <c r="F52" i="58"/>
  <c r="E52" i="58"/>
  <c r="I51" i="58"/>
  <c r="G51" i="58"/>
  <c r="F51" i="58"/>
  <c r="E51" i="58"/>
  <c r="C51" i="58"/>
  <c r="B51" i="58"/>
  <c r="K50" i="58"/>
  <c r="K49" i="58"/>
  <c r="K48" i="58"/>
  <c r="I48" i="58"/>
  <c r="G48" i="58"/>
  <c r="F48" i="58"/>
  <c r="E48" i="58"/>
  <c r="I47" i="58"/>
  <c r="G47" i="58"/>
  <c r="F47" i="58"/>
  <c r="E47" i="58"/>
  <c r="C47" i="58"/>
  <c r="B47" i="58"/>
  <c r="M46" i="58"/>
  <c r="M45" i="58"/>
  <c r="I44" i="58"/>
  <c r="G44" i="58"/>
  <c r="F44" i="58"/>
  <c r="E44" i="58"/>
  <c r="I43" i="58"/>
  <c r="G43" i="58"/>
  <c r="F43" i="58"/>
  <c r="E43" i="58"/>
  <c r="C43" i="58"/>
  <c r="B43" i="58"/>
  <c r="K42" i="58"/>
  <c r="K41" i="58"/>
  <c r="K40" i="58"/>
  <c r="I40" i="58"/>
  <c r="G40" i="58"/>
  <c r="F40" i="58"/>
  <c r="E40" i="58"/>
  <c r="I39" i="58"/>
  <c r="G39" i="58"/>
  <c r="F39" i="58"/>
  <c r="E39" i="58"/>
  <c r="C39" i="58"/>
  <c r="B39" i="58"/>
  <c r="Q38" i="58"/>
  <c r="Q37" i="58"/>
  <c r="I36" i="58"/>
  <c r="G36" i="58"/>
  <c r="F36" i="58"/>
  <c r="E36" i="58"/>
  <c r="I35" i="58"/>
  <c r="G35" i="58"/>
  <c r="F35" i="58"/>
  <c r="E35" i="58"/>
  <c r="C35" i="58"/>
  <c r="B35" i="58"/>
  <c r="K34" i="58"/>
  <c r="K33" i="58"/>
  <c r="K32" i="58"/>
  <c r="I32" i="58"/>
  <c r="G32" i="58"/>
  <c r="F32" i="58"/>
  <c r="E32" i="58"/>
  <c r="I31" i="58"/>
  <c r="G31" i="58"/>
  <c r="F31" i="58"/>
  <c r="E31" i="58"/>
  <c r="C31" i="58"/>
  <c r="B31" i="58"/>
  <c r="M30" i="58"/>
  <c r="M29" i="58"/>
  <c r="I28" i="58"/>
  <c r="G28" i="58"/>
  <c r="F28" i="58"/>
  <c r="E28" i="58"/>
  <c r="I27" i="58"/>
  <c r="G27" i="58"/>
  <c r="F27" i="58"/>
  <c r="E27" i="58"/>
  <c r="C27" i="58"/>
  <c r="B27" i="58"/>
  <c r="K26" i="58"/>
  <c r="K25" i="58"/>
  <c r="K24" i="58"/>
  <c r="I24" i="58"/>
  <c r="G24" i="58"/>
  <c r="F24" i="58"/>
  <c r="E24" i="58"/>
  <c r="I23" i="58"/>
  <c r="G23" i="58"/>
  <c r="F23" i="58"/>
  <c r="E23" i="58"/>
  <c r="C23" i="58"/>
  <c r="B23" i="58"/>
  <c r="O22" i="58"/>
  <c r="O21" i="58"/>
  <c r="I20" i="58"/>
  <c r="G20" i="58"/>
  <c r="F20" i="58"/>
  <c r="E20" i="58"/>
  <c r="I19" i="58"/>
  <c r="G19" i="58"/>
  <c r="F19" i="58"/>
  <c r="E19" i="58"/>
  <c r="C19" i="58"/>
  <c r="B19" i="58"/>
  <c r="K18" i="58"/>
  <c r="K17" i="58"/>
  <c r="U16" i="58"/>
  <c r="K16" i="58"/>
  <c r="I16" i="58"/>
  <c r="G16" i="58"/>
  <c r="F16" i="58"/>
  <c r="E16" i="58"/>
  <c r="I15" i="58"/>
  <c r="G15" i="58"/>
  <c r="F15" i="58"/>
  <c r="E15" i="58"/>
  <c r="C15" i="58"/>
  <c r="B15" i="58"/>
  <c r="M14" i="58"/>
  <c r="M13" i="58"/>
  <c r="I12" i="58"/>
  <c r="G12" i="58"/>
  <c r="F12" i="58"/>
  <c r="E12" i="58"/>
  <c r="I11" i="58"/>
  <c r="G11" i="58"/>
  <c r="F11" i="58"/>
  <c r="E11" i="58"/>
  <c r="C11" i="58"/>
  <c r="B11" i="58"/>
  <c r="K10" i="58"/>
  <c r="K9" i="58"/>
  <c r="K8" i="58"/>
  <c r="I8" i="58"/>
  <c r="G8" i="58"/>
  <c r="F8" i="58"/>
  <c r="E8" i="58"/>
  <c r="U7" i="58"/>
  <c r="I7" i="58"/>
  <c r="G7" i="58"/>
  <c r="F7" i="58"/>
  <c r="E7" i="58"/>
  <c r="C7" i="58"/>
  <c r="B7" i="58"/>
  <c r="R4" i="58"/>
  <c r="O79" i="58" s="1"/>
  <c r="G4" i="58"/>
  <c r="A4" i="58"/>
  <c r="F2" i="58"/>
  <c r="A1" i="58"/>
  <c r="O79" i="57"/>
  <c r="Q37" i="57"/>
  <c r="I36" i="57"/>
  <c r="G36" i="57"/>
  <c r="F36" i="57"/>
  <c r="E36" i="57"/>
  <c r="I35" i="57"/>
  <c r="G35" i="57"/>
  <c r="F35" i="57"/>
  <c r="E35" i="57"/>
  <c r="C35" i="57"/>
  <c r="B35" i="57"/>
  <c r="K34" i="57"/>
  <c r="K33" i="57"/>
  <c r="K32" i="57"/>
  <c r="I32" i="57"/>
  <c r="G32" i="57"/>
  <c r="F32" i="57"/>
  <c r="E32" i="57"/>
  <c r="I31" i="57"/>
  <c r="G31" i="57"/>
  <c r="F31" i="57"/>
  <c r="E31" i="57"/>
  <c r="C31" i="57"/>
  <c r="B31" i="57"/>
  <c r="M30" i="57"/>
  <c r="M29" i="57"/>
  <c r="I28" i="57"/>
  <c r="G28" i="57"/>
  <c r="F28" i="57"/>
  <c r="E28" i="57"/>
  <c r="I27" i="57"/>
  <c r="G27" i="57"/>
  <c r="F27" i="57"/>
  <c r="E27" i="57"/>
  <c r="C27" i="57"/>
  <c r="B27" i="57"/>
  <c r="K26" i="57"/>
  <c r="K25" i="57"/>
  <c r="K24" i="57"/>
  <c r="I24" i="57"/>
  <c r="G24" i="57"/>
  <c r="F24" i="57"/>
  <c r="E24" i="57"/>
  <c r="I23" i="57"/>
  <c r="G23" i="57"/>
  <c r="F23" i="57"/>
  <c r="E23" i="57"/>
  <c r="C23" i="57"/>
  <c r="B23" i="57"/>
  <c r="O22" i="57"/>
  <c r="O21" i="57"/>
  <c r="I20" i="57"/>
  <c r="G20" i="57"/>
  <c r="F20" i="57"/>
  <c r="E20" i="57"/>
  <c r="I19" i="57"/>
  <c r="G19" i="57"/>
  <c r="F19" i="57"/>
  <c r="E19" i="57"/>
  <c r="C19" i="57"/>
  <c r="B19" i="57"/>
  <c r="K18" i="57"/>
  <c r="K17" i="57"/>
  <c r="U16" i="57"/>
  <c r="K16" i="57"/>
  <c r="I16" i="57"/>
  <c r="G16" i="57"/>
  <c r="F16" i="57"/>
  <c r="E16" i="57"/>
  <c r="I15" i="57"/>
  <c r="G15" i="57"/>
  <c r="F15" i="57"/>
  <c r="E15" i="57"/>
  <c r="C15" i="57"/>
  <c r="B15" i="57"/>
  <c r="M14" i="57"/>
  <c r="M13" i="57"/>
  <c r="I12" i="57"/>
  <c r="G12" i="57"/>
  <c r="F12" i="57"/>
  <c r="E12" i="57"/>
  <c r="I11" i="57"/>
  <c r="G11" i="57"/>
  <c r="F11" i="57"/>
  <c r="E11" i="57"/>
  <c r="C11" i="57"/>
  <c r="B11" i="57"/>
  <c r="K10" i="57"/>
  <c r="K9" i="57"/>
  <c r="K8" i="57"/>
  <c r="I8" i="57"/>
  <c r="G8" i="57"/>
  <c r="F8" i="57"/>
  <c r="E8" i="57"/>
  <c r="U7" i="57"/>
  <c r="I7" i="57"/>
  <c r="G7" i="57"/>
  <c r="F7" i="57"/>
  <c r="E7" i="57"/>
  <c r="C7" i="57"/>
  <c r="B7" i="57"/>
  <c r="R4" i="57"/>
  <c r="G4" i="57"/>
  <c r="A4" i="57"/>
  <c r="F2" i="57"/>
  <c r="A1" i="57"/>
  <c r="O26" i="56"/>
  <c r="O25" i="56"/>
  <c r="O24" i="56"/>
  <c r="O23" i="56"/>
  <c r="O22" i="56"/>
  <c r="O21" i="56"/>
  <c r="O20" i="56"/>
  <c r="O19" i="56"/>
  <c r="O18" i="56"/>
  <c r="O17" i="56"/>
  <c r="O16" i="56"/>
  <c r="O15" i="56"/>
  <c r="O14" i="56"/>
  <c r="O13" i="56"/>
  <c r="O12" i="56"/>
  <c r="O11" i="56"/>
  <c r="O10" i="56"/>
  <c r="O9" i="56"/>
  <c r="O8" i="56"/>
  <c r="P5" i="56"/>
  <c r="R79" i="59" s="1"/>
  <c r="L5" i="56"/>
  <c r="C5" i="56"/>
  <c r="A5" i="56"/>
  <c r="C2" i="56"/>
  <c r="A2" i="56"/>
  <c r="A1" i="56"/>
  <c r="R80" i="55"/>
  <c r="H80" i="55"/>
  <c r="F80" i="55"/>
  <c r="H79" i="55"/>
  <c r="F79" i="55"/>
  <c r="H78" i="55"/>
  <c r="F78" i="55"/>
  <c r="H77" i="55"/>
  <c r="F77" i="55"/>
  <c r="H76" i="55"/>
  <c r="F76" i="55"/>
  <c r="H75" i="55"/>
  <c r="F75" i="55"/>
  <c r="H74" i="55"/>
  <c r="F74" i="55"/>
  <c r="H73" i="55"/>
  <c r="F73" i="55"/>
  <c r="I70" i="55"/>
  <c r="G70" i="55"/>
  <c r="F70" i="55"/>
  <c r="D70" i="55"/>
  <c r="C70" i="55"/>
  <c r="B70" i="55"/>
  <c r="K69" i="55"/>
  <c r="I69" i="55"/>
  <c r="G69" i="55"/>
  <c r="F69" i="55"/>
  <c r="D69" i="55"/>
  <c r="C69" i="55"/>
  <c r="B69" i="55"/>
  <c r="M68" i="55"/>
  <c r="I68" i="55"/>
  <c r="G68" i="55"/>
  <c r="F68" i="55"/>
  <c r="D68" i="55"/>
  <c r="C68" i="55"/>
  <c r="B68" i="55"/>
  <c r="K67" i="55"/>
  <c r="I67" i="55"/>
  <c r="G67" i="55"/>
  <c r="F67" i="55"/>
  <c r="D67" i="55"/>
  <c r="C67" i="55"/>
  <c r="B67" i="55"/>
  <c r="O66" i="55"/>
  <c r="I66" i="55"/>
  <c r="G66" i="55"/>
  <c r="F66" i="55"/>
  <c r="D66" i="55"/>
  <c r="C66" i="55"/>
  <c r="B66" i="55"/>
  <c r="K65" i="55"/>
  <c r="I65" i="55"/>
  <c r="G65" i="55"/>
  <c r="F65" i="55"/>
  <c r="D65" i="55"/>
  <c r="C65" i="55"/>
  <c r="B65" i="55"/>
  <c r="M64" i="55"/>
  <c r="I64" i="55"/>
  <c r="G64" i="55"/>
  <c r="F64" i="55"/>
  <c r="D64" i="55"/>
  <c r="C64" i="55"/>
  <c r="B64" i="55"/>
  <c r="K63" i="55"/>
  <c r="I63" i="55"/>
  <c r="G63" i="55"/>
  <c r="F63" i="55"/>
  <c r="D63" i="55"/>
  <c r="C63" i="55"/>
  <c r="B63" i="55"/>
  <c r="Q62" i="55"/>
  <c r="I62" i="55"/>
  <c r="G62" i="55"/>
  <c r="F62" i="55"/>
  <c r="D62" i="55"/>
  <c r="C62" i="55"/>
  <c r="B62" i="55"/>
  <c r="K61" i="55"/>
  <c r="I61" i="55"/>
  <c r="G61" i="55"/>
  <c r="F61" i="55"/>
  <c r="D61" i="55"/>
  <c r="C61" i="55"/>
  <c r="B61" i="55"/>
  <c r="M60" i="55"/>
  <c r="I60" i="55"/>
  <c r="G60" i="55"/>
  <c r="F60" i="55"/>
  <c r="D60" i="55"/>
  <c r="C60" i="55"/>
  <c r="B60" i="55"/>
  <c r="K59" i="55"/>
  <c r="I59" i="55"/>
  <c r="G59" i="55"/>
  <c r="F59" i="55"/>
  <c r="D59" i="55"/>
  <c r="C59" i="55"/>
  <c r="B59" i="55"/>
  <c r="O58" i="55"/>
  <c r="I58" i="55"/>
  <c r="G58" i="55"/>
  <c r="F58" i="55"/>
  <c r="D58" i="55"/>
  <c r="C58" i="55"/>
  <c r="B58" i="55"/>
  <c r="K57" i="55"/>
  <c r="I57" i="55"/>
  <c r="G57" i="55"/>
  <c r="F57" i="55"/>
  <c r="D57" i="55"/>
  <c r="C57" i="55"/>
  <c r="B57" i="55"/>
  <c r="M56" i="55"/>
  <c r="I56" i="55"/>
  <c r="G56" i="55"/>
  <c r="F56" i="55"/>
  <c r="D56" i="55"/>
  <c r="C56" i="55"/>
  <c r="B56" i="55"/>
  <c r="K55" i="55"/>
  <c r="I55" i="55"/>
  <c r="G55" i="55"/>
  <c r="F55" i="55"/>
  <c r="D55" i="55"/>
  <c r="C55" i="55"/>
  <c r="B55" i="55"/>
  <c r="Q54" i="55"/>
  <c r="I54" i="55"/>
  <c r="G54" i="55"/>
  <c r="F54" i="55"/>
  <c r="D54" i="55"/>
  <c r="C54" i="55"/>
  <c r="B54" i="55"/>
  <c r="K53" i="55"/>
  <c r="I53" i="55"/>
  <c r="G53" i="55"/>
  <c r="F53" i="55"/>
  <c r="D53" i="55"/>
  <c r="C53" i="55"/>
  <c r="B53" i="55"/>
  <c r="M52" i="55"/>
  <c r="I52" i="55"/>
  <c r="G52" i="55"/>
  <c r="F52" i="55"/>
  <c r="D52" i="55"/>
  <c r="C52" i="55"/>
  <c r="B52" i="55"/>
  <c r="K51" i="55"/>
  <c r="I51" i="55"/>
  <c r="G51" i="55"/>
  <c r="F51" i="55"/>
  <c r="D51" i="55"/>
  <c r="C51" i="55"/>
  <c r="B51" i="55"/>
  <c r="O50" i="55"/>
  <c r="I50" i="55"/>
  <c r="G50" i="55"/>
  <c r="F50" i="55"/>
  <c r="D50" i="55"/>
  <c r="C50" i="55"/>
  <c r="B50" i="55"/>
  <c r="K49" i="55"/>
  <c r="I49" i="55"/>
  <c r="G49" i="55"/>
  <c r="F49" i="55"/>
  <c r="D49" i="55"/>
  <c r="C49" i="55"/>
  <c r="B49" i="55"/>
  <c r="M48" i="55"/>
  <c r="I48" i="55"/>
  <c r="G48" i="55"/>
  <c r="F48" i="55"/>
  <c r="D48" i="55"/>
  <c r="C48" i="55"/>
  <c r="B48" i="55"/>
  <c r="K47" i="55"/>
  <c r="I47" i="55"/>
  <c r="G47" i="55"/>
  <c r="F47" i="55"/>
  <c r="D47" i="55"/>
  <c r="C47" i="55"/>
  <c r="B47" i="55"/>
  <c r="Q46" i="55"/>
  <c r="I46" i="55"/>
  <c r="G46" i="55"/>
  <c r="F46" i="55"/>
  <c r="D46" i="55"/>
  <c r="C46" i="55"/>
  <c r="B46" i="55"/>
  <c r="K45" i="55"/>
  <c r="I45" i="55"/>
  <c r="G45" i="55"/>
  <c r="F45" i="55"/>
  <c r="D45" i="55"/>
  <c r="C45" i="55"/>
  <c r="B45" i="55"/>
  <c r="M44" i="55"/>
  <c r="I44" i="55"/>
  <c r="G44" i="55"/>
  <c r="F44" i="55"/>
  <c r="D44" i="55"/>
  <c r="C44" i="55"/>
  <c r="B44" i="55"/>
  <c r="K43" i="55"/>
  <c r="I43" i="55"/>
  <c r="G43" i="55"/>
  <c r="F43" i="55"/>
  <c r="D43" i="55"/>
  <c r="C43" i="55"/>
  <c r="B43" i="55"/>
  <c r="O42" i="55"/>
  <c r="I42" i="55"/>
  <c r="G42" i="55"/>
  <c r="F42" i="55"/>
  <c r="D42" i="55"/>
  <c r="C42" i="55"/>
  <c r="B42" i="55"/>
  <c r="K41" i="55"/>
  <c r="I41" i="55"/>
  <c r="G41" i="55"/>
  <c r="F41" i="55"/>
  <c r="D41" i="55"/>
  <c r="C41" i="55"/>
  <c r="B41" i="55"/>
  <c r="M40" i="55"/>
  <c r="I40" i="55"/>
  <c r="G40" i="55"/>
  <c r="F40" i="55"/>
  <c r="D40" i="55"/>
  <c r="C40" i="55"/>
  <c r="B40" i="55"/>
  <c r="O39" i="55"/>
  <c r="K39" i="55"/>
  <c r="I39" i="55"/>
  <c r="G39" i="55"/>
  <c r="F39" i="55"/>
  <c r="D39" i="55"/>
  <c r="C39" i="55"/>
  <c r="B39" i="55"/>
  <c r="Q38" i="55"/>
  <c r="I38" i="55"/>
  <c r="G38" i="55"/>
  <c r="F38" i="55"/>
  <c r="D38" i="55"/>
  <c r="C38" i="55"/>
  <c r="B38" i="55"/>
  <c r="O37" i="55"/>
  <c r="K37" i="55"/>
  <c r="I37" i="55"/>
  <c r="G37" i="55"/>
  <c r="F37" i="55"/>
  <c r="D37" i="55"/>
  <c r="C37" i="55"/>
  <c r="B37" i="55"/>
  <c r="M36" i="55"/>
  <c r="I36" i="55"/>
  <c r="G36" i="55"/>
  <c r="F36" i="55"/>
  <c r="D36" i="55"/>
  <c r="C36" i="55"/>
  <c r="B36" i="55"/>
  <c r="K35" i="55"/>
  <c r="I35" i="55"/>
  <c r="G35" i="55"/>
  <c r="F35" i="55"/>
  <c r="D35" i="55"/>
  <c r="C35" i="55"/>
  <c r="B35" i="55"/>
  <c r="O34" i="55"/>
  <c r="I34" i="55"/>
  <c r="G34" i="55"/>
  <c r="F34" i="55"/>
  <c r="D34" i="55"/>
  <c r="C34" i="55"/>
  <c r="B34" i="55"/>
  <c r="K33" i="55"/>
  <c r="I33" i="55"/>
  <c r="G33" i="55"/>
  <c r="F33" i="55"/>
  <c r="D33" i="55"/>
  <c r="C33" i="55"/>
  <c r="B33" i="55"/>
  <c r="M32" i="55"/>
  <c r="I32" i="55"/>
  <c r="G32" i="55"/>
  <c r="F32" i="55"/>
  <c r="D32" i="55"/>
  <c r="C32" i="55"/>
  <c r="B32" i="55"/>
  <c r="K31" i="55"/>
  <c r="I31" i="55"/>
  <c r="G31" i="55"/>
  <c r="F31" i="55"/>
  <c r="D31" i="55"/>
  <c r="C31" i="55"/>
  <c r="B31" i="55"/>
  <c r="Q30" i="55"/>
  <c r="I30" i="55"/>
  <c r="G30" i="55"/>
  <c r="F30" i="55"/>
  <c r="D30" i="55"/>
  <c r="C30" i="55"/>
  <c r="B30" i="55"/>
  <c r="K29" i="55"/>
  <c r="I29" i="55"/>
  <c r="G29" i="55"/>
  <c r="F29" i="55"/>
  <c r="D29" i="55"/>
  <c r="C29" i="55"/>
  <c r="B29" i="55"/>
  <c r="M28" i="55"/>
  <c r="I28" i="55"/>
  <c r="G28" i="55"/>
  <c r="F28" i="55"/>
  <c r="D28" i="55"/>
  <c r="C28" i="55"/>
  <c r="B28" i="55"/>
  <c r="K27" i="55"/>
  <c r="I27" i="55"/>
  <c r="G27" i="55"/>
  <c r="F27" i="55"/>
  <c r="D27" i="55"/>
  <c r="C27" i="55"/>
  <c r="B27" i="55"/>
  <c r="O26" i="55"/>
  <c r="I26" i="55"/>
  <c r="G26" i="55"/>
  <c r="F26" i="55"/>
  <c r="D26" i="55"/>
  <c r="C26" i="55"/>
  <c r="B26" i="55"/>
  <c r="K25" i="55"/>
  <c r="I25" i="55"/>
  <c r="G25" i="55"/>
  <c r="F25" i="55"/>
  <c r="D25" i="55"/>
  <c r="C25" i="55"/>
  <c r="B25" i="55"/>
  <c r="M24" i="55"/>
  <c r="I24" i="55"/>
  <c r="G24" i="55"/>
  <c r="F24" i="55"/>
  <c r="D24" i="55"/>
  <c r="C24" i="55"/>
  <c r="B24" i="55"/>
  <c r="K23" i="55"/>
  <c r="I23" i="55"/>
  <c r="G23" i="55"/>
  <c r="F23" i="55"/>
  <c r="D23" i="55"/>
  <c r="C23" i="55"/>
  <c r="B23" i="55"/>
  <c r="Q22" i="55"/>
  <c r="I22" i="55"/>
  <c r="G22" i="55"/>
  <c r="F22" i="55"/>
  <c r="D22" i="55"/>
  <c r="C22" i="55"/>
  <c r="B22" i="55"/>
  <c r="K21" i="55"/>
  <c r="I21" i="55"/>
  <c r="G21" i="55"/>
  <c r="F21" i="55"/>
  <c r="D21" i="55"/>
  <c r="C21" i="55"/>
  <c r="B21" i="55"/>
  <c r="M20" i="55"/>
  <c r="I20" i="55"/>
  <c r="G20" i="55"/>
  <c r="F20" i="55"/>
  <c r="D20" i="55"/>
  <c r="C20" i="55"/>
  <c r="B20" i="55"/>
  <c r="K19" i="55"/>
  <c r="I19" i="55"/>
  <c r="G19" i="55"/>
  <c r="F19" i="55"/>
  <c r="D19" i="55"/>
  <c r="C19" i="55"/>
  <c r="B19" i="55"/>
  <c r="O18" i="55"/>
  <c r="I18" i="55"/>
  <c r="G18" i="55"/>
  <c r="F18" i="55"/>
  <c r="D18" i="55"/>
  <c r="C18" i="55"/>
  <c r="B18" i="55"/>
  <c r="K17" i="55"/>
  <c r="I17" i="55"/>
  <c r="G17" i="55"/>
  <c r="F17" i="55"/>
  <c r="D17" i="55"/>
  <c r="C17" i="55"/>
  <c r="B17" i="55"/>
  <c r="U16" i="55"/>
  <c r="M16" i="55"/>
  <c r="I16" i="55"/>
  <c r="G16" i="55"/>
  <c r="F16" i="55"/>
  <c r="D16" i="55"/>
  <c r="C16" i="55"/>
  <c r="B16" i="55"/>
  <c r="K15" i="55"/>
  <c r="I15" i="55"/>
  <c r="G15" i="55"/>
  <c r="F15" i="55"/>
  <c r="D15" i="55"/>
  <c r="C15" i="55"/>
  <c r="B15" i="55"/>
  <c r="Q14" i="55"/>
  <c r="I14" i="55"/>
  <c r="G14" i="55"/>
  <c r="F14" i="55"/>
  <c r="D14" i="55"/>
  <c r="C14" i="55"/>
  <c r="B14" i="55"/>
  <c r="K13" i="55"/>
  <c r="I13" i="55"/>
  <c r="G13" i="55"/>
  <c r="F13" i="55"/>
  <c r="D13" i="55"/>
  <c r="C13" i="55"/>
  <c r="B13" i="55"/>
  <c r="M12" i="55"/>
  <c r="I12" i="55"/>
  <c r="G12" i="55"/>
  <c r="F12" i="55"/>
  <c r="D12" i="55"/>
  <c r="C12" i="55"/>
  <c r="B12" i="55"/>
  <c r="K11" i="55"/>
  <c r="I11" i="55"/>
  <c r="G11" i="55"/>
  <c r="F11" i="55"/>
  <c r="D11" i="55"/>
  <c r="C11" i="55"/>
  <c r="B11" i="55"/>
  <c r="O10" i="55"/>
  <c r="I10" i="55"/>
  <c r="G10" i="55"/>
  <c r="F10" i="55"/>
  <c r="D10" i="55"/>
  <c r="C10" i="55"/>
  <c r="B10" i="55"/>
  <c r="K9" i="55"/>
  <c r="I9" i="55"/>
  <c r="G9" i="55"/>
  <c r="F9" i="55"/>
  <c r="D9" i="55"/>
  <c r="C9" i="55"/>
  <c r="B9" i="55"/>
  <c r="M8" i="55"/>
  <c r="I8" i="55"/>
  <c r="G8" i="55"/>
  <c r="F8" i="55"/>
  <c r="D8" i="55"/>
  <c r="C8" i="55"/>
  <c r="B8" i="55"/>
  <c r="U7" i="55"/>
  <c r="K7" i="55"/>
  <c r="I7" i="55"/>
  <c r="G7" i="55"/>
  <c r="F7" i="55"/>
  <c r="D7" i="55"/>
  <c r="C7" i="55"/>
  <c r="B7" i="55"/>
  <c r="Y5" i="55"/>
  <c r="R4" i="55"/>
  <c r="O80" i="55" s="1"/>
  <c r="G4" i="55"/>
  <c r="A4" i="55"/>
  <c r="Y3" i="55"/>
  <c r="E2" i="55"/>
  <c r="AF1" i="55"/>
  <c r="A1" i="55"/>
  <c r="R79" i="54"/>
  <c r="F78" i="54"/>
  <c r="F74" i="54"/>
  <c r="F73" i="54"/>
  <c r="I69" i="54"/>
  <c r="G69" i="54"/>
  <c r="F69" i="54"/>
  <c r="D69" i="54"/>
  <c r="C69" i="54"/>
  <c r="B69" i="54"/>
  <c r="K68" i="54"/>
  <c r="I67" i="54"/>
  <c r="G67" i="54"/>
  <c r="F67" i="54"/>
  <c r="D67" i="54"/>
  <c r="C67" i="54"/>
  <c r="B67" i="54"/>
  <c r="M66" i="54"/>
  <c r="I65" i="54"/>
  <c r="G65" i="54"/>
  <c r="F65" i="54"/>
  <c r="D65" i="54"/>
  <c r="C65" i="54"/>
  <c r="B65" i="54"/>
  <c r="K64" i="54"/>
  <c r="I63" i="54"/>
  <c r="G63" i="54"/>
  <c r="F63" i="54"/>
  <c r="D63" i="54"/>
  <c r="C63" i="54"/>
  <c r="B63" i="54"/>
  <c r="O62" i="54"/>
  <c r="I61" i="54"/>
  <c r="G61" i="54"/>
  <c r="F61" i="54"/>
  <c r="D61" i="54"/>
  <c r="C61" i="54"/>
  <c r="B61" i="54"/>
  <c r="K60" i="54"/>
  <c r="I59" i="54"/>
  <c r="G59" i="54"/>
  <c r="F59" i="54"/>
  <c r="D59" i="54"/>
  <c r="C59" i="54"/>
  <c r="B59" i="54"/>
  <c r="M58" i="54"/>
  <c r="I57" i="54"/>
  <c r="G57" i="54"/>
  <c r="F57" i="54"/>
  <c r="D57" i="54"/>
  <c r="C57" i="54"/>
  <c r="B57" i="54"/>
  <c r="K56" i="54"/>
  <c r="I55" i="54"/>
  <c r="G55" i="54"/>
  <c r="F55" i="54"/>
  <c r="D55" i="54"/>
  <c r="C55" i="54"/>
  <c r="B55" i="54"/>
  <c r="Q54" i="54"/>
  <c r="I53" i="54"/>
  <c r="G53" i="54"/>
  <c r="F53" i="54"/>
  <c r="D53" i="54"/>
  <c r="C53" i="54"/>
  <c r="B53" i="54"/>
  <c r="K52" i="54"/>
  <c r="I51" i="54"/>
  <c r="G51" i="54"/>
  <c r="F51" i="54"/>
  <c r="D51" i="54"/>
  <c r="C51" i="54"/>
  <c r="B51" i="54"/>
  <c r="M50" i="54"/>
  <c r="I49" i="54"/>
  <c r="G49" i="54"/>
  <c r="F49" i="54"/>
  <c r="D49" i="54"/>
  <c r="C49" i="54"/>
  <c r="B49" i="54"/>
  <c r="K48" i="54"/>
  <c r="I47" i="54"/>
  <c r="G47" i="54"/>
  <c r="F47" i="54"/>
  <c r="D47" i="54"/>
  <c r="C47" i="54"/>
  <c r="B47" i="54"/>
  <c r="O46" i="54"/>
  <c r="I45" i="54"/>
  <c r="G45" i="54"/>
  <c r="F45" i="54"/>
  <c r="D45" i="54"/>
  <c r="C45" i="54"/>
  <c r="B45" i="54"/>
  <c r="K44" i="54"/>
  <c r="I43" i="54"/>
  <c r="G43" i="54"/>
  <c r="F43" i="54"/>
  <c r="D43" i="54"/>
  <c r="C43" i="54"/>
  <c r="B43" i="54"/>
  <c r="M42" i="54"/>
  <c r="Q41" i="54"/>
  <c r="I41" i="54"/>
  <c r="G41" i="54"/>
  <c r="F41" i="54"/>
  <c r="D41" i="54"/>
  <c r="C41" i="54"/>
  <c r="B41" i="54"/>
  <c r="K40" i="54"/>
  <c r="I39" i="54"/>
  <c r="G39" i="54"/>
  <c r="F39" i="54"/>
  <c r="D39" i="54"/>
  <c r="C39" i="54"/>
  <c r="B39" i="54"/>
  <c r="Q38" i="54"/>
  <c r="I37" i="54"/>
  <c r="G37" i="54"/>
  <c r="F37" i="54"/>
  <c r="D37" i="54"/>
  <c r="C37" i="54"/>
  <c r="B37" i="54"/>
  <c r="K36" i="54"/>
  <c r="I35" i="54"/>
  <c r="G35" i="54"/>
  <c r="F35" i="54"/>
  <c r="D35" i="54"/>
  <c r="C35" i="54"/>
  <c r="B35" i="54"/>
  <c r="M34" i="54"/>
  <c r="I33" i="54"/>
  <c r="G33" i="54"/>
  <c r="F33" i="54"/>
  <c r="D33" i="54"/>
  <c r="C33" i="54"/>
  <c r="B33" i="54"/>
  <c r="K32" i="54"/>
  <c r="I31" i="54"/>
  <c r="G31" i="54"/>
  <c r="F31" i="54"/>
  <c r="D31" i="54"/>
  <c r="C31" i="54"/>
  <c r="B31" i="54"/>
  <c r="O30" i="54"/>
  <c r="I29" i="54"/>
  <c r="G29" i="54"/>
  <c r="F29" i="54"/>
  <c r="D29" i="54"/>
  <c r="C29" i="54"/>
  <c r="B29" i="54"/>
  <c r="K28" i="54"/>
  <c r="I27" i="54"/>
  <c r="G27" i="54"/>
  <c r="F27" i="54"/>
  <c r="D27" i="54"/>
  <c r="C27" i="54"/>
  <c r="B27" i="54"/>
  <c r="M26" i="54"/>
  <c r="I25" i="54"/>
  <c r="G25" i="54"/>
  <c r="F25" i="54"/>
  <c r="D25" i="54"/>
  <c r="C25" i="54"/>
  <c r="B25" i="54"/>
  <c r="K24" i="54"/>
  <c r="I23" i="54"/>
  <c r="G23" i="54"/>
  <c r="F23" i="54"/>
  <c r="D23" i="54"/>
  <c r="C23" i="54"/>
  <c r="B23" i="54"/>
  <c r="Q22" i="54"/>
  <c r="I21" i="54"/>
  <c r="G21" i="54"/>
  <c r="F21" i="54"/>
  <c r="D21" i="54"/>
  <c r="C21" i="54"/>
  <c r="B21" i="54"/>
  <c r="K20" i="54"/>
  <c r="I19" i="54"/>
  <c r="G19" i="54"/>
  <c r="F19" i="54"/>
  <c r="D19" i="54"/>
  <c r="C19" i="54"/>
  <c r="B19" i="54"/>
  <c r="M18" i="54"/>
  <c r="I17" i="54"/>
  <c r="G17" i="54"/>
  <c r="F17" i="54"/>
  <c r="D17" i="54"/>
  <c r="C17" i="54"/>
  <c r="B17" i="54"/>
  <c r="U16" i="54"/>
  <c r="K16" i="54"/>
  <c r="I15" i="54"/>
  <c r="G15" i="54"/>
  <c r="F15" i="54"/>
  <c r="D15" i="54"/>
  <c r="C15" i="54"/>
  <c r="B15" i="54"/>
  <c r="O14" i="54"/>
  <c r="I13" i="54"/>
  <c r="G13" i="54"/>
  <c r="F13" i="54"/>
  <c r="D13" i="54"/>
  <c r="C13" i="54"/>
  <c r="B13" i="54"/>
  <c r="K12" i="54"/>
  <c r="I11" i="54"/>
  <c r="G11" i="54"/>
  <c r="F11" i="54"/>
  <c r="D11" i="54"/>
  <c r="C11" i="54"/>
  <c r="B11" i="54"/>
  <c r="M10" i="54"/>
  <c r="I9" i="54"/>
  <c r="G9" i="54"/>
  <c r="F9" i="54"/>
  <c r="D9" i="54"/>
  <c r="C9" i="54"/>
  <c r="B9" i="54"/>
  <c r="K8" i="54"/>
  <c r="U7" i="54"/>
  <c r="I7" i="54"/>
  <c r="G7" i="54"/>
  <c r="F7" i="54"/>
  <c r="D7" i="54"/>
  <c r="C7" i="54"/>
  <c r="B7" i="54"/>
  <c r="Q6" i="54"/>
  <c r="K6" i="54"/>
  <c r="F6" i="54"/>
  <c r="Y5" i="54"/>
  <c r="R4" i="54"/>
  <c r="O79" i="54" s="1"/>
  <c r="G4" i="54"/>
  <c r="A4" i="54"/>
  <c r="Y3" i="54"/>
  <c r="O6" i="54" s="1"/>
  <c r="E2" i="54"/>
  <c r="AH1" i="54"/>
  <c r="AG1" i="54"/>
  <c r="AF1" i="54"/>
  <c r="AD1" i="54"/>
  <c r="AC1" i="54"/>
  <c r="AB1" i="54"/>
  <c r="A1" i="54"/>
  <c r="R57" i="53"/>
  <c r="F50" i="53" s="1"/>
  <c r="F51" i="53"/>
  <c r="I37" i="53"/>
  <c r="G37" i="53"/>
  <c r="F37" i="53"/>
  <c r="D37" i="53"/>
  <c r="C37" i="53"/>
  <c r="B37" i="53"/>
  <c r="K36" i="53"/>
  <c r="I35" i="53"/>
  <c r="G35" i="53"/>
  <c r="F35" i="53"/>
  <c r="D35" i="53"/>
  <c r="C35" i="53"/>
  <c r="B35" i="53"/>
  <c r="M34" i="53"/>
  <c r="I33" i="53"/>
  <c r="G33" i="53"/>
  <c r="F33" i="53"/>
  <c r="D33" i="53"/>
  <c r="C33" i="53"/>
  <c r="B33" i="53"/>
  <c r="K32" i="53"/>
  <c r="I31" i="53"/>
  <c r="G31" i="53"/>
  <c r="F31" i="53"/>
  <c r="D31" i="53"/>
  <c r="C31" i="53"/>
  <c r="B31" i="53"/>
  <c r="O30" i="53"/>
  <c r="I29" i="53"/>
  <c r="G29" i="53"/>
  <c r="F29" i="53"/>
  <c r="D29" i="53"/>
  <c r="C29" i="53"/>
  <c r="B29" i="53"/>
  <c r="K28" i="53"/>
  <c r="I27" i="53"/>
  <c r="G27" i="53"/>
  <c r="F27" i="53"/>
  <c r="D27" i="53"/>
  <c r="C27" i="53"/>
  <c r="B27" i="53"/>
  <c r="M26" i="53"/>
  <c r="I25" i="53"/>
  <c r="G25" i="53"/>
  <c r="F25" i="53"/>
  <c r="D25" i="53"/>
  <c r="C25" i="53"/>
  <c r="B25" i="53"/>
  <c r="K24" i="53"/>
  <c r="I23" i="53"/>
  <c r="G23" i="53"/>
  <c r="F23" i="53"/>
  <c r="D23" i="53"/>
  <c r="C23" i="53"/>
  <c r="B23" i="53"/>
  <c r="Q22" i="53"/>
  <c r="I21" i="53"/>
  <c r="G21" i="53"/>
  <c r="F21" i="53"/>
  <c r="D21" i="53"/>
  <c r="C21" i="53"/>
  <c r="B21" i="53"/>
  <c r="K20" i="53"/>
  <c r="I19" i="53"/>
  <c r="G19" i="53"/>
  <c r="F19" i="53"/>
  <c r="D19" i="53"/>
  <c r="C19" i="53"/>
  <c r="B19" i="53"/>
  <c r="M18" i="53"/>
  <c r="I17" i="53"/>
  <c r="G17" i="53"/>
  <c r="F17" i="53"/>
  <c r="D17" i="53"/>
  <c r="C17" i="53"/>
  <c r="B17" i="53"/>
  <c r="U16" i="53"/>
  <c r="K16" i="53"/>
  <c r="I15" i="53"/>
  <c r="G15" i="53"/>
  <c r="F15" i="53"/>
  <c r="D15" i="53"/>
  <c r="C15" i="53"/>
  <c r="B15" i="53"/>
  <c r="O14" i="53"/>
  <c r="I13" i="53"/>
  <c r="G13" i="53"/>
  <c r="F13" i="53"/>
  <c r="D13" i="53"/>
  <c r="C13" i="53"/>
  <c r="B13" i="53"/>
  <c r="K12" i="53"/>
  <c r="I11" i="53"/>
  <c r="G11" i="53"/>
  <c r="F11" i="53"/>
  <c r="D11" i="53"/>
  <c r="C11" i="53"/>
  <c r="B11" i="53"/>
  <c r="M10" i="53"/>
  <c r="I9" i="53"/>
  <c r="G9" i="53"/>
  <c r="F9" i="53"/>
  <c r="D9" i="53"/>
  <c r="C9" i="53"/>
  <c r="B9" i="53"/>
  <c r="K8" i="53"/>
  <c r="U7" i="53"/>
  <c r="I7" i="53"/>
  <c r="G7" i="53"/>
  <c r="F7" i="53"/>
  <c r="D7" i="53"/>
  <c r="C7" i="53"/>
  <c r="B7" i="53"/>
  <c r="Y5" i="53"/>
  <c r="R4" i="53"/>
  <c r="O57" i="53" s="1"/>
  <c r="G4" i="53"/>
  <c r="A4" i="53"/>
  <c r="Y3" i="53"/>
  <c r="M6" i="53" s="1"/>
  <c r="E2" i="53"/>
  <c r="AF1" i="53"/>
  <c r="AB1" i="53"/>
  <c r="A1" i="53"/>
  <c r="R62" i="52"/>
  <c r="F55" i="52" s="1"/>
  <c r="F56" i="52"/>
  <c r="I21" i="52"/>
  <c r="G21" i="52"/>
  <c r="F21" i="52"/>
  <c r="D21" i="52"/>
  <c r="C21" i="52"/>
  <c r="B21" i="52"/>
  <c r="K20" i="52"/>
  <c r="I19" i="52"/>
  <c r="G19" i="52"/>
  <c r="F19" i="52"/>
  <c r="D19" i="52"/>
  <c r="C19" i="52"/>
  <c r="B19" i="52"/>
  <c r="M18" i="52"/>
  <c r="I17" i="52"/>
  <c r="G17" i="52"/>
  <c r="F17" i="52"/>
  <c r="D17" i="52"/>
  <c r="C17" i="52"/>
  <c r="B17" i="52"/>
  <c r="U16" i="52"/>
  <c r="K16" i="52"/>
  <c r="I15" i="52"/>
  <c r="G15" i="52"/>
  <c r="F15" i="52"/>
  <c r="D15" i="52"/>
  <c r="C15" i="52"/>
  <c r="B15" i="52"/>
  <c r="O14" i="52"/>
  <c r="I13" i="52"/>
  <c r="G13" i="52"/>
  <c r="F13" i="52"/>
  <c r="D13" i="52"/>
  <c r="C13" i="52"/>
  <c r="B13" i="52"/>
  <c r="K12" i="52"/>
  <c r="I11" i="52"/>
  <c r="G11" i="52"/>
  <c r="F11" i="52"/>
  <c r="D11" i="52"/>
  <c r="C11" i="52"/>
  <c r="B11" i="52"/>
  <c r="M10" i="52"/>
  <c r="I9" i="52"/>
  <c r="G9" i="52"/>
  <c r="F9" i="52"/>
  <c r="D9" i="52"/>
  <c r="C9" i="52"/>
  <c r="B9" i="52"/>
  <c r="K8" i="52"/>
  <c r="U7" i="52"/>
  <c r="I7" i="52"/>
  <c r="G7" i="52"/>
  <c r="F7" i="52"/>
  <c r="D7" i="52"/>
  <c r="C7" i="52"/>
  <c r="B7" i="52"/>
  <c r="M6" i="52"/>
  <c r="K6" i="52"/>
  <c r="Y5" i="52"/>
  <c r="R4" i="52"/>
  <c r="O62" i="52" s="1"/>
  <c r="G4" i="52"/>
  <c r="A4" i="52"/>
  <c r="Y3" i="52"/>
  <c r="F6" i="52" s="1"/>
  <c r="E2" i="52"/>
  <c r="AH1" i="52"/>
  <c r="AF1" i="52"/>
  <c r="AE1" i="52"/>
  <c r="AB1" i="52"/>
  <c r="A1" i="52"/>
  <c r="K53" i="51"/>
  <c r="R47" i="51"/>
  <c r="E47" i="51"/>
  <c r="E46" i="51"/>
  <c r="F43" i="51"/>
  <c r="C43" i="51"/>
  <c r="F41" i="51"/>
  <c r="C41" i="51"/>
  <c r="F39" i="51"/>
  <c r="C39" i="51"/>
  <c r="F37" i="51"/>
  <c r="C37" i="51"/>
  <c r="B31" i="51"/>
  <c r="B25" i="51"/>
  <c r="D24" i="51"/>
  <c r="L21" i="51"/>
  <c r="I21" i="51"/>
  <c r="G21" i="51"/>
  <c r="E21" i="51"/>
  <c r="B34" i="51" s="1"/>
  <c r="D21" i="51"/>
  <c r="C21" i="51"/>
  <c r="L19" i="51"/>
  <c r="I19" i="51"/>
  <c r="G19" i="51"/>
  <c r="E19" i="51"/>
  <c r="B33" i="51" s="1"/>
  <c r="D19" i="51"/>
  <c r="C19" i="51"/>
  <c r="L17" i="51"/>
  <c r="I17" i="51"/>
  <c r="G17" i="51"/>
  <c r="E17" i="51"/>
  <c r="B32" i="51" s="1"/>
  <c r="D17" i="51"/>
  <c r="C17" i="51"/>
  <c r="L15" i="51"/>
  <c r="I15" i="51"/>
  <c r="G15" i="51"/>
  <c r="E15" i="51"/>
  <c r="D30" i="51" s="1"/>
  <c r="D15" i="51"/>
  <c r="C15" i="51"/>
  <c r="L13" i="51"/>
  <c r="I13" i="51"/>
  <c r="G13" i="51"/>
  <c r="E13" i="51"/>
  <c r="B28" i="51" s="1"/>
  <c r="D13" i="51"/>
  <c r="C13" i="51"/>
  <c r="L11" i="51"/>
  <c r="I11" i="51"/>
  <c r="G11" i="51"/>
  <c r="E11" i="51"/>
  <c r="B27" i="51" s="1"/>
  <c r="D11" i="51"/>
  <c r="C11" i="51"/>
  <c r="L9" i="51"/>
  <c r="I9" i="51"/>
  <c r="G9" i="51"/>
  <c r="E9" i="51"/>
  <c r="B26" i="51" s="1"/>
  <c r="D9" i="51"/>
  <c r="C9" i="51"/>
  <c r="L7" i="51"/>
  <c r="I7" i="51"/>
  <c r="G7" i="51"/>
  <c r="E7" i="51"/>
  <c r="D7" i="51"/>
  <c r="C7" i="51"/>
  <c r="Y5" i="51"/>
  <c r="L4" i="51"/>
  <c r="E4" i="51"/>
  <c r="A4" i="51"/>
  <c r="Y3" i="51"/>
  <c r="E2" i="51"/>
  <c r="AF1" i="51"/>
  <c r="AB1" i="51"/>
  <c r="A1" i="51"/>
  <c r="R44" i="50"/>
  <c r="E43" i="50" s="1"/>
  <c r="E42" i="50"/>
  <c r="F38" i="50"/>
  <c r="C38" i="50"/>
  <c r="F36" i="50"/>
  <c r="C36" i="50"/>
  <c r="F34" i="50"/>
  <c r="C34" i="50"/>
  <c r="B30" i="50"/>
  <c r="J27" i="50"/>
  <c r="H27" i="50"/>
  <c r="B24" i="50"/>
  <c r="F22" i="50"/>
  <c r="L19" i="50"/>
  <c r="I19" i="50"/>
  <c r="G19" i="50"/>
  <c r="E19" i="50"/>
  <c r="B31" i="50" s="1"/>
  <c r="D19" i="50"/>
  <c r="C19" i="50"/>
  <c r="L17" i="50"/>
  <c r="I17" i="50"/>
  <c r="G17" i="50"/>
  <c r="E17" i="50"/>
  <c r="D17" i="50"/>
  <c r="C17" i="50"/>
  <c r="L15" i="50"/>
  <c r="I15" i="50"/>
  <c r="G15" i="50"/>
  <c r="E15" i="50"/>
  <c r="B29" i="50" s="1"/>
  <c r="D15" i="50"/>
  <c r="C15" i="50"/>
  <c r="L13" i="50"/>
  <c r="I13" i="50"/>
  <c r="G13" i="50"/>
  <c r="E13" i="50"/>
  <c r="B28" i="50" s="1"/>
  <c r="D13" i="50"/>
  <c r="C13" i="50"/>
  <c r="L11" i="50"/>
  <c r="I11" i="50"/>
  <c r="G11" i="50"/>
  <c r="E11" i="50"/>
  <c r="D11" i="50"/>
  <c r="C11" i="50"/>
  <c r="L9" i="50"/>
  <c r="I9" i="50"/>
  <c r="G9" i="50"/>
  <c r="E9" i="50"/>
  <c r="D9" i="50"/>
  <c r="C9" i="50"/>
  <c r="L7" i="50"/>
  <c r="I7" i="50"/>
  <c r="G7" i="50"/>
  <c r="E7" i="50"/>
  <c r="D22" i="50" s="1"/>
  <c r="D7" i="50"/>
  <c r="C7" i="50"/>
  <c r="Y5" i="50"/>
  <c r="L4" i="50"/>
  <c r="K49" i="50" s="1"/>
  <c r="E4" i="50"/>
  <c r="A4" i="50"/>
  <c r="Y3" i="50"/>
  <c r="E2" i="50"/>
  <c r="AI1" i="50"/>
  <c r="A1" i="50"/>
  <c r="R47" i="49"/>
  <c r="E41" i="49" s="1"/>
  <c r="E40" i="49"/>
  <c r="F36" i="49"/>
  <c r="C36" i="49"/>
  <c r="F34" i="49"/>
  <c r="C34" i="49"/>
  <c r="F32" i="49"/>
  <c r="C32" i="49"/>
  <c r="B28" i="49"/>
  <c r="D27" i="49"/>
  <c r="L17" i="49"/>
  <c r="I17" i="49"/>
  <c r="G17" i="49"/>
  <c r="E17" i="49"/>
  <c r="H27" i="49" s="1"/>
  <c r="D17" i="49"/>
  <c r="C17" i="49"/>
  <c r="L15" i="49"/>
  <c r="I15" i="49"/>
  <c r="G15" i="49"/>
  <c r="E15" i="49"/>
  <c r="F27" i="49" s="1"/>
  <c r="D15" i="49"/>
  <c r="C15" i="49"/>
  <c r="L13" i="49"/>
  <c r="I13" i="49"/>
  <c r="G13" i="49"/>
  <c r="E13" i="49"/>
  <c r="D13" i="49"/>
  <c r="C13" i="49"/>
  <c r="L11" i="49"/>
  <c r="I11" i="49"/>
  <c r="G11" i="49"/>
  <c r="E11" i="49"/>
  <c r="B25" i="49" s="1"/>
  <c r="D11" i="49"/>
  <c r="C11" i="49"/>
  <c r="L9" i="49"/>
  <c r="I9" i="49"/>
  <c r="G9" i="49"/>
  <c r="E9" i="49"/>
  <c r="B24" i="49" s="1"/>
  <c r="D9" i="49"/>
  <c r="C9" i="49"/>
  <c r="L7" i="49"/>
  <c r="I7" i="49"/>
  <c r="G7" i="49"/>
  <c r="E7" i="49"/>
  <c r="D22" i="49" s="1"/>
  <c r="D7" i="49"/>
  <c r="C7" i="49"/>
  <c r="Y5" i="49"/>
  <c r="L4" i="49"/>
  <c r="K47" i="49" s="1"/>
  <c r="E4" i="49"/>
  <c r="A4" i="49"/>
  <c r="Y3" i="49"/>
  <c r="E2" i="49"/>
  <c r="A1" i="49"/>
  <c r="K41" i="48"/>
  <c r="B19" i="48"/>
  <c r="L15" i="48"/>
  <c r="I15" i="48"/>
  <c r="G15" i="48"/>
  <c r="E15" i="48"/>
  <c r="D15" i="48"/>
  <c r="C15" i="48"/>
  <c r="L13" i="48"/>
  <c r="I13" i="48"/>
  <c r="G13" i="48"/>
  <c r="E13" i="48"/>
  <c r="B22" i="48" s="1"/>
  <c r="D13" i="48"/>
  <c r="C13" i="48"/>
  <c r="L11" i="48"/>
  <c r="I11" i="48"/>
  <c r="G11" i="48"/>
  <c r="E11" i="48"/>
  <c r="B21" i="48" s="1"/>
  <c r="D11" i="48"/>
  <c r="C11" i="48"/>
  <c r="L9" i="48"/>
  <c r="I9" i="48"/>
  <c r="G9" i="48"/>
  <c r="E9" i="48"/>
  <c r="F18" i="48" s="1"/>
  <c r="D9" i="48"/>
  <c r="C9" i="48"/>
  <c r="L7" i="48"/>
  <c r="I7" i="48"/>
  <c r="G7" i="48"/>
  <c r="E7" i="48"/>
  <c r="D18" i="48" s="1"/>
  <c r="D7" i="48"/>
  <c r="C7" i="48"/>
  <c r="Y5" i="48"/>
  <c r="L4" i="48"/>
  <c r="E4" i="48"/>
  <c r="A4" i="48"/>
  <c r="Y3" i="48"/>
  <c r="E2" i="48"/>
  <c r="A1" i="48"/>
  <c r="L13" i="47"/>
  <c r="I13" i="47"/>
  <c r="G13" i="47"/>
  <c r="E13" i="47"/>
  <c r="B22" i="47" s="1"/>
  <c r="D13" i="47"/>
  <c r="C13" i="47"/>
  <c r="L11" i="47"/>
  <c r="I11" i="47"/>
  <c r="G11" i="47"/>
  <c r="E11" i="47"/>
  <c r="B21" i="47" s="1"/>
  <c r="D11" i="47"/>
  <c r="C11" i="47"/>
  <c r="L9" i="47"/>
  <c r="I9" i="47"/>
  <c r="G9" i="47"/>
  <c r="E9" i="47"/>
  <c r="B20" i="47" s="1"/>
  <c r="D9" i="47"/>
  <c r="C9" i="47"/>
  <c r="L7" i="47"/>
  <c r="I7" i="47"/>
  <c r="G7" i="47"/>
  <c r="E7" i="47"/>
  <c r="B19" i="47" s="1"/>
  <c r="D7" i="47"/>
  <c r="C7" i="47"/>
  <c r="Y5" i="47"/>
  <c r="M4" i="47"/>
  <c r="K41" i="47" s="1"/>
  <c r="E4" i="47"/>
  <c r="A4" i="47"/>
  <c r="Y3" i="47"/>
  <c r="E2" i="47"/>
  <c r="AK1" i="47"/>
  <c r="AI1" i="47"/>
  <c r="AH1" i="47"/>
  <c r="AE1" i="47"/>
  <c r="AD1" i="47"/>
  <c r="AC1" i="47"/>
  <c r="A1" i="47"/>
  <c r="B21" i="46"/>
  <c r="L11" i="46"/>
  <c r="I11" i="46"/>
  <c r="G11" i="46"/>
  <c r="E11" i="46"/>
  <c r="H18" i="46" s="1"/>
  <c r="D11" i="46"/>
  <c r="C11" i="46"/>
  <c r="L9" i="46"/>
  <c r="I9" i="46"/>
  <c r="G9" i="46"/>
  <c r="E9" i="46"/>
  <c r="F18" i="46" s="1"/>
  <c r="D9" i="46"/>
  <c r="C9" i="46"/>
  <c r="L7" i="46"/>
  <c r="I7" i="46"/>
  <c r="G7" i="46"/>
  <c r="E7" i="46"/>
  <c r="D7" i="46"/>
  <c r="C7" i="46"/>
  <c r="Y5" i="46"/>
  <c r="L4" i="46"/>
  <c r="K41" i="46" s="1"/>
  <c r="E4" i="46"/>
  <c r="A4" i="46"/>
  <c r="Y3" i="46"/>
  <c r="E2" i="46"/>
  <c r="AJ1" i="46"/>
  <c r="AI1" i="46"/>
  <c r="AF1" i="46"/>
  <c r="AE1" i="46"/>
  <c r="AB1" i="46"/>
  <c r="A1" i="46"/>
  <c r="P156" i="45"/>
  <c r="M156" i="45"/>
  <c r="L156" i="45"/>
  <c r="K156" i="45"/>
  <c r="J156" i="45"/>
  <c r="P155" i="45"/>
  <c r="M155" i="45" s="1"/>
  <c r="L155" i="45"/>
  <c r="K155" i="45"/>
  <c r="J155" i="45"/>
  <c r="P154" i="45"/>
  <c r="M154" i="45" s="1"/>
  <c r="L154" i="45"/>
  <c r="K154" i="45"/>
  <c r="J154" i="45"/>
  <c r="P153" i="45"/>
  <c r="M153" i="45" s="1"/>
  <c r="L153" i="45"/>
  <c r="K153" i="45"/>
  <c r="J153" i="45"/>
  <c r="P152" i="45"/>
  <c r="M152" i="45"/>
  <c r="L152" i="45"/>
  <c r="K152" i="45"/>
  <c r="J152" i="45"/>
  <c r="P151" i="45"/>
  <c r="M151" i="45" s="1"/>
  <c r="L151" i="45"/>
  <c r="K151" i="45"/>
  <c r="J151" i="45"/>
  <c r="P150" i="45"/>
  <c r="M150" i="45" s="1"/>
  <c r="L150" i="45"/>
  <c r="K150" i="45"/>
  <c r="J150" i="45"/>
  <c r="P149" i="45"/>
  <c r="M149" i="45" s="1"/>
  <c r="L149" i="45"/>
  <c r="K149" i="45"/>
  <c r="J149" i="45"/>
  <c r="P148" i="45"/>
  <c r="M148" i="45"/>
  <c r="L148" i="45"/>
  <c r="K148" i="45"/>
  <c r="J148" i="45"/>
  <c r="P147" i="45"/>
  <c r="M147" i="45"/>
  <c r="L147" i="45"/>
  <c r="K147" i="45"/>
  <c r="J147" i="45"/>
  <c r="P146" i="45"/>
  <c r="M146" i="45" s="1"/>
  <c r="L146" i="45"/>
  <c r="K146" i="45"/>
  <c r="J146" i="45"/>
  <c r="P145" i="45"/>
  <c r="M145" i="45" s="1"/>
  <c r="L145" i="45"/>
  <c r="K145" i="45"/>
  <c r="J145" i="45"/>
  <c r="P144" i="45"/>
  <c r="M144" i="45" s="1"/>
  <c r="L144" i="45"/>
  <c r="K144" i="45"/>
  <c r="J144" i="45"/>
  <c r="P143" i="45"/>
  <c r="M143" i="45" s="1"/>
  <c r="L143" i="45"/>
  <c r="K143" i="45"/>
  <c r="J143" i="45"/>
  <c r="P142" i="45"/>
  <c r="M142" i="45" s="1"/>
  <c r="L142" i="45"/>
  <c r="K142" i="45"/>
  <c r="J142" i="45"/>
  <c r="P141" i="45"/>
  <c r="M141" i="45" s="1"/>
  <c r="L141" i="45"/>
  <c r="K141" i="45"/>
  <c r="J141" i="45"/>
  <c r="P140" i="45"/>
  <c r="M140" i="45"/>
  <c r="L140" i="45"/>
  <c r="K140" i="45"/>
  <c r="J140" i="45"/>
  <c r="P139" i="45"/>
  <c r="M139" i="45"/>
  <c r="L139" i="45"/>
  <c r="K139" i="45"/>
  <c r="J139" i="45"/>
  <c r="P138" i="45"/>
  <c r="M138" i="45" s="1"/>
  <c r="L138" i="45"/>
  <c r="K138" i="45"/>
  <c r="J138" i="45"/>
  <c r="P137" i="45"/>
  <c r="M137" i="45" s="1"/>
  <c r="L137" i="45"/>
  <c r="K137" i="45"/>
  <c r="J137" i="45"/>
  <c r="P136" i="45"/>
  <c r="M136" i="45"/>
  <c r="L136" i="45"/>
  <c r="K136" i="45"/>
  <c r="J136" i="45"/>
  <c r="P135" i="45"/>
  <c r="M135" i="45" s="1"/>
  <c r="L135" i="45"/>
  <c r="K135" i="45"/>
  <c r="J135" i="45"/>
  <c r="P134" i="45"/>
  <c r="M134" i="45" s="1"/>
  <c r="L134" i="45"/>
  <c r="K134" i="45"/>
  <c r="J134" i="45"/>
  <c r="P133" i="45"/>
  <c r="M133" i="45" s="1"/>
  <c r="L133" i="45"/>
  <c r="K133" i="45"/>
  <c r="J133" i="45"/>
  <c r="P132" i="45"/>
  <c r="M132" i="45"/>
  <c r="L132" i="45"/>
  <c r="K132" i="45"/>
  <c r="J132" i="45"/>
  <c r="P131" i="45"/>
  <c r="M131" i="45"/>
  <c r="L131" i="45"/>
  <c r="K131" i="45"/>
  <c r="J131" i="45"/>
  <c r="P130" i="45"/>
  <c r="M130" i="45" s="1"/>
  <c r="L130" i="45"/>
  <c r="K130" i="45"/>
  <c r="J130" i="45"/>
  <c r="P129" i="45"/>
  <c r="M129" i="45" s="1"/>
  <c r="L129" i="45"/>
  <c r="K129" i="45"/>
  <c r="J129" i="45"/>
  <c r="P128" i="45"/>
  <c r="M128" i="45"/>
  <c r="L128" i="45"/>
  <c r="K128" i="45"/>
  <c r="J128" i="45"/>
  <c r="P127" i="45"/>
  <c r="M127" i="45" s="1"/>
  <c r="L127" i="45"/>
  <c r="K127" i="45"/>
  <c r="J127" i="45"/>
  <c r="P126" i="45"/>
  <c r="M126" i="45" s="1"/>
  <c r="L126" i="45"/>
  <c r="K126" i="45"/>
  <c r="J126" i="45"/>
  <c r="P125" i="45"/>
  <c r="M125" i="45" s="1"/>
  <c r="L125" i="45"/>
  <c r="K125" i="45"/>
  <c r="J125" i="45"/>
  <c r="P124" i="45"/>
  <c r="M124" i="45"/>
  <c r="L124" i="45"/>
  <c r="K124" i="45"/>
  <c r="J124" i="45"/>
  <c r="P123" i="45"/>
  <c r="M123" i="45" s="1"/>
  <c r="L123" i="45"/>
  <c r="K123" i="45"/>
  <c r="J123" i="45"/>
  <c r="P122" i="45"/>
  <c r="M122" i="45" s="1"/>
  <c r="L122" i="45"/>
  <c r="K122" i="45"/>
  <c r="J122" i="45"/>
  <c r="P121" i="45"/>
  <c r="M121" i="45" s="1"/>
  <c r="L121" i="45"/>
  <c r="K121" i="45"/>
  <c r="J121" i="45"/>
  <c r="P120" i="45"/>
  <c r="M120" i="45"/>
  <c r="L120" i="45"/>
  <c r="K120" i="45"/>
  <c r="J120" i="45"/>
  <c r="P119" i="45"/>
  <c r="M119" i="45" s="1"/>
  <c r="L119" i="45"/>
  <c r="K119" i="45"/>
  <c r="J119" i="45"/>
  <c r="P118" i="45"/>
  <c r="M118" i="45" s="1"/>
  <c r="L118" i="45"/>
  <c r="K118" i="45"/>
  <c r="J118" i="45"/>
  <c r="P117" i="45"/>
  <c r="M117" i="45" s="1"/>
  <c r="L117" i="45"/>
  <c r="K117" i="45"/>
  <c r="J117" i="45"/>
  <c r="P116" i="45"/>
  <c r="M116" i="45"/>
  <c r="L116" i="45"/>
  <c r="K116" i="45"/>
  <c r="J116" i="45"/>
  <c r="P115" i="45"/>
  <c r="M115" i="45"/>
  <c r="L115" i="45"/>
  <c r="K115" i="45"/>
  <c r="J115" i="45"/>
  <c r="P114" i="45"/>
  <c r="M114" i="45" s="1"/>
  <c r="L114" i="45"/>
  <c r="K114" i="45"/>
  <c r="J114" i="45"/>
  <c r="P113" i="45"/>
  <c r="M113" i="45" s="1"/>
  <c r="L113" i="45"/>
  <c r="K113" i="45"/>
  <c r="J113" i="45"/>
  <c r="P112" i="45"/>
  <c r="M112" i="45" s="1"/>
  <c r="L112" i="45"/>
  <c r="K112" i="45"/>
  <c r="J112" i="45"/>
  <c r="P111" i="45"/>
  <c r="M111" i="45"/>
  <c r="L111" i="45"/>
  <c r="K111" i="45"/>
  <c r="J111" i="45"/>
  <c r="P110" i="45"/>
  <c r="M110" i="45" s="1"/>
  <c r="L110" i="45"/>
  <c r="K110" i="45"/>
  <c r="J110" i="45"/>
  <c r="P109" i="45"/>
  <c r="M109" i="45" s="1"/>
  <c r="L109" i="45"/>
  <c r="K109" i="45"/>
  <c r="J109" i="45"/>
  <c r="P108" i="45"/>
  <c r="M108" i="45"/>
  <c r="L108" i="45"/>
  <c r="K108" i="45"/>
  <c r="J108" i="45"/>
  <c r="P107" i="45"/>
  <c r="M107" i="45" s="1"/>
  <c r="L107" i="45"/>
  <c r="K107" i="45"/>
  <c r="J107" i="45"/>
  <c r="P106" i="45"/>
  <c r="M106" i="45" s="1"/>
  <c r="L106" i="45"/>
  <c r="K106" i="45"/>
  <c r="J106" i="45"/>
  <c r="P105" i="45"/>
  <c r="M105" i="45" s="1"/>
  <c r="L105" i="45"/>
  <c r="K105" i="45"/>
  <c r="J105" i="45"/>
  <c r="P104" i="45"/>
  <c r="M104" i="45" s="1"/>
  <c r="L104" i="45"/>
  <c r="K104" i="45"/>
  <c r="J104" i="45"/>
  <c r="P103" i="45"/>
  <c r="M103" i="45"/>
  <c r="L103" i="45"/>
  <c r="K103" i="45"/>
  <c r="J103" i="45"/>
  <c r="P102" i="45"/>
  <c r="M102" i="45" s="1"/>
  <c r="L102" i="45"/>
  <c r="K102" i="45"/>
  <c r="J102" i="45"/>
  <c r="P101" i="45"/>
  <c r="M101" i="45" s="1"/>
  <c r="L101" i="45"/>
  <c r="K101" i="45"/>
  <c r="J101" i="45"/>
  <c r="P100" i="45"/>
  <c r="M100" i="45"/>
  <c r="L100" i="45"/>
  <c r="K100" i="45"/>
  <c r="J100" i="45"/>
  <c r="P99" i="45"/>
  <c r="M99" i="45"/>
  <c r="L99" i="45"/>
  <c r="K99" i="45"/>
  <c r="J99" i="45"/>
  <c r="P98" i="45"/>
  <c r="M98" i="45" s="1"/>
  <c r="L98" i="45"/>
  <c r="K98" i="45"/>
  <c r="J98" i="45"/>
  <c r="P97" i="45"/>
  <c r="M97" i="45" s="1"/>
  <c r="L97" i="45"/>
  <c r="K97" i="45"/>
  <c r="J97" i="45"/>
  <c r="P96" i="45"/>
  <c r="M96" i="45" s="1"/>
  <c r="L96" i="45"/>
  <c r="K96" i="45"/>
  <c r="J96" i="45"/>
  <c r="P95" i="45"/>
  <c r="M95" i="45"/>
  <c r="L95" i="45"/>
  <c r="K95" i="45"/>
  <c r="J95" i="45"/>
  <c r="P94" i="45"/>
  <c r="M94" i="45" s="1"/>
  <c r="L94" i="45"/>
  <c r="K94" i="45"/>
  <c r="J94" i="45"/>
  <c r="P93" i="45"/>
  <c r="M93" i="45" s="1"/>
  <c r="L93" i="45"/>
  <c r="K93" i="45"/>
  <c r="J93" i="45"/>
  <c r="P92" i="45"/>
  <c r="M92" i="45" s="1"/>
  <c r="L92" i="45"/>
  <c r="K92" i="45"/>
  <c r="J92" i="45"/>
  <c r="P91" i="45"/>
  <c r="M91" i="45"/>
  <c r="L91" i="45"/>
  <c r="K91" i="45"/>
  <c r="J91" i="45"/>
  <c r="P90" i="45"/>
  <c r="M90" i="45" s="1"/>
  <c r="L90" i="45"/>
  <c r="K90" i="45"/>
  <c r="J90" i="45"/>
  <c r="P89" i="45"/>
  <c r="M89" i="45" s="1"/>
  <c r="L89" i="45"/>
  <c r="K89" i="45"/>
  <c r="J89" i="45"/>
  <c r="P88" i="45"/>
  <c r="M88" i="45" s="1"/>
  <c r="L88" i="45"/>
  <c r="K88" i="45"/>
  <c r="J88" i="45"/>
  <c r="P87" i="45"/>
  <c r="M87" i="45"/>
  <c r="L87" i="45"/>
  <c r="K87" i="45"/>
  <c r="J87" i="45"/>
  <c r="P86" i="45"/>
  <c r="M86" i="45" s="1"/>
  <c r="L86" i="45"/>
  <c r="K86" i="45"/>
  <c r="J86" i="45"/>
  <c r="P85" i="45"/>
  <c r="M85" i="45" s="1"/>
  <c r="L85" i="45"/>
  <c r="K85" i="45"/>
  <c r="J85" i="45"/>
  <c r="P84" i="45"/>
  <c r="M84" i="45" s="1"/>
  <c r="L84" i="45"/>
  <c r="K84" i="45"/>
  <c r="J84" i="45"/>
  <c r="P83" i="45"/>
  <c r="M83" i="45" s="1"/>
  <c r="L83" i="45"/>
  <c r="K83" i="45"/>
  <c r="J83" i="45"/>
  <c r="P82" i="45"/>
  <c r="M82" i="45" s="1"/>
  <c r="L82" i="45"/>
  <c r="K82" i="45"/>
  <c r="J82" i="45"/>
  <c r="P81" i="45"/>
  <c r="M81" i="45" s="1"/>
  <c r="L81" i="45"/>
  <c r="K81" i="45"/>
  <c r="J81" i="45"/>
  <c r="P80" i="45"/>
  <c r="M80" i="45" s="1"/>
  <c r="L80" i="45"/>
  <c r="K80" i="45"/>
  <c r="J80" i="45"/>
  <c r="P79" i="45"/>
  <c r="M79" i="45"/>
  <c r="L79" i="45"/>
  <c r="K79" i="45"/>
  <c r="J79" i="45"/>
  <c r="P78" i="45"/>
  <c r="M78" i="45" s="1"/>
  <c r="L78" i="45"/>
  <c r="K78" i="45"/>
  <c r="J78" i="45"/>
  <c r="P77" i="45"/>
  <c r="M77" i="45" s="1"/>
  <c r="L77" i="45"/>
  <c r="K77" i="45"/>
  <c r="J77" i="45"/>
  <c r="P76" i="45"/>
  <c r="M76" i="45" s="1"/>
  <c r="L76" i="45"/>
  <c r="K76" i="45"/>
  <c r="J76" i="45"/>
  <c r="P75" i="45"/>
  <c r="M75" i="45"/>
  <c r="L75" i="45"/>
  <c r="K75" i="45"/>
  <c r="J75" i="45"/>
  <c r="P74" i="45"/>
  <c r="M74" i="45" s="1"/>
  <c r="L74" i="45"/>
  <c r="K74" i="45"/>
  <c r="J74" i="45"/>
  <c r="P73" i="45"/>
  <c r="M73" i="45" s="1"/>
  <c r="L73" i="45"/>
  <c r="K73" i="45"/>
  <c r="J73" i="45"/>
  <c r="P72" i="45"/>
  <c r="M72" i="45" s="1"/>
  <c r="L72" i="45"/>
  <c r="K72" i="45"/>
  <c r="J72" i="45"/>
  <c r="P71" i="45"/>
  <c r="M71" i="45"/>
  <c r="L71" i="45"/>
  <c r="K71" i="45"/>
  <c r="J71" i="45"/>
  <c r="P70" i="45"/>
  <c r="M70" i="45" s="1"/>
  <c r="L70" i="45"/>
  <c r="K70" i="45"/>
  <c r="J70" i="45"/>
  <c r="P69" i="45"/>
  <c r="M69" i="45" s="1"/>
  <c r="L69" i="45"/>
  <c r="K69" i="45"/>
  <c r="J69" i="45"/>
  <c r="P68" i="45"/>
  <c r="M68" i="45" s="1"/>
  <c r="L68" i="45"/>
  <c r="K68" i="45"/>
  <c r="J68" i="45"/>
  <c r="P67" i="45"/>
  <c r="M67" i="45" s="1"/>
  <c r="L67" i="45"/>
  <c r="K67" i="45"/>
  <c r="J67" i="45"/>
  <c r="P66" i="45"/>
  <c r="M66" i="45" s="1"/>
  <c r="L66" i="45"/>
  <c r="K66" i="45"/>
  <c r="J66" i="45"/>
  <c r="P65" i="45"/>
  <c r="M65" i="45" s="1"/>
  <c r="L65" i="45"/>
  <c r="K65" i="45"/>
  <c r="J65" i="45"/>
  <c r="P64" i="45"/>
  <c r="M64" i="45" s="1"/>
  <c r="L64" i="45"/>
  <c r="K64" i="45"/>
  <c r="J64" i="45"/>
  <c r="P63" i="45"/>
  <c r="M63" i="45"/>
  <c r="L63" i="45"/>
  <c r="K63" i="45"/>
  <c r="J63" i="45"/>
  <c r="P62" i="45"/>
  <c r="M62" i="45" s="1"/>
  <c r="L62" i="45"/>
  <c r="K62" i="45"/>
  <c r="J62" i="45"/>
  <c r="P61" i="45"/>
  <c r="M61" i="45" s="1"/>
  <c r="L61" i="45"/>
  <c r="K61" i="45"/>
  <c r="J61" i="45"/>
  <c r="P60" i="45"/>
  <c r="M60" i="45" s="1"/>
  <c r="L60" i="45"/>
  <c r="K60" i="45"/>
  <c r="J60" i="45"/>
  <c r="P59" i="45"/>
  <c r="M59" i="45"/>
  <c r="L59" i="45"/>
  <c r="K59" i="45"/>
  <c r="J59" i="45"/>
  <c r="P58" i="45"/>
  <c r="M58" i="45" s="1"/>
  <c r="L58" i="45"/>
  <c r="K58" i="45"/>
  <c r="J58" i="45"/>
  <c r="P57" i="45"/>
  <c r="M57" i="45" s="1"/>
  <c r="L57" i="45"/>
  <c r="K57" i="45"/>
  <c r="J57" i="45"/>
  <c r="P56" i="45"/>
  <c r="M56" i="45" s="1"/>
  <c r="L56" i="45"/>
  <c r="K56" i="45"/>
  <c r="J56" i="45"/>
  <c r="P55" i="45"/>
  <c r="M55" i="45" s="1"/>
  <c r="L55" i="45"/>
  <c r="K55" i="45"/>
  <c r="J55" i="45"/>
  <c r="P54" i="45"/>
  <c r="M54" i="45" s="1"/>
  <c r="L54" i="45"/>
  <c r="K54" i="45"/>
  <c r="J54" i="45"/>
  <c r="P53" i="45"/>
  <c r="M53" i="45" s="1"/>
  <c r="L53" i="45"/>
  <c r="K53" i="45"/>
  <c r="J53" i="45"/>
  <c r="P52" i="45"/>
  <c r="M52" i="45" s="1"/>
  <c r="L52" i="45"/>
  <c r="K52" i="45"/>
  <c r="J52" i="45"/>
  <c r="P51" i="45"/>
  <c r="M51" i="45" s="1"/>
  <c r="L51" i="45"/>
  <c r="K51" i="45"/>
  <c r="J51" i="45"/>
  <c r="P50" i="45"/>
  <c r="M50" i="45" s="1"/>
  <c r="L50" i="45"/>
  <c r="K50" i="45"/>
  <c r="J50" i="45"/>
  <c r="P49" i="45"/>
  <c r="M49" i="45" s="1"/>
  <c r="L49" i="45"/>
  <c r="K49" i="45"/>
  <c r="J49" i="45"/>
  <c r="P48" i="45"/>
  <c r="M48" i="45" s="1"/>
  <c r="L48" i="45"/>
  <c r="K48" i="45"/>
  <c r="J48" i="45"/>
  <c r="P47" i="45"/>
  <c r="M47" i="45"/>
  <c r="L47" i="45"/>
  <c r="K47" i="45"/>
  <c r="J47" i="45"/>
  <c r="P46" i="45"/>
  <c r="M46" i="45" s="1"/>
  <c r="L46" i="45"/>
  <c r="K46" i="45"/>
  <c r="J46" i="45"/>
  <c r="P45" i="45"/>
  <c r="M45" i="45" s="1"/>
  <c r="L45" i="45"/>
  <c r="K45" i="45"/>
  <c r="J45" i="45"/>
  <c r="P44" i="45"/>
  <c r="M44" i="45" s="1"/>
  <c r="L44" i="45"/>
  <c r="K44" i="45"/>
  <c r="J44" i="45"/>
  <c r="P43" i="45"/>
  <c r="M43" i="45"/>
  <c r="L43" i="45"/>
  <c r="K43" i="45"/>
  <c r="J43" i="45"/>
  <c r="P42" i="45"/>
  <c r="M42" i="45" s="1"/>
  <c r="L42" i="45"/>
  <c r="K42" i="45"/>
  <c r="J42" i="45"/>
  <c r="P41" i="45"/>
  <c r="M41" i="45" s="1"/>
  <c r="L41" i="45"/>
  <c r="K41" i="45"/>
  <c r="J41" i="45"/>
  <c r="P40" i="45"/>
  <c r="M40" i="45" s="1"/>
  <c r="L40" i="45"/>
  <c r="K40" i="45"/>
  <c r="J40" i="45"/>
  <c r="H5" i="45"/>
  <c r="D5" i="45"/>
  <c r="C5" i="45"/>
  <c r="A5" i="45"/>
  <c r="C2" i="45"/>
  <c r="A1" i="45"/>
  <c r="R47" i="44"/>
  <c r="F40" i="44" s="1"/>
  <c r="F42" i="44"/>
  <c r="F41" i="44"/>
  <c r="I37" i="44"/>
  <c r="G37" i="44"/>
  <c r="F37" i="44"/>
  <c r="D37" i="44"/>
  <c r="C37" i="44"/>
  <c r="B37" i="44"/>
  <c r="K36" i="44"/>
  <c r="B36" i="44"/>
  <c r="I35" i="44"/>
  <c r="G35" i="44"/>
  <c r="F35" i="44"/>
  <c r="D35" i="44"/>
  <c r="C35" i="44"/>
  <c r="B35" i="44"/>
  <c r="M34" i="44"/>
  <c r="B34" i="44"/>
  <c r="I33" i="44"/>
  <c r="G33" i="44"/>
  <c r="F33" i="44"/>
  <c r="D33" i="44"/>
  <c r="C33" i="44"/>
  <c r="B33" i="44"/>
  <c r="K32" i="44"/>
  <c r="B32" i="44"/>
  <c r="I31" i="44"/>
  <c r="G31" i="44"/>
  <c r="F31" i="44"/>
  <c r="D31" i="44"/>
  <c r="C31" i="44"/>
  <c r="B31" i="44"/>
  <c r="B30" i="44"/>
  <c r="I29" i="44"/>
  <c r="G29" i="44"/>
  <c r="F29" i="44"/>
  <c r="D29" i="44"/>
  <c r="C29" i="44"/>
  <c r="B29" i="44"/>
  <c r="K28" i="44"/>
  <c r="B28" i="44"/>
  <c r="I27" i="44"/>
  <c r="G27" i="44"/>
  <c r="F27" i="44"/>
  <c r="D27" i="44"/>
  <c r="C27" i="44"/>
  <c r="B27" i="44"/>
  <c r="M26" i="44"/>
  <c r="B26" i="44"/>
  <c r="I25" i="44"/>
  <c r="G25" i="44"/>
  <c r="F25" i="44"/>
  <c r="D25" i="44"/>
  <c r="C25" i="44"/>
  <c r="B25" i="44"/>
  <c r="K24" i="44"/>
  <c r="B24" i="44"/>
  <c r="I23" i="44"/>
  <c r="G23" i="44"/>
  <c r="F23" i="44"/>
  <c r="D23" i="44"/>
  <c r="C23" i="44"/>
  <c r="B23" i="44"/>
  <c r="B22" i="44"/>
  <c r="I21" i="44"/>
  <c r="G21" i="44"/>
  <c r="F21" i="44"/>
  <c r="D21" i="44"/>
  <c r="C21" i="44"/>
  <c r="B21" i="44"/>
  <c r="K20" i="44"/>
  <c r="B20" i="44"/>
  <c r="I19" i="44"/>
  <c r="G19" i="44"/>
  <c r="F19" i="44"/>
  <c r="D19" i="44"/>
  <c r="C19" i="44"/>
  <c r="B19" i="44"/>
  <c r="M18" i="44"/>
  <c r="B18" i="44"/>
  <c r="I17" i="44"/>
  <c r="G17" i="44"/>
  <c r="F17" i="44"/>
  <c r="D17" i="44"/>
  <c r="C17" i="44"/>
  <c r="B17" i="44"/>
  <c r="U16" i="44"/>
  <c r="K16" i="44"/>
  <c r="B16" i="44"/>
  <c r="I15" i="44"/>
  <c r="G15" i="44"/>
  <c r="F15" i="44"/>
  <c r="D15" i="44"/>
  <c r="C15" i="44"/>
  <c r="B15" i="44"/>
  <c r="B14" i="44"/>
  <c r="I13" i="44"/>
  <c r="G13" i="44"/>
  <c r="F13" i="44"/>
  <c r="D13" i="44"/>
  <c r="C13" i="44"/>
  <c r="B13" i="44"/>
  <c r="K12" i="44"/>
  <c r="B12" i="44"/>
  <c r="I11" i="44"/>
  <c r="G11" i="44"/>
  <c r="F11" i="44"/>
  <c r="D11" i="44"/>
  <c r="C11" i="44"/>
  <c r="B11" i="44"/>
  <c r="M10" i="44"/>
  <c r="B10" i="44"/>
  <c r="I9" i="44"/>
  <c r="G9" i="44"/>
  <c r="F9" i="44"/>
  <c r="D9" i="44"/>
  <c r="C9" i="44"/>
  <c r="B9" i="44"/>
  <c r="K8" i="44"/>
  <c r="U7" i="44"/>
  <c r="I7" i="44"/>
  <c r="G7" i="44"/>
  <c r="F7" i="44"/>
  <c r="D7" i="44"/>
  <c r="C7" i="44"/>
  <c r="B7" i="44"/>
  <c r="R4" i="44"/>
  <c r="O47" i="44" s="1"/>
  <c r="K4" i="44"/>
  <c r="G4" i="44"/>
  <c r="A4" i="44"/>
  <c r="E2" i="44"/>
  <c r="A1" i="44"/>
  <c r="R32" i="43"/>
  <c r="F25" i="43" s="1"/>
  <c r="F27" i="43"/>
  <c r="F26" i="43"/>
  <c r="I21" i="43"/>
  <c r="G21" i="43"/>
  <c r="F21" i="43"/>
  <c r="D21" i="43"/>
  <c r="C21" i="43"/>
  <c r="B21" i="43"/>
  <c r="K20" i="43"/>
  <c r="I19" i="43"/>
  <c r="G19" i="43"/>
  <c r="F19" i="43"/>
  <c r="D19" i="43"/>
  <c r="C19" i="43"/>
  <c r="B19" i="43"/>
  <c r="I17" i="43"/>
  <c r="G17" i="43"/>
  <c r="F17" i="43"/>
  <c r="D17" i="43"/>
  <c r="C17" i="43"/>
  <c r="B17" i="43"/>
  <c r="U16" i="43"/>
  <c r="K16" i="43"/>
  <c r="I15" i="43"/>
  <c r="G15" i="43"/>
  <c r="F15" i="43"/>
  <c r="D15" i="43"/>
  <c r="C15" i="43"/>
  <c r="B15" i="43"/>
  <c r="I13" i="43"/>
  <c r="G13" i="43"/>
  <c r="F13" i="43"/>
  <c r="D13" i="43"/>
  <c r="C13" i="43"/>
  <c r="B13" i="43"/>
  <c r="K12" i="43"/>
  <c r="I11" i="43"/>
  <c r="G11" i="43"/>
  <c r="F11" i="43"/>
  <c r="D11" i="43"/>
  <c r="C11" i="43"/>
  <c r="B11" i="43"/>
  <c r="I9" i="43"/>
  <c r="G9" i="43"/>
  <c r="F9" i="43"/>
  <c r="D9" i="43"/>
  <c r="C9" i="43"/>
  <c r="B9" i="43"/>
  <c r="K8" i="43"/>
  <c r="U7" i="43"/>
  <c r="I7" i="43"/>
  <c r="G7" i="43"/>
  <c r="F7" i="43"/>
  <c r="D7" i="43"/>
  <c r="C7" i="43"/>
  <c r="B7" i="43"/>
  <c r="R4" i="43"/>
  <c r="O32" i="43" s="1"/>
  <c r="K4" i="43"/>
  <c r="G4" i="43"/>
  <c r="A4" i="43"/>
  <c r="E2" i="43"/>
  <c r="A1" i="43"/>
  <c r="R31" i="42"/>
  <c r="F24" i="42" s="1"/>
  <c r="F25" i="42"/>
  <c r="I21" i="42"/>
  <c r="G21" i="42"/>
  <c r="F21" i="42"/>
  <c r="D21" i="42"/>
  <c r="C21" i="42"/>
  <c r="B21" i="42"/>
  <c r="K20" i="42"/>
  <c r="I19" i="42"/>
  <c r="G19" i="42"/>
  <c r="F19" i="42"/>
  <c r="D19" i="42"/>
  <c r="C19" i="42"/>
  <c r="B19" i="42"/>
  <c r="M18" i="42"/>
  <c r="I17" i="42"/>
  <c r="G17" i="42"/>
  <c r="F17" i="42"/>
  <c r="D17" i="42"/>
  <c r="C17" i="42"/>
  <c r="B17" i="42"/>
  <c r="U16" i="42"/>
  <c r="K16" i="42"/>
  <c r="I15" i="42"/>
  <c r="G15" i="42"/>
  <c r="F15" i="42"/>
  <c r="D15" i="42"/>
  <c r="C15" i="42"/>
  <c r="B15" i="42"/>
  <c r="I13" i="42"/>
  <c r="G13" i="42"/>
  <c r="F13" i="42"/>
  <c r="D13" i="42"/>
  <c r="C13" i="42"/>
  <c r="B13" i="42"/>
  <c r="K12" i="42"/>
  <c r="I11" i="42"/>
  <c r="G11" i="42"/>
  <c r="F11" i="42"/>
  <c r="D11" i="42"/>
  <c r="C11" i="42"/>
  <c r="B11" i="42"/>
  <c r="M10" i="42"/>
  <c r="I9" i="42"/>
  <c r="G9" i="42"/>
  <c r="F9" i="42"/>
  <c r="D9" i="42"/>
  <c r="C9" i="42"/>
  <c r="B9" i="42"/>
  <c r="K8" i="42"/>
  <c r="U7" i="42"/>
  <c r="I7" i="42"/>
  <c r="G7" i="42"/>
  <c r="F7" i="42"/>
  <c r="D7" i="42"/>
  <c r="C7" i="42"/>
  <c r="B7" i="42"/>
  <c r="R4" i="42"/>
  <c r="O31" i="42" s="1"/>
  <c r="K4" i="42"/>
  <c r="G4" i="42"/>
  <c r="A4" i="42"/>
  <c r="E2" i="42"/>
  <c r="A1" i="42"/>
  <c r="N122" i="41"/>
  <c r="K122" i="41" s="1"/>
  <c r="J122" i="41"/>
  <c r="I122" i="41"/>
  <c r="H122" i="41"/>
  <c r="N121" i="41"/>
  <c r="K121" i="41" s="1"/>
  <c r="J121" i="41"/>
  <c r="I121" i="41"/>
  <c r="H121" i="41"/>
  <c r="N120" i="41"/>
  <c r="K120" i="41" s="1"/>
  <c r="J120" i="41"/>
  <c r="I120" i="41"/>
  <c r="H120" i="41"/>
  <c r="N119" i="41"/>
  <c r="K119" i="41"/>
  <c r="J119" i="41"/>
  <c r="I119" i="41"/>
  <c r="H119" i="41"/>
  <c r="N118" i="41"/>
  <c r="K118" i="41" s="1"/>
  <c r="J118" i="41"/>
  <c r="I118" i="41"/>
  <c r="H118" i="41"/>
  <c r="N117" i="41"/>
  <c r="K117" i="41" s="1"/>
  <c r="J117" i="41"/>
  <c r="I117" i="41"/>
  <c r="H117" i="41"/>
  <c r="N116" i="41"/>
  <c r="K116" i="41" s="1"/>
  <c r="J116" i="41"/>
  <c r="I116" i="41"/>
  <c r="H116" i="41"/>
  <c r="N115" i="41"/>
  <c r="K115" i="41"/>
  <c r="J115" i="41"/>
  <c r="I115" i="41"/>
  <c r="H115" i="41"/>
  <c r="N114" i="41"/>
  <c r="K114" i="41" s="1"/>
  <c r="J114" i="41"/>
  <c r="I114" i="41"/>
  <c r="H114" i="41"/>
  <c r="N113" i="41"/>
  <c r="K113" i="41" s="1"/>
  <c r="J113" i="41"/>
  <c r="I113" i="41"/>
  <c r="H113" i="41"/>
  <c r="N112" i="41"/>
  <c r="K112" i="41" s="1"/>
  <c r="J112" i="41"/>
  <c r="I112" i="41"/>
  <c r="H112" i="41"/>
  <c r="N111" i="41"/>
  <c r="K111" i="41" s="1"/>
  <c r="J111" i="41"/>
  <c r="I111" i="41"/>
  <c r="H111" i="41"/>
  <c r="N110" i="41"/>
  <c r="K110" i="41" s="1"/>
  <c r="J110" i="41"/>
  <c r="I110" i="41"/>
  <c r="H110" i="41"/>
  <c r="N109" i="41"/>
  <c r="K109" i="41" s="1"/>
  <c r="J109" i="41"/>
  <c r="I109" i="41"/>
  <c r="H109" i="41"/>
  <c r="N108" i="41"/>
  <c r="K108" i="41" s="1"/>
  <c r="J108" i="41"/>
  <c r="I108" i="41"/>
  <c r="H108" i="41"/>
  <c r="N107" i="41"/>
  <c r="K107" i="41"/>
  <c r="J107" i="41"/>
  <c r="I107" i="41"/>
  <c r="H107" i="41"/>
  <c r="N106" i="41"/>
  <c r="K106" i="41" s="1"/>
  <c r="J106" i="41"/>
  <c r="I106" i="41"/>
  <c r="H106" i="41"/>
  <c r="N105" i="41"/>
  <c r="K105" i="41" s="1"/>
  <c r="J105" i="41"/>
  <c r="I105" i="41"/>
  <c r="H105" i="41"/>
  <c r="N104" i="41"/>
  <c r="K104" i="41" s="1"/>
  <c r="J104" i="41"/>
  <c r="I104" i="41"/>
  <c r="H104" i="41"/>
  <c r="N103" i="41"/>
  <c r="K103" i="41"/>
  <c r="J103" i="41"/>
  <c r="I103" i="41"/>
  <c r="H103" i="41"/>
  <c r="N102" i="41"/>
  <c r="K102" i="41" s="1"/>
  <c r="J102" i="41"/>
  <c r="I102" i="41"/>
  <c r="H102" i="41"/>
  <c r="N101" i="41"/>
  <c r="K101" i="41" s="1"/>
  <c r="J101" i="41"/>
  <c r="I101" i="41"/>
  <c r="H101" i="41"/>
  <c r="N100" i="41"/>
  <c r="K100" i="41" s="1"/>
  <c r="J100" i="41"/>
  <c r="I100" i="41"/>
  <c r="H100" i="41"/>
  <c r="N99" i="41"/>
  <c r="K99" i="41"/>
  <c r="J99" i="41"/>
  <c r="I99" i="41"/>
  <c r="H99" i="41"/>
  <c r="N98" i="41"/>
  <c r="K98" i="41" s="1"/>
  <c r="J98" i="41"/>
  <c r="I98" i="41"/>
  <c r="H98" i="41"/>
  <c r="N97" i="41"/>
  <c r="K97" i="41" s="1"/>
  <c r="J97" i="41"/>
  <c r="I97" i="41"/>
  <c r="H97" i="41"/>
  <c r="N96" i="41"/>
  <c r="K96" i="41" s="1"/>
  <c r="J96" i="41"/>
  <c r="I96" i="41"/>
  <c r="H96" i="41"/>
  <c r="N95" i="41"/>
  <c r="K95" i="41" s="1"/>
  <c r="J95" i="41"/>
  <c r="I95" i="41"/>
  <c r="H95" i="41"/>
  <c r="N94" i="41"/>
  <c r="K94" i="41" s="1"/>
  <c r="J94" i="41"/>
  <c r="I94" i="41"/>
  <c r="H94" i="41"/>
  <c r="N93" i="41"/>
  <c r="K93" i="41" s="1"/>
  <c r="J93" i="41"/>
  <c r="I93" i="41"/>
  <c r="H93" i="41"/>
  <c r="N92" i="41"/>
  <c r="K92" i="41" s="1"/>
  <c r="J92" i="41"/>
  <c r="I92" i="41"/>
  <c r="H92" i="41"/>
  <c r="N91" i="41"/>
  <c r="K91" i="41"/>
  <c r="J91" i="41"/>
  <c r="I91" i="41"/>
  <c r="H91" i="41"/>
  <c r="N90" i="41"/>
  <c r="K90" i="41" s="1"/>
  <c r="J90" i="41"/>
  <c r="I90" i="41"/>
  <c r="H90" i="41"/>
  <c r="N89" i="41"/>
  <c r="K89" i="41" s="1"/>
  <c r="J89" i="41"/>
  <c r="I89" i="41"/>
  <c r="H89" i="41"/>
  <c r="N88" i="41"/>
  <c r="K88" i="41" s="1"/>
  <c r="J88" i="41"/>
  <c r="I88" i="41"/>
  <c r="H88" i="41"/>
  <c r="N87" i="41"/>
  <c r="K87" i="41"/>
  <c r="J87" i="41"/>
  <c r="I87" i="41"/>
  <c r="H87" i="41"/>
  <c r="N86" i="41"/>
  <c r="K86" i="41" s="1"/>
  <c r="J86" i="41"/>
  <c r="I86" i="41"/>
  <c r="H86" i="41"/>
  <c r="N85" i="41"/>
  <c r="K85" i="41" s="1"/>
  <c r="J85" i="41"/>
  <c r="I85" i="41"/>
  <c r="H85" i="41"/>
  <c r="N84" i="41"/>
  <c r="K84" i="41" s="1"/>
  <c r="J84" i="41"/>
  <c r="I84" i="41"/>
  <c r="H84" i="41"/>
  <c r="N83" i="41"/>
  <c r="K83" i="41" s="1"/>
  <c r="J83" i="41"/>
  <c r="I83" i="41"/>
  <c r="H83" i="41"/>
  <c r="N82" i="41"/>
  <c r="K82" i="41" s="1"/>
  <c r="J82" i="41"/>
  <c r="I82" i="41"/>
  <c r="H82" i="41"/>
  <c r="N81" i="41"/>
  <c r="K81" i="41" s="1"/>
  <c r="J81" i="41"/>
  <c r="I81" i="41"/>
  <c r="H81" i="41"/>
  <c r="N80" i="41"/>
  <c r="K80" i="41" s="1"/>
  <c r="J80" i="41"/>
  <c r="I80" i="41"/>
  <c r="H80" i="41"/>
  <c r="N79" i="41"/>
  <c r="K79" i="41" s="1"/>
  <c r="J79" i="41"/>
  <c r="I79" i="41"/>
  <c r="H79" i="41"/>
  <c r="N78" i="41"/>
  <c r="K78" i="41" s="1"/>
  <c r="J78" i="41"/>
  <c r="I78" i="41"/>
  <c r="H78" i="41"/>
  <c r="N77" i="41"/>
  <c r="K77" i="41" s="1"/>
  <c r="J77" i="41"/>
  <c r="I77" i="41"/>
  <c r="H77" i="41"/>
  <c r="N76" i="41"/>
  <c r="K76" i="41" s="1"/>
  <c r="J76" i="41"/>
  <c r="I76" i="41"/>
  <c r="H76" i="41"/>
  <c r="N75" i="41"/>
  <c r="K75" i="41"/>
  <c r="J75" i="41"/>
  <c r="I75" i="41"/>
  <c r="H75" i="41"/>
  <c r="N74" i="41"/>
  <c r="K74" i="41" s="1"/>
  <c r="J74" i="41"/>
  <c r="I74" i="41"/>
  <c r="H74" i="41"/>
  <c r="N73" i="41"/>
  <c r="K73" i="41" s="1"/>
  <c r="J73" i="41"/>
  <c r="I73" i="41"/>
  <c r="H73" i="41"/>
  <c r="N72" i="41"/>
  <c r="K72" i="41" s="1"/>
  <c r="J72" i="41"/>
  <c r="I72" i="41"/>
  <c r="H72" i="41"/>
  <c r="N71" i="41"/>
  <c r="K71" i="41"/>
  <c r="J71" i="41"/>
  <c r="I71" i="41"/>
  <c r="H71" i="41"/>
  <c r="N70" i="41"/>
  <c r="K70" i="41" s="1"/>
  <c r="J70" i="41"/>
  <c r="I70" i="41"/>
  <c r="H70" i="41"/>
  <c r="N69" i="41"/>
  <c r="K69" i="41" s="1"/>
  <c r="J69" i="41"/>
  <c r="I69" i="41"/>
  <c r="H69" i="41"/>
  <c r="N68" i="41"/>
  <c r="K68" i="41" s="1"/>
  <c r="J68" i="41"/>
  <c r="I68" i="41"/>
  <c r="H68" i="41"/>
  <c r="N67" i="41"/>
  <c r="K67" i="41"/>
  <c r="J67" i="41"/>
  <c r="I67" i="41"/>
  <c r="H67" i="41"/>
  <c r="N66" i="41"/>
  <c r="K66" i="41" s="1"/>
  <c r="J66" i="41"/>
  <c r="I66" i="41"/>
  <c r="H66" i="41"/>
  <c r="N65" i="41"/>
  <c r="K65" i="41" s="1"/>
  <c r="J65" i="41"/>
  <c r="I65" i="41"/>
  <c r="H65" i="41"/>
  <c r="N64" i="41"/>
  <c r="K64" i="41" s="1"/>
  <c r="J64" i="41"/>
  <c r="I64" i="41"/>
  <c r="H64" i="41"/>
  <c r="N63" i="41"/>
  <c r="K63" i="41" s="1"/>
  <c r="J63" i="41"/>
  <c r="I63" i="41"/>
  <c r="H63" i="41"/>
  <c r="N62" i="41"/>
  <c r="K62" i="41" s="1"/>
  <c r="J62" i="41"/>
  <c r="I62" i="41"/>
  <c r="H62" i="41"/>
  <c r="N61" i="41"/>
  <c r="K61" i="41" s="1"/>
  <c r="J61" i="41"/>
  <c r="I61" i="41"/>
  <c r="H61" i="41"/>
  <c r="N60" i="41"/>
  <c r="K60" i="41" s="1"/>
  <c r="J60" i="41"/>
  <c r="I60" i="41"/>
  <c r="H60" i="41"/>
  <c r="N59" i="41"/>
  <c r="K59" i="41"/>
  <c r="J59" i="41"/>
  <c r="I59" i="41"/>
  <c r="H59" i="41"/>
  <c r="N58" i="41"/>
  <c r="K58" i="41" s="1"/>
  <c r="J58" i="41"/>
  <c r="I58" i="41"/>
  <c r="H58" i="41"/>
  <c r="N57" i="41"/>
  <c r="K57" i="41" s="1"/>
  <c r="J57" i="41"/>
  <c r="I57" i="41"/>
  <c r="H57" i="41"/>
  <c r="N56" i="41"/>
  <c r="K56" i="41" s="1"/>
  <c r="J56" i="41"/>
  <c r="I56" i="41"/>
  <c r="H56" i="41"/>
  <c r="N55" i="41"/>
  <c r="K55" i="41"/>
  <c r="J55" i="41"/>
  <c r="I55" i="41"/>
  <c r="H55" i="41"/>
  <c r="N54" i="41"/>
  <c r="K54" i="41" s="1"/>
  <c r="J54" i="41"/>
  <c r="I54" i="41"/>
  <c r="H54" i="41"/>
  <c r="N53" i="41"/>
  <c r="K53" i="41" s="1"/>
  <c r="J53" i="41"/>
  <c r="I53" i="41"/>
  <c r="H53" i="41"/>
  <c r="N52" i="41"/>
  <c r="K52" i="41" s="1"/>
  <c r="J52" i="41"/>
  <c r="I52" i="41"/>
  <c r="H52" i="41"/>
  <c r="N51" i="41"/>
  <c r="K51" i="41"/>
  <c r="J51" i="41"/>
  <c r="I51" i="41"/>
  <c r="H51" i="41"/>
  <c r="N50" i="41"/>
  <c r="K50" i="41" s="1"/>
  <c r="J50" i="41"/>
  <c r="I50" i="41"/>
  <c r="H50" i="41"/>
  <c r="N49" i="41"/>
  <c r="K49" i="41" s="1"/>
  <c r="J49" i="41"/>
  <c r="I49" i="41"/>
  <c r="H49" i="41"/>
  <c r="N48" i="41"/>
  <c r="K48" i="41" s="1"/>
  <c r="J48" i="41"/>
  <c r="I48" i="41"/>
  <c r="H48" i="41"/>
  <c r="N47" i="41"/>
  <c r="K47" i="41" s="1"/>
  <c r="J47" i="41"/>
  <c r="I47" i="41"/>
  <c r="H47" i="41"/>
  <c r="N46" i="41"/>
  <c r="K46" i="41" s="1"/>
  <c r="J46" i="41"/>
  <c r="I46" i="41"/>
  <c r="H46" i="41"/>
  <c r="N45" i="41"/>
  <c r="K45" i="41" s="1"/>
  <c r="J45" i="41"/>
  <c r="I45" i="41"/>
  <c r="H45" i="41"/>
  <c r="N44" i="41"/>
  <c r="K44" i="41" s="1"/>
  <c r="J44" i="41"/>
  <c r="I44" i="41"/>
  <c r="H44" i="41"/>
  <c r="N43" i="41"/>
  <c r="K43" i="41"/>
  <c r="J43" i="41"/>
  <c r="I43" i="41"/>
  <c r="H43" i="41"/>
  <c r="N42" i="41"/>
  <c r="K42" i="41" s="1"/>
  <c r="J42" i="41"/>
  <c r="I42" i="41"/>
  <c r="H42" i="41"/>
  <c r="N41" i="41"/>
  <c r="K41" i="41" s="1"/>
  <c r="J41" i="41"/>
  <c r="I41" i="41"/>
  <c r="H41" i="41"/>
  <c r="N40" i="41"/>
  <c r="K40" i="41" s="1"/>
  <c r="J40" i="41"/>
  <c r="I40" i="41"/>
  <c r="H40" i="41"/>
  <c r="N39" i="41"/>
  <c r="K39" i="41"/>
  <c r="J39" i="41"/>
  <c r="I39" i="41"/>
  <c r="H39" i="41"/>
  <c r="N38" i="41"/>
  <c r="K38" i="41" s="1"/>
  <c r="J38" i="41"/>
  <c r="I38" i="41"/>
  <c r="H38" i="41"/>
  <c r="N37" i="41"/>
  <c r="K37" i="41" s="1"/>
  <c r="J37" i="41"/>
  <c r="I37" i="41"/>
  <c r="H37" i="41"/>
  <c r="N36" i="41"/>
  <c r="K36" i="41" s="1"/>
  <c r="J36" i="41"/>
  <c r="I36" i="41"/>
  <c r="H36" i="41"/>
  <c r="N35" i="41"/>
  <c r="K35" i="41"/>
  <c r="J35" i="41"/>
  <c r="I35" i="41"/>
  <c r="H35" i="41"/>
  <c r="N34" i="41"/>
  <c r="K34" i="41" s="1"/>
  <c r="J34" i="41"/>
  <c r="I34" i="41"/>
  <c r="H34" i="41"/>
  <c r="N33" i="41"/>
  <c r="K33" i="41" s="1"/>
  <c r="J33" i="41"/>
  <c r="I33" i="41"/>
  <c r="H33" i="41"/>
  <c r="N32" i="41"/>
  <c r="N31" i="41"/>
  <c r="N30" i="41"/>
  <c r="G5" i="41"/>
  <c r="D5" i="41"/>
  <c r="C5" i="41"/>
  <c r="A5" i="41"/>
  <c r="C2" i="41"/>
  <c r="A1" i="41"/>
  <c r="M154" i="40"/>
  <c r="K154" i="40"/>
  <c r="G154" i="40"/>
  <c r="M153" i="40"/>
  <c r="K153" i="40"/>
  <c r="G153" i="40"/>
  <c r="M152" i="40"/>
  <c r="K152" i="40"/>
  <c r="G152" i="40"/>
  <c r="M151" i="40"/>
  <c r="K151" i="40"/>
  <c r="G151" i="40"/>
  <c r="M150" i="40"/>
  <c r="K150" i="40"/>
  <c r="G150" i="40"/>
  <c r="M149" i="40"/>
  <c r="K149" i="40"/>
  <c r="G149" i="40"/>
  <c r="M148" i="40"/>
  <c r="G148" i="40"/>
  <c r="M147" i="40"/>
  <c r="K147" i="40"/>
  <c r="G147" i="40"/>
  <c r="Q146" i="40"/>
  <c r="Q143" i="40"/>
  <c r="I143" i="40"/>
  <c r="G143" i="40"/>
  <c r="F143" i="40"/>
  <c r="E143" i="40"/>
  <c r="I142" i="40"/>
  <c r="G142" i="40"/>
  <c r="F142" i="40"/>
  <c r="E142" i="40"/>
  <c r="C142" i="40"/>
  <c r="B142" i="40"/>
  <c r="K141" i="40"/>
  <c r="K140" i="40"/>
  <c r="K139" i="40"/>
  <c r="I139" i="40"/>
  <c r="G139" i="40"/>
  <c r="F139" i="40"/>
  <c r="E139" i="40"/>
  <c r="Q138" i="40"/>
  <c r="O138" i="40"/>
  <c r="I138" i="40"/>
  <c r="G138" i="40"/>
  <c r="F138" i="40"/>
  <c r="E138" i="40"/>
  <c r="C138" i="40"/>
  <c r="B138" i="40"/>
  <c r="M137" i="40"/>
  <c r="M136" i="40"/>
  <c r="I135" i="40"/>
  <c r="G135" i="40"/>
  <c r="F135" i="40"/>
  <c r="E135" i="40"/>
  <c r="I134" i="40"/>
  <c r="G134" i="40"/>
  <c r="F134" i="40"/>
  <c r="E134" i="40"/>
  <c r="C134" i="40"/>
  <c r="B134" i="40"/>
  <c r="K133" i="40"/>
  <c r="K132" i="40"/>
  <c r="K131" i="40"/>
  <c r="I131" i="40"/>
  <c r="G131" i="40"/>
  <c r="F131" i="40"/>
  <c r="E131" i="40"/>
  <c r="I130" i="40"/>
  <c r="G130" i="40"/>
  <c r="F130" i="40"/>
  <c r="E130" i="40"/>
  <c r="C130" i="40"/>
  <c r="B130" i="40"/>
  <c r="O129" i="40"/>
  <c r="O128" i="40"/>
  <c r="I127" i="40"/>
  <c r="G127" i="40"/>
  <c r="F127" i="40"/>
  <c r="E127" i="40"/>
  <c r="I126" i="40"/>
  <c r="G126" i="40"/>
  <c r="F126" i="40"/>
  <c r="E126" i="40"/>
  <c r="C126" i="40"/>
  <c r="B126" i="40"/>
  <c r="K125" i="40"/>
  <c r="K124" i="40"/>
  <c r="K123" i="40"/>
  <c r="I123" i="40"/>
  <c r="G123" i="40"/>
  <c r="F123" i="40"/>
  <c r="E123" i="40"/>
  <c r="I122" i="40"/>
  <c r="G122" i="40"/>
  <c r="F122" i="40"/>
  <c r="E122" i="40"/>
  <c r="C122" i="40"/>
  <c r="B122" i="40"/>
  <c r="M121" i="40"/>
  <c r="M120" i="40"/>
  <c r="I119" i="40"/>
  <c r="G119" i="40"/>
  <c r="F119" i="40"/>
  <c r="E119" i="40"/>
  <c r="I118" i="40"/>
  <c r="G118" i="40"/>
  <c r="F118" i="40"/>
  <c r="E118" i="40"/>
  <c r="C118" i="40"/>
  <c r="B118" i="40"/>
  <c r="K117" i="40"/>
  <c r="K116" i="40"/>
  <c r="K115" i="40"/>
  <c r="I115" i="40"/>
  <c r="G115" i="40"/>
  <c r="F115" i="40"/>
  <c r="E115" i="40"/>
  <c r="I114" i="40"/>
  <c r="G114" i="40"/>
  <c r="F114" i="40"/>
  <c r="E114" i="40"/>
  <c r="C114" i="40"/>
  <c r="B114" i="40"/>
  <c r="Q113" i="40"/>
  <c r="Q112" i="40"/>
  <c r="I111" i="40"/>
  <c r="G111" i="40"/>
  <c r="F111" i="40"/>
  <c r="E111" i="40"/>
  <c r="I110" i="40"/>
  <c r="G110" i="40"/>
  <c r="F110" i="40"/>
  <c r="E110" i="40"/>
  <c r="C110" i="40"/>
  <c r="B110" i="40"/>
  <c r="K109" i="40"/>
  <c r="K108" i="40"/>
  <c r="K107" i="40"/>
  <c r="I107" i="40"/>
  <c r="G107" i="40"/>
  <c r="F107" i="40"/>
  <c r="E107" i="40"/>
  <c r="I106" i="40"/>
  <c r="G106" i="40"/>
  <c r="F106" i="40"/>
  <c r="E106" i="40"/>
  <c r="C106" i="40"/>
  <c r="B106" i="40"/>
  <c r="M105" i="40"/>
  <c r="M104" i="40"/>
  <c r="I103" i="40"/>
  <c r="G103" i="40"/>
  <c r="F103" i="40"/>
  <c r="E103" i="40"/>
  <c r="I102" i="40"/>
  <c r="G102" i="40"/>
  <c r="F102" i="40"/>
  <c r="E102" i="40"/>
  <c r="C102" i="40"/>
  <c r="B102" i="40"/>
  <c r="K101" i="40"/>
  <c r="K100" i="40"/>
  <c r="K99" i="40"/>
  <c r="I99" i="40"/>
  <c r="G99" i="40"/>
  <c r="F99" i="40"/>
  <c r="E99" i="40"/>
  <c r="I98" i="40"/>
  <c r="G98" i="40"/>
  <c r="F98" i="40"/>
  <c r="E98" i="40"/>
  <c r="C98" i="40"/>
  <c r="B98" i="40"/>
  <c r="O97" i="40"/>
  <c r="O96" i="40"/>
  <c r="I95" i="40"/>
  <c r="G95" i="40"/>
  <c r="F95" i="40"/>
  <c r="E95" i="40"/>
  <c r="I94" i="40"/>
  <c r="G94" i="40"/>
  <c r="F94" i="40"/>
  <c r="E94" i="40"/>
  <c r="C94" i="40"/>
  <c r="B94" i="40"/>
  <c r="K93" i="40"/>
  <c r="K92" i="40"/>
  <c r="U91" i="40"/>
  <c r="K91" i="40"/>
  <c r="I91" i="40"/>
  <c r="G91" i="40"/>
  <c r="F91" i="40"/>
  <c r="E91" i="40"/>
  <c r="U90" i="40"/>
  <c r="I90" i="40"/>
  <c r="G90" i="40"/>
  <c r="F90" i="40"/>
  <c r="E90" i="40"/>
  <c r="C90" i="40"/>
  <c r="B90" i="40"/>
  <c r="U89" i="40"/>
  <c r="M89" i="40"/>
  <c r="U88" i="40"/>
  <c r="M88" i="40"/>
  <c r="U87" i="40"/>
  <c r="I87" i="40"/>
  <c r="G87" i="40"/>
  <c r="F87" i="40"/>
  <c r="E87" i="40"/>
  <c r="U86" i="40"/>
  <c r="I86" i="40"/>
  <c r="G86" i="40"/>
  <c r="F86" i="40"/>
  <c r="E86" i="40"/>
  <c r="C86" i="40"/>
  <c r="B86" i="40"/>
  <c r="U85" i="40"/>
  <c r="K85" i="40"/>
  <c r="U84" i="40"/>
  <c r="K84" i="40"/>
  <c r="U83" i="40"/>
  <c r="K83" i="40"/>
  <c r="I83" i="40"/>
  <c r="G83" i="40"/>
  <c r="F83" i="40"/>
  <c r="E83" i="40"/>
  <c r="U82" i="40"/>
  <c r="I82" i="40"/>
  <c r="G82" i="40"/>
  <c r="F82" i="40"/>
  <c r="E82" i="40"/>
  <c r="C82" i="40"/>
  <c r="B82" i="40"/>
  <c r="O69" i="40"/>
  <c r="O144" i="40" s="1"/>
  <c r="O68" i="40"/>
  <c r="O143" i="40" s="1"/>
  <c r="I68" i="40"/>
  <c r="G68" i="40"/>
  <c r="F68" i="40"/>
  <c r="E68" i="40"/>
  <c r="Q67" i="40"/>
  <c r="Q142" i="40" s="1"/>
  <c r="I67" i="40"/>
  <c r="G67" i="40"/>
  <c r="F67" i="40"/>
  <c r="E67" i="40"/>
  <c r="C67" i="40"/>
  <c r="B67" i="40"/>
  <c r="Q66" i="40"/>
  <c r="Q141" i="40" s="1"/>
  <c r="K66" i="40"/>
  <c r="O65" i="40"/>
  <c r="O140" i="40" s="1"/>
  <c r="K65" i="40"/>
  <c r="O64" i="40"/>
  <c r="O139" i="40" s="1"/>
  <c r="K64" i="40"/>
  <c r="I64" i="40"/>
  <c r="G64" i="40"/>
  <c r="F64" i="40"/>
  <c r="E64" i="40"/>
  <c r="I63" i="40"/>
  <c r="G63" i="40"/>
  <c r="F63" i="40"/>
  <c r="E63" i="40"/>
  <c r="C63" i="40"/>
  <c r="B63" i="40"/>
  <c r="M62" i="40"/>
  <c r="M61" i="40"/>
  <c r="I60" i="40"/>
  <c r="G60" i="40"/>
  <c r="F60" i="40"/>
  <c r="E60" i="40"/>
  <c r="I59" i="40"/>
  <c r="G59" i="40"/>
  <c r="F59" i="40"/>
  <c r="E59" i="40"/>
  <c r="C59" i="40"/>
  <c r="B59" i="40"/>
  <c r="K58" i="40"/>
  <c r="K57" i="40"/>
  <c r="K56" i="40"/>
  <c r="I56" i="40"/>
  <c r="G56" i="40"/>
  <c r="F56" i="40"/>
  <c r="E56" i="40"/>
  <c r="I55" i="40"/>
  <c r="G55" i="40"/>
  <c r="F55" i="40"/>
  <c r="E55" i="40"/>
  <c r="C55" i="40"/>
  <c r="B55" i="40"/>
  <c r="O54" i="40"/>
  <c r="O53" i="40"/>
  <c r="I52" i="40"/>
  <c r="G52" i="40"/>
  <c r="F52" i="40"/>
  <c r="E52" i="40"/>
  <c r="I51" i="40"/>
  <c r="G51" i="40"/>
  <c r="F51" i="40"/>
  <c r="E51" i="40"/>
  <c r="C51" i="40"/>
  <c r="B51" i="40"/>
  <c r="K50" i="40"/>
  <c r="K49" i="40"/>
  <c r="K48" i="40"/>
  <c r="I48" i="40"/>
  <c r="G48" i="40"/>
  <c r="F48" i="40"/>
  <c r="E48" i="40"/>
  <c r="I47" i="40"/>
  <c r="G47" i="40"/>
  <c r="F47" i="40"/>
  <c r="E47" i="40"/>
  <c r="C47" i="40"/>
  <c r="B47" i="40"/>
  <c r="M46" i="40"/>
  <c r="M45" i="40"/>
  <c r="I44" i="40"/>
  <c r="G44" i="40"/>
  <c r="F44" i="40"/>
  <c r="E44" i="40"/>
  <c r="I43" i="40"/>
  <c r="G43" i="40"/>
  <c r="F43" i="40"/>
  <c r="E43" i="40"/>
  <c r="C43" i="40"/>
  <c r="B43" i="40"/>
  <c r="K42" i="40"/>
  <c r="K41" i="40"/>
  <c r="K40" i="40"/>
  <c r="I40" i="40"/>
  <c r="G40" i="40"/>
  <c r="F40" i="40"/>
  <c r="E40" i="40"/>
  <c r="I39" i="40"/>
  <c r="G39" i="40"/>
  <c r="F39" i="40"/>
  <c r="E39" i="40"/>
  <c r="C39" i="40"/>
  <c r="B39" i="40"/>
  <c r="Q38" i="40"/>
  <c r="Q37" i="40"/>
  <c r="I36" i="40"/>
  <c r="G36" i="40"/>
  <c r="F36" i="40"/>
  <c r="E36" i="40"/>
  <c r="I35" i="40"/>
  <c r="G35" i="40"/>
  <c r="F35" i="40"/>
  <c r="E35" i="40"/>
  <c r="C35" i="40"/>
  <c r="B35" i="40"/>
  <c r="K34" i="40"/>
  <c r="K33" i="40"/>
  <c r="K32" i="40"/>
  <c r="I32" i="40"/>
  <c r="G32" i="40"/>
  <c r="F32" i="40"/>
  <c r="E32" i="40"/>
  <c r="I31" i="40"/>
  <c r="G31" i="40"/>
  <c r="F31" i="40"/>
  <c r="E31" i="40"/>
  <c r="C31" i="40"/>
  <c r="B31" i="40"/>
  <c r="M30" i="40"/>
  <c r="M29" i="40"/>
  <c r="I28" i="40"/>
  <c r="G28" i="40"/>
  <c r="F28" i="40"/>
  <c r="E28" i="40"/>
  <c r="I27" i="40"/>
  <c r="G27" i="40"/>
  <c r="F27" i="40"/>
  <c r="E27" i="40"/>
  <c r="C27" i="40"/>
  <c r="B27" i="40"/>
  <c r="K26" i="40"/>
  <c r="K25" i="40"/>
  <c r="K24" i="40"/>
  <c r="I24" i="40"/>
  <c r="G24" i="40"/>
  <c r="F24" i="40"/>
  <c r="E24" i="40"/>
  <c r="I23" i="40"/>
  <c r="G23" i="40"/>
  <c r="F23" i="40"/>
  <c r="E23" i="40"/>
  <c r="C23" i="40"/>
  <c r="B23" i="40"/>
  <c r="O22" i="40"/>
  <c r="O21" i="40"/>
  <c r="I20" i="40"/>
  <c r="G20" i="40"/>
  <c r="F20" i="40"/>
  <c r="E20" i="40"/>
  <c r="I19" i="40"/>
  <c r="G19" i="40"/>
  <c r="F19" i="40"/>
  <c r="E19" i="40"/>
  <c r="C19" i="40"/>
  <c r="B19" i="40"/>
  <c r="K18" i="40"/>
  <c r="K17" i="40"/>
  <c r="U16" i="40"/>
  <c r="K16" i="40"/>
  <c r="I16" i="40"/>
  <c r="G16" i="40"/>
  <c r="F16" i="40"/>
  <c r="E16" i="40"/>
  <c r="I15" i="40"/>
  <c r="G15" i="40"/>
  <c r="F15" i="40"/>
  <c r="E15" i="40"/>
  <c r="C15" i="40"/>
  <c r="B15" i="40"/>
  <c r="M14" i="40"/>
  <c r="M13" i="40"/>
  <c r="I12" i="40"/>
  <c r="G12" i="40"/>
  <c r="F12" i="40"/>
  <c r="E12" i="40"/>
  <c r="I11" i="40"/>
  <c r="G11" i="40"/>
  <c r="F11" i="40"/>
  <c r="E11" i="40"/>
  <c r="C11" i="40"/>
  <c r="B11" i="40"/>
  <c r="K10" i="40"/>
  <c r="K9" i="40"/>
  <c r="K8" i="40"/>
  <c r="I8" i="40"/>
  <c r="G8" i="40"/>
  <c r="F8" i="40"/>
  <c r="E8" i="40"/>
  <c r="U7" i="40"/>
  <c r="I7" i="40"/>
  <c r="G7" i="40"/>
  <c r="F7" i="40"/>
  <c r="E7" i="40"/>
  <c r="C7" i="40"/>
  <c r="B7" i="40"/>
  <c r="R4" i="40"/>
  <c r="O79" i="40" s="1"/>
  <c r="O154" i="40" s="1"/>
  <c r="G4" i="40"/>
  <c r="A4" i="40"/>
  <c r="F2" i="40"/>
  <c r="A1" i="40"/>
  <c r="I68" i="39"/>
  <c r="G68" i="39"/>
  <c r="F68" i="39"/>
  <c r="E68" i="39"/>
  <c r="I67" i="39"/>
  <c r="G67" i="39"/>
  <c r="F67" i="39"/>
  <c r="E67" i="39"/>
  <c r="C67" i="39"/>
  <c r="B67" i="39"/>
  <c r="K66" i="39"/>
  <c r="K65" i="39"/>
  <c r="K64" i="39"/>
  <c r="I64" i="39"/>
  <c r="G64" i="39"/>
  <c r="F64" i="39"/>
  <c r="E64" i="39"/>
  <c r="I63" i="39"/>
  <c r="G63" i="39"/>
  <c r="F63" i="39"/>
  <c r="E63" i="39"/>
  <c r="C63" i="39"/>
  <c r="B63" i="39"/>
  <c r="M62" i="39"/>
  <c r="M61" i="39"/>
  <c r="I60" i="39"/>
  <c r="G60" i="39"/>
  <c r="F60" i="39"/>
  <c r="E60" i="39"/>
  <c r="I59" i="39"/>
  <c r="G59" i="39"/>
  <c r="F59" i="39"/>
  <c r="E59" i="39"/>
  <c r="C59" i="39"/>
  <c r="B59" i="39"/>
  <c r="K58" i="39"/>
  <c r="K57" i="39"/>
  <c r="K56" i="39"/>
  <c r="I56" i="39"/>
  <c r="G56" i="39"/>
  <c r="F56" i="39"/>
  <c r="E56" i="39"/>
  <c r="I55" i="39"/>
  <c r="G55" i="39"/>
  <c r="F55" i="39"/>
  <c r="E55" i="39"/>
  <c r="C55" i="39"/>
  <c r="B55" i="39"/>
  <c r="O54" i="39"/>
  <c r="O53" i="39"/>
  <c r="I52" i="39"/>
  <c r="G52" i="39"/>
  <c r="F52" i="39"/>
  <c r="E52" i="39"/>
  <c r="I51" i="39"/>
  <c r="G51" i="39"/>
  <c r="F51" i="39"/>
  <c r="E51" i="39"/>
  <c r="C51" i="39"/>
  <c r="B51" i="39"/>
  <c r="K50" i="39"/>
  <c r="K49" i="39"/>
  <c r="K48" i="39"/>
  <c r="I48" i="39"/>
  <c r="G48" i="39"/>
  <c r="F48" i="39"/>
  <c r="E48" i="39"/>
  <c r="I47" i="39"/>
  <c r="G47" i="39"/>
  <c r="F47" i="39"/>
  <c r="E47" i="39"/>
  <c r="C47" i="39"/>
  <c r="B47" i="39"/>
  <c r="M46" i="39"/>
  <c r="M45" i="39"/>
  <c r="I44" i="39"/>
  <c r="G44" i="39"/>
  <c r="F44" i="39"/>
  <c r="E44" i="39"/>
  <c r="I43" i="39"/>
  <c r="G43" i="39"/>
  <c r="F43" i="39"/>
  <c r="E43" i="39"/>
  <c r="C43" i="39"/>
  <c r="B43" i="39"/>
  <c r="K42" i="39"/>
  <c r="K41" i="39"/>
  <c r="K40" i="39"/>
  <c r="I40" i="39"/>
  <c r="G40" i="39"/>
  <c r="F40" i="39"/>
  <c r="E40" i="39"/>
  <c r="I39" i="39"/>
  <c r="G39" i="39"/>
  <c r="F39" i="39"/>
  <c r="E39" i="39"/>
  <c r="C39" i="39"/>
  <c r="B39" i="39"/>
  <c r="Q38" i="39"/>
  <c r="Q37" i="39"/>
  <c r="I36" i="39"/>
  <c r="G36" i="39"/>
  <c r="F36" i="39"/>
  <c r="E36" i="39"/>
  <c r="I35" i="39"/>
  <c r="G35" i="39"/>
  <c r="F35" i="39"/>
  <c r="E35" i="39"/>
  <c r="C35" i="39"/>
  <c r="B35" i="39"/>
  <c r="K34" i="39"/>
  <c r="K33" i="39"/>
  <c r="K32" i="39"/>
  <c r="I32" i="39"/>
  <c r="G32" i="39"/>
  <c r="F32" i="39"/>
  <c r="E32" i="39"/>
  <c r="I31" i="39"/>
  <c r="G31" i="39"/>
  <c r="F31" i="39"/>
  <c r="E31" i="39"/>
  <c r="C31" i="39"/>
  <c r="B31" i="39"/>
  <c r="M30" i="39"/>
  <c r="M29" i="39"/>
  <c r="I28" i="39"/>
  <c r="G28" i="39"/>
  <c r="F28" i="39"/>
  <c r="E28" i="39"/>
  <c r="I27" i="39"/>
  <c r="G27" i="39"/>
  <c r="F27" i="39"/>
  <c r="E27" i="39"/>
  <c r="C27" i="39"/>
  <c r="B27" i="39"/>
  <c r="K26" i="39"/>
  <c r="K25" i="39"/>
  <c r="K24" i="39"/>
  <c r="I24" i="39"/>
  <c r="G24" i="39"/>
  <c r="F24" i="39"/>
  <c r="E24" i="39"/>
  <c r="I23" i="39"/>
  <c r="G23" i="39"/>
  <c r="F23" i="39"/>
  <c r="E23" i="39"/>
  <c r="C23" i="39"/>
  <c r="B23" i="39"/>
  <c r="O22" i="39"/>
  <c r="O21" i="39"/>
  <c r="I20" i="39"/>
  <c r="G20" i="39"/>
  <c r="F20" i="39"/>
  <c r="E20" i="39"/>
  <c r="I19" i="39"/>
  <c r="G19" i="39"/>
  <c r="F19" i="39"/>
  <c r="E19" i="39"/>
  <c r="C19" i="39"/>
  <c r="B19" i="39"/>
  <c r="K18" i="39"/>
  <c r="K17" i="39"/>
  <c r="U16" i="39"/>
  <c r="K16" i="39"/>
  <c r="I16" i="39"/>
  <c r="G16" i="39"/>
  <c r="F16" i="39"/>
  <c r="E16" i="39"/>
  <c r="I15" i="39"/>
  <c r="G15" i="39"/>
  <c r="F15" i="39"/>
  <c r="E15" i="39"/>
  <c r="C15" i="39"/>
  <c r="B15" i="39"/>
  <c r="M14" i="39"/>
  <c r="M13" i="39"/>
  <c r="I12" i="39"/>
  <c r="G12" i="39"/>
  <c r="F12" i="39"/>
  <c r="E12" i="39"/>
  <c r="I11" i="39"/>
  <c r="G11" i="39"/>
  <c r="F11" i="39"/>
  <c r="E11" i="39"/>
  <c r="C11" i="39"/>
  <c r="B11" i="39"/>
  <c r="K10" i="39"/>
  <c r="K9" i="39"/>
  <c r="K8" i="39"/>
  <c r="I8" i="39"/>
  <c r="G8" i="39"/>
  <c r="F8" i="39"/>
  <c r="E8" i="39"/>
  <c r="U7" i="39"/>
  <c r="I7" i="39"/>
  <c r="G7" i="39"/>
  <c r="F7" i="39"/>
  <c r="E7" i="39"/>
  <c r="C7" i="39"/>
  <c r="B7" i="39"/>
  <c r="R4" i="39"/>
  <c r="O79" i="39" s="1"/>
  <c r="G4" i="39"/>
  <c r="A4" i="39"/>
  <c r="F2" i="39"/>
  <c r="A1" i="39"/>
  <c r="Q37" i="38"/>
  <c r="I36" i="38"/>
  <c r="G36" i="38"/>
  <c r="F36" i="38"/>
  <c r="E36" i="38"/>
  <c r="I35" i="38"/>
  <c r="G35" i="38"/>
  <c r="F35" i="38"/>
  <c r="E35" i="38"/>
  <c r="C35" i="38"/>
  <c r="B35" i="38"/>
  <c r="K34" i="38"/>
  <c r="K33" i="38"/>
  <c r="K32" i="38"/>
  <c r="I32" i="38"/>
  <c r="G32" i="38"/>
  <c r="F32" i="38"/>
  <c r="E32" i="38"/>
  <c r="I31" i="38"/>
  <c r="G31" i="38"/>
  <c r="F31" i="38"/>
  <c r="E31" i="38"/>
  <c r="C31" i="38"/>
  <c r="B31" i="38"/>
  <c r="M30" i="38"/>
  <c r="M29" i="38"/>
  <c r="I28" i="38"/>
  <c r="G28" i="38"/>
  <c r="F28" i="38"/>
  <c r="E28" i="38"/>
  <c r="I27" i="38"/>
  <c r="G27" i="38"/>
  <c r="F27" i="38"/>
  <c r="E27" i="38"/>
  <c r="C27" i="38"/>
  <c r="B27" i="38"/>
  <c r="K26" i="38"/>
  <c r="K25" i="38"/>
  <c r="K24" i="38"/>
  <c r="I24" i="38"/>
  <c r="G24" i="38"/>
  <c r="F24" i="38"/>
  <c r="E24" i="38"/>
  <c r="I23" i="38"/>
  <c r="G23" i="38"/>
  <c r="F23" i="38"/>
  <c r="E23" i="38"/>
  <c r="C23" i="38"/>
  <c r="B23" i="38"/>
  <c r="O22" i="38"/>
  <c r="O21" i="38"/>
  <c r="I20" i="38"/>
  <c r="G20" i="38"/>
  <c r="F20" i="38"/>
  <c r="E20" i="38"/>
  <c r="I19" i="38"/>
  <c r="G19" i="38"/>
  <c r="F19" i="38"/>
  <c r="E19" i="38"/>
  <c r="C19" i="38"/>
  <c r="B19" i="38"/>
  <c r="K18" i="38"/>
  <c r="K17" i="38"/>
  <c r="U16" i="38"/>
  <c r="K16" i="38"/>
  <c r="I16" i="38"/>
  <c r="G16" i="38"/>
  <c r="F16" i="38"/>
  <c r="E16" i="38"/>
  <c r="I15" i="38"/>
  <c r="G15" i="38"/>
  <c r="F15" i="38"/>
  <c r="E15" i="38"/>
  <c r="C15" i="38"/>
  <c r="B15" i="38"/>
  <c r="M14" i="38"/>
  <c r="M13" i="38"/>
  <c r="I12" i="38"/>
  <c r="G12" i="38"/>
  <c r="F12" i="38"/>
  <c r="E12" i="38"/>
  <c r="I11" i="38"/>
  <c r="G11" i="38"/>
  <c r="F11" i="38"/>
  <c r="E11" i="38"/>
  <c r="C11" i="38"/>
  <c r="B11" i="38"/>
  <c r="K10" i="38"/>
  <c r="K9" i="38"/>
  <c r="K8" i="38"/>
  <c r="I8" i="38"/>
  <c r="G8" i="38"/>
  <c r="F8" i="38"/>
  <c r="E8" i="38"/>
  <c r="U7" i="38"/>
  <c r="I7" i="38"/>
  <c r="G7" i="38"/>
  <c r="F7" i="38"/>
  <c r="E7" i="38"/>
  <c r="C7" i="38"/>
  <c r="B7" i="38"/>
  <c r="R4" i="38"/>
  <c r="O79" i="38" s="1"/>
  <c r="G4" i="38"/>
  <c r="A4" i="38"/>
  <c r="F2" i="38"/>
  <c r="A1" i="38"/>
  <c r="O26" i="37"/>
  <c r="O25" i="37"/>
  <c r="O24" i="37"/>
  <c r="O23" i="37"/>
  <c r="O22" i="37"/>
  <c r="O21" i="37"/>
  <c r="O20" i="37"/>
  <c r="O19" i="37"/>
  <c r="O18" i="37"/>
  <c r="O17" i="37"/>
  <c r="O16" i="37"/>
  <c r="O15" i="37"/>
  <c r="O14" i="37"/>
  <c r="O13" i="37"/>
  <c r="O12" i="37"/>
  <c r="O11" i="37"/>
  <c r="O10" i="37"/>
  <c r="O9" i="37"/>
  <c r="O8" i="37"/>
  <c r="P5" i="37"/>
  <c r="R79" i="40" s="1"/>
  <c r="L5" i="37"/>
  <c r="C5" i="37"/>
  <c r="A5" i="37"/>
  <c r="C2" i="37"/>
  <c r="A2" i="37"/>
  <c r="A1" i="37"/>
  <c r="R80" i="36"/>
  <c r="F79" i="36" s="1"/>
  <c r="F80" i="36"/>
  <c r="H79" i="36"/>
  <c r="F76" i="36"/>
  <c r="H75" i="36"/>
  <c r="I70" i="36"/>
  <c r="G70" i="36"/>
  <c r="F70" i="36"/>
  <c r="D70" i="36"/>
  <c r="C70" i="36"/>
  <c r="B70" i="36"/>
  <c r="K69" i="36"/>
  <c r="I69" i="36"/>
  <c r="G69" i="36"/>
  <c r="F69" i="36"/>
  <c r="D69" i="36"/>
  <c r="C69" i="36"/>
  <c r="B69" i="36"/>
  <c r="M68" i="36"/>
  <c r="I68" i="36"/>
  <c r="G68" i="36"/>
  <c r="F68" i="36"/>
  <c r="D68" i="36"/>
  <c r="C68" i="36"/>
  <c r="B68" i="36"/>
  <c r="K67" i="36"/>
  <c r="I67" i="36"/>
  <c r="G67" i="36"/>
  <c r="F67" i="36"/>
  <c r="D67" i="36"/>
  <c r="C67" i="36"/>
  <c r="B67" i="36"/>
  <c r="O66" i="36"/>
  <c r="I66" i="36"/>
  <c r="G66" i="36"/>
  <c r="F66" i="36"/>
  <c r="D66" i="36"/>
  <c r="C66" i="36"/>
  <c r="B66" i="36"/>
  <c r="K65" i="36"/>
  <c r="I65" i="36"/>
  <c r="G65" i="36"/>
  <c r="F65" i="36"/>
  <c r="D65" i="36"/>
  <c r="C65" i="36"/>
  <c r="B65" i="36"/>
  <c r="M64" i="36"/>
  <c r="I64" i="36"/>
  <c r="G64" i="36"/>
  <c r="F64" i="36"/>
  <c r="D64" i="36"/>
  <c r="C64" i="36"/>
  <c r="B64" i="36"/>
  <c r="K63" i="36"/>
  <c r="I63" i="36"/>
  <c r="G63" i="36"/>
  <c r="F63" i="36"/>
  <c r="D63" i="36"/>
  <c r="C63" i="36"/>
  <c r="B63" i="36"/>
  <c r="Q62" i="36"/>
  <c r="I62" i="36"/>
  <c r="G62" i="36"/>
  <c r="F62" i="36"/>
  <c r="D62" i="36"/>
  <c r="C62" i="36"/>
  <c r="B62" i="36"/>
  <c r="K61" i="36"/>
  <c r="I61" i="36"/>
  <c r="G61" i="36"/>
  <c r="F61" i="36"/>
  <c r="D61" i="36"/>
  <c r="C61" i="36"/>
  <c r="B61" i="36"/>
  <c r="M60" i="36"/>
  <c r="I60" i="36"/>
  <c r="G60" i="36"/>
  <c r="F60" i="36"/>
  <c r="D60" i="36"/>
  <c r="C60" i="36"/>
  <c r="B60" i="36"/>
  <c r="K59" i="36"/>
  <c r="I59" i="36"/>
  <c r="G59" i="36"/>
  <c r="F59" i="36"/>
  <c r="D59" i="36"/>
  <c r="C59" i="36"/>
  <c r="B59" i="36"/>
  <c r="O58" i="36"/>
  <c r="I58" i="36"/>
  <c r="G58" i="36"/>
  <c r="F58" i="36"/>
  <c r="D58" i="36"/>
  <c r="C58" i="36"/>
  <c r="B58" i="36"/>
  <c r="K57" i="36"/>
  <c r="I57" i="36"/>
  <c r="G57" i="36"/>
  <c r="F57" i="36"/>
  <c r="D57" i="36"/>
  <c r="C57" i="36"/>
  <c r="B57" i="36"/>
  <c r="M56" i="36"/>
  <c r="I56" i="36"/>
  <c r="G56" i="36"/>
  <c r="F56" i="36"/>
  <c r="D56" i="36"/>
  <c r="C56" i="36"/>
  <c r="B56" i="36"/>
  <c r="K55" i="36"/>
  <c r="I55" i="36"/>
  <c r="G55" i="36"/>
  <c r="F55" i="36"/>
  <c r="D55" i="36"/>
  <c r="C55" i="36"/>
  <c r="B55" i="36"/>
  <c r="Q54" i="36"/>
  <c r="I54" i="36"/>
  <c r="G54" i="36"/>
  <c r="F54" i="36"/>
  <c r="D54" i="36"/>
  <c r="C54" i="36"/>
  <c r="B54" i="36"/>
  <c r="K53" i="36"/>
  <c r="I53" i="36"/>
  <c r="G53" i="36"/>
  <c r="F53" i="36"/>
  <c r="D53" i="36"/>
  <c r="C53" i="36"/>
  <c r="B53" i="36"/>
  <c r="M52" i="36"/>
  <c r="I52" i="36"/>
  <c r="G52" i="36"/>
  <c r="F52" i="36"/>
  <c r="D52" i="36"/>
  <c r="C52" i="36"/>
  <c r="B52" i="36"/>
  <c r="K51" i="36"/>
  <c r="I51" i="36"/>
  <c r="G51" i="36"/>
  <c r="F51" i="36"/>
  <c r="D51" i="36"/>
  <c r="C51" i="36"/>
  <c r="B51" i="36"/>
  <c r="O50" i="36"/>
  <c r="I50" i="36"/>
  <c r="G50" i="36"/>
  <c r="F50" i="36"/>
  <c r="D50" i="36"/>
  <c r="C50" i="36"/>
  <c r="B50" i="36"/>
  <c r="K49" i="36"/>
  <c r="I49" i="36"/>
  <c r="G49" i="36"/>
  <c r="F49" i="36"/>
  <c r="D49" i="36"/>
  <c r="C49" i="36"/>
  <c r="B49" i="36"/>
  <c r="M48" i="36"/>
  <c r="I48" i="36"/>
  <c r="G48" i="36"/>
  <c r="F48" i="36"/>
  <c r="D48" i="36"/>
  <c r="C48" i="36"/>
  <c r="B48" i="36"/>
  <c r="K47" i="36"/>
  <c r="I47" i="36"/>
  <c r="G47" i="36"/>
  <c r="F47" i="36"/>
  <c r="D47" i="36"/>
  <c r="C47" i="36"/>
  <c r="B47" i="36"/>
  <c r="Q46" i="36"/>
  <c r="I46" i="36"/>
  <c r="G46" i="36"/>
  <c r="F46" i="36"/>
  <c r="D46" i="36"/>
  <c r="C46" i="36"/>
  <c r="B46" i="36"/>
  <c r="K45" i="36"/>
  <c r="I45" i="36"/>
  <c r="G45" i="36"/>
  <c r="F45" i="36"/>
  <c r="D45" i="36"/>
  <c r="C45" i="36"/>
  <c r="B45" i="36"/>
  <c r="M44" i="36"/>
  <c r="I44" i="36"/>
  <c r="G44" i="36"/>
  <c r="F44" i="36"/>
  <c r="D44" i="36"/>
  <c r="C44" i="36"/>
  <c r="B44" i="36"/>
  <c r="K43" i="36"/>
  <c r="I43" i="36"/>
  <c r="G43" i="36"/>
  <c r="F43" i="36"/>
  <c r="D43" i="36"/>
  <c r="C43" i="36"/>
  <c r="B43" i="36"/>
  <c r="O42" i="36"/>
  <c r="I42" i="36"/>
  <c r="G42" i="36"/>
  <c r="F42" i="36"/>
  <c r="D42" i="36"/>
  <c r="C42" i="36"/>
  <c r="B42" i="36"/>
  <c r="K41" i="36"/>
  <c r="I41" i="36"/>
  <c r="G41" i="36"/>
  <c r="F41" i="36"/>
  <c r="D41" i="36"/>
  <c r="C41" i="36"/>
  <c r="B41" i="36"/>
  <c r="M40" i="36"/>
  <c r="I40" i="36"/>
  <c r="G40" i="36"/>
  <c r="F40" i="36"/>
  <c r="D40" i="36"/>
  <c r="C40" i="36"/>
  <c r="B40" i="36"/>
  <c r="O39" i="36"/>
  <c r="K39" i="36"/>
  <c r="I39" i="36"/>
  <c r="G39" i="36"/>
  <c r="F39" i="36"/>
  <c r="D39" i="36"/>
  <c r="C39" i="36"/>
  <c r="B39" i="36"/>
  <c r="Q38" i="36"/>
  <c r="I38" i="36"/>
  <c r="G38" i="36"/>
  <c r="F38" i="36"/>
  <c r="D38" i="36"/>
  <c r="C38" i="36"/>
  <c r="B38" i="36"/>
  <c r="O37" i="36"/>
  <c r="K37" i="36"/>
  <c r="I37" i="36"/>
  <c r="G37" i="36"/>
  <c r="F37" i="36"/>
  <c r="D37" i="36"/>
  <c r="C37" i="36"/>
  <c r="B37" i="36"/>
  <c r="M36" i="36"/>
  <c r="I36" i="36"/>
  <c r="G36" i="36"/>
  <c r="F36" i="36"/>
  <c r="D36" i="36"/>
  <c r="C36" i="36"/>
  <c r="B36" i="36"/>
  <c r="K35" i="36"/>
  <c r="I35" i="36"/>
  <c r="G35" i="36"/>
  <c r="F35" i="36"/>
  <c r="D35" i="36"/>
  <c r="C35" i="36"/>
  <c r="B35" i="36"/>
  <c r="O34" i="36"/>
  <c r="I34" i="36"/>
  <c r="G34" i="36"/>
  <c r="F34" i="36"/>
  <c r="D34" i="36"/>
  <c r="C34" i="36"/>
  <c r="B34" i="36"/>
  <c r="K33" i="36"/>
  <c r="I33" i="36"/>
  <c r="G33" i="36"/>
  <c r="F33" i="36"/>
  <c r="D33" i="36"/>
  <c r="C33" i="36"/>
  <c r="B33" i="36"/>
  <c r="M32" i="36"/>
  <c r="I32" i="36"/>
  <c r="G32" i="36"/>
  <c r="F32" i="36"/>
  <c r="D32" i="36"/>
  <c r="C32" i="36"/>
  <c r="B32" i="36"/>
  <c r="K31" i="36"/>
  <c r="I31" i="36"/>
  <c r="G31" i="36"/>
  <c r="F31" i="36"/>
  <c r="D31" i="36"/>
  <c r="C31" i="36"/>
  <c r="B31" i="36"/>
  <c r="Q30" i="36"/>
  <c r="I30" i="36"/>
  <c r="G30" i="36"/>
  <c r="F30" i="36"/>
  <c r="D30" i="36"/>
  <c r="C30" i="36"/>
  <c r="B30" i="36"/>
  <c r="K29" i="36"/>
  <c r="I29" i="36"/>
  <c r="G29" i="36"/>
  <c r="F29" i="36"/>
  <c r="D29" i="36"/>
  <c r="C29" i="36"/>
  <c r="B29" i="36"/>
  <c r="M28" i="36"/>
  <c r="I28" i="36"/>
  <c r="G28" i="36"/>
  <c r="F28" i="36"/>
  <c r="D28" i="36"/>
  <c r="C28" i="36"/>
  <c r="B28" i="36"/>
  <c r="K27" i="36"/>
  <c r="I27" i="36"/>
  <c r="G27" i="36"/>
  <c r="F27" i="36"/>
  <c r="D27" i="36"/>
  <c r="C27" i="36"/>
  <c r="B27" i="36"/>
  <c r="O26" i="36"/>
  <c r="I26" i="36"/>
  <c r="G26" i="36"/>
  <c r="F26" i="36"/>
  <c r="D26" i="36"/>
  <c r="C26" i="36"/>
  <c r="B26" i="36"/>
  <c r="K25" i="36"/>
  <c r="I25" i="36"/>
  <c r="G25" i="36"/>
  <c r="F25" i="36"/>
  <c r="D25" i="36"/>
  <c r="C25" i="36"/>
  <c r="B25" i="36"/>
  <c r="M24" i="36"/>
  <c r="I24" i="36"/>
  <c r="G24" i="36"/>
  <c r="F24" i="36"/>
  <c r="D24" i="36"/>
  <c r="C24" i="36"/>
  <c r="B24" i="36"/>
  <c r="K23" i="36"/>
  <c r="I23" i="36"/>
  <c r="G23" i="36"/>
  <c r="F23" i="36"/>
  <c r="D23" i="36"/>
  <c r="C23" i="36"/>
  <c r="B23" i="36"/>
  <c r="Q22" i="36"/>
  <c r="I22" i="36"/>
  <c r="G22" i="36"/>
  <c r="F22" i="36"/>
  <c r="D22" i="36"/>
  <c r="C22" i="36"/>
  <c r="B22" i="36"/>
  <c r="K21" i="36"/>
  <c r="I21" i="36"/>
  <c r="G21" i="36"/>
  <c r="F21" i="36"/>
  <c r="D21" i="36"/>
  <c r="C21" i="36"/>
  <c r="B21" i="36"/>
  <c r="M20" i="36"/>
  <c r="I20" i="36"/>
  <c r="G20" i="36"/>
  <c r="F20" i="36"/>
  <c r="D20" i="36"/>
  <c r="C20" i="36"/>
  <c r="B20" i="36"/>
  <c r="K19" i="36"/>
  <c r="I19" i="36"/>
  <c r="G19" i="36"/>
  <c r="F19" i="36"/>
  <c r="D19" i="36"/>
  <c r="C19" i="36"/>
  <c r="B19" i="36"/>
  <c r="O18" i="36"/>
  <c r="I18" i="36"/>
  <c r="G18" i="36"/>
  <c r="F18" i="36"/>
  <c r="D18" i="36"/>
  <c r="C18" i="36"/>
  <c r="B18" i="36"/>
  <c r="K17" i="36"/>
  <c r="I17" i="36"/>
  <c r="G17" i="36"/>
  <c r="F17" i="36"/>
  <c r="D17" i="36"/>
  <c r="C17" i="36"/>
  <c r="B17" i="36"/>
  <c r="U16" i="36"/>
  <c r="M16" i="36"/>
  <c r="I16" i="36"/>
  <c r="G16" i="36"/>
  <c r="F16" i="36"/>
  <c r="D16" i="36"/>
  <c r="C16" i="36"/>
  <c r="B16" i="36"/>
  <c r="K15" i="36"/>
  <c r="I15" i="36"/>
  <c r="G15" i="36"/>
  <c r="F15" i="36"/>
  <c r="D15" i="36"/>
  <c r="C15" i="36"/>
  <c r="B15" i="36"/>
  <c r="Q14" i="36"/>
  <c r="I14" i="36"/>
  <c r="G14" i="36"/>
  <c r="F14" i="36"/>
  <c r="D14" i="36"/>
  <c r="C14" i="36"/>
  <c r="B14" i="36"/>
  <c r="K13" i="36"/>
  <c r="I13" i="36"/>
  <c r="G13" i="36"/>
  <c r="F13" i="36"/>
  <c r="D13" i="36"/>
  <c r="C13" i="36"/>
  <c r="B13" i="36"/>
  <c r="M12" i="36"/>
  <c r="I12" i="36"/>
  <c r="G12" i="36"/>
  <c r="F12" i="36"/>
  <c r="D12" i="36"/>
  <c r="C12" i="36"/>
  <c r="B12" i="36"/>
  <c r="K11" i="36"/>
  <c r="I11" i="36"/>
  <c r="G11" i="36"/>
  <c r="F11" i="36"/>
  <c r="D11" i="36"/>
  <c r="C11" i="36"/>
  <c r="B11" i="36"/>
  <c r="O10" i="36"/>
  <c r="I10" i="36"/>
  <c r="G10" i="36"/>
  <c r="F10" i="36"/>
  <c r="D10" i="36"/>
  <c r="C10" i="36"/>
  <c r="B10" i="36"/>
  <c r="K9" i="36"/>
  <c r="I9" i="36"/>
  <c r="G9" i="36"/>
  <c r="F9" i="36"/>
  <c r="D9" i="36"/>
  <c r="C9" i="36"/>
  <c r="B9" i="36"/>
  <c r="M8" i="36"/>
  <c r="I8" i="36"/>
  <c r="G8" i="36"/>
  <c r="F8" i="36"/>
  <c r="D8" i="36"/>
  <c r="C8" i="36"/>
  <c r="B8" i="36"/>
  <c r="U7" i="36"/>
  <c r="K7" i="36"/>
  <c r="I7" i="36"/>
  <c r="G7" i="36"/>
  <c r="F7" i="36"/>
  <c r="D7" i="36"/>
  <c r="C7" i="36"/>
  <c r="B7" i="36"/>
  <c r="Q6" i="36"/>
  <c r="K6" i="36"/>
  <c r="F6" i="36"/>
  <c r="Y5" i="36"/>
  <c r="R4" i="36"/>
  <c r="O80" i="36" s="1"/>
  <c r="G4" i="36"/>
  <c r="A4" i="36"/>
  <c r="Y3" i="36"/>
  <c r="Q57" i="36" s="1"/>
  <c r="E2" i="36"/>
  <c r="AH1" i="36"/>
  <c r="AG1" i="36"/>
  <c r="AF1" i="36"/>
  <c r="AD1" i="36"/>
  <c r="AC1" i="36"/>
  <c r="AB1" i="36"/>
  <c r="A1" i="36"/>
  <c r="R79" i="35"/>
  <c r="F76" i="35" s="1"/>
  <c r="F77" i="35"/>
  <c r="F73" i="35"/>
  <c r="I69" i="35"/>
  <c r="G69" i="35"/>
  <c r="F69" i="35"/>
  <c r="D69" i="35"/>
  <c r="C69" i="35"/>
  <c r="B69" i="35"/>
  <c r="K68" i="35"/>
  <c r="I67" i="35"/>
  <c r="G67" i="35"/>
  <c r="F67" i="35"/>
  <c r="D67" i="35"/>
  <c r="C67" i="35"/>
  <c r="B67" i="35"/>
  <c r="M66" i="35"/>
  <c r="I65" i="35"/>
  <c r="G65" i="35"/>
  <c r="F65" i="35"/>
  <c r="D65" i="35"/>
  <c r="C65" i="35"/>
  <c r="B65" i="35"/>
  <c r="K64" i="35"/>
  <c r="I63" i="35"/>
  <c r="G63" i="35"/>
  <c r="F63" i="35"/>
  <c r="D63" i="35"/>
  <c r="C63" i="35"/>
  <c r="B63" i="35"/>
  <c r="O62" i="35"/>
  <c r="I61" i="35"/>
  <c r="G61" i="35"/>
  <c r="F61" i="35"/>
  <c r="D61" i="35"/>
  <c r="C61" i="35"/>
  <c r="B61" i="35"/>
  <c r="K60" i="35"/>
  <c r="I59" i="35"/>
  <c r="G59" i="35"/>
  <c r="F59" i="35"/>
  <c r="D59" i="35"/>
  <c r="C59" i="35"/>
  <c r="B59" i="35"/>
  <c r="M58" i="35"/>
  <c r="I57" i="35"/>
  <c r="G57" i="35"/>
  <c r="F57" i="35"/>
  <c r="D57" i="35"/>
  <c r="C57" i="35"/>
  <c r="B57" i="35"/>
  <c r="K56" i="35"/>
  <c r="I55" i="35"/>
  <c r="G55" i="35"/>
  <c r="F55" i="35"/>
  <c r="D55" i="35"/>
  <c r="C55" i="35"/>
  <c r="B55" i="35"/>
  <c r="Q54" i="35"/>
  <c r="I53" i="35"/>
  <c r="G53" i="35"/>
  <c r="F53" i="35"/>
  <c r="D53" i="35"/>
  <c r="C53" i="35"/>
  <c r="B53" i="35"/>
  <c r="K52" i="35"/>
  <c r="I51" i="35"/>
  <c r="G51" i="35"/>
  <c r="F51" i="35"/>
  <c r="D51" i="35"/>
  <c r="C51" i="35"/>
  <c r="B51" i="35"/>
  <c r="M50" i="35"/>
  <c r="I49" i="35"/>
  <c r="G49" i="35"/>
  <c r="F49" i="35"/>
  <c r="D49" i="35"/>
  <c r="C49" i="35"/>
  <c r="B49" i="35"/>
  <c r="K48" i="35"/>
  <c r="I47" i="35"/>
  <c r="G47" i="35"/>
  <c r="F47" i="35"/>
  <c r="D47" i="35"/>
  <c r="C47" i="35"/>
  <c r="B47" i="35"/>
  <c r="O46" i="35"/>
  <c r="I45" i="35"/>
  <c r="G45" i="35"/>
  <c r="F45" i="35"/>
  <c r="D45" i="35"/>
  <c r="C45" i="35"/>
  <c r="B45" i="35"/>
  <c r="K44" i="35"/>
  <c r="I43" i="35"/>
  <c r="G43" i="35"/>
  <c r="F43" i="35"/>
  <c r="D43" i="35"/>
  <c r="C43" i="35"/>
  <c r="B43" i="35"/>
  <c r="M42" i="35"/>
  <c r="I41" i="35"/>
  <c r="G41" i="35"/>
  <c r="F41" i="35"/>
  <c r="D41" i="35"/>
  <c r="C41" i="35"/>
  <c r="B41" i="35"/>
  <c r="K40" i="35"/>
  <c r="I39" i="35"/>
  <c r="G39" i="35"/>
  <c r="F39" i="35"/>
  <c r="D39" i="35"/>
  <c r="C39" i="35"/>
  <c r="B39" i="35"/>
  <c r="Q38" i="35"/>
  <c r="I37" i="35"/>
  <c r="G37" i="35"/>
  <c r="F37" i="35"/>
  <c r="D37" i="35"/>
  <c r="C37" i="35"/>
  <c r="B37" i="35"/>
  <c r="K36" i="35"/>
  <c r="I35" i="35"/>
  <c r="G35" i="35"/>
  <c r="F35" i="35"/>
  <c r="D35" i="35"/>
  <c r="C35" i="35"/>
  <c r="B35" i="35"/>
  <c r="M34" i="35"/>
  <c r="I33" i="35"/>
  <c r="G33" i="35"/>
  <c r="F33" i="35"/>
  <c r="D33" i="35"/>
  <c r="C33" i="35"/>
  <c r="B33" i="35"/>
  <c r="K32" i="35"/>
  <c r="I31" i="35"/>
  <c r="G31" i="35"/>
  <c r="F31" i="35"/>
  <c r="D31" i="35"/>
  <c r="C31" i="35"/>
  <c r="B31" i="35"/>
  <c r="O30" i="35"/>
  <c r="I29" i="35"/>
  <c r="G29" i="35"/>
  <c r="F29" i="35"/>
  <c r="D29" i="35"/>
  <c r="C29" i="35"/>
  <c r="B29" i="35"/>
  <c r="K28" i="35"/>
  <c r="I27" i="35"/>
  <c r="G27" i="35"/>
  <c r="F27" i="35"/>
  <c r="D27" i="35"/>
  <c r="C27" i="35"/>
  <c r="B27" i="35"/>
  <c r="M26" i="35"/>
  <c r="I25" i="35"/>
  <c r="G25" i="35"/>
  <c r="F25" i="35"/>
  <c r="D25" i="35"/>
  <c r="C25" i="35"/>
  <c r="B25" i="35"/>
  <c r="K24" i="35"/>
  <c r="I23" i="35"/>
  <c r="G23" i="35"/>
  <c r="F23" i="35"/>
  <c r="D23" i="35"/>
  <c r="C23" i="35"/>
  <c r="B23" i="35"/>
  <c r="Q22" i="35"/>
  <c r="I21" i="35"/>
  <c r="G21" i="35"/>
  <c r="F21" i="35"/>
  <c r="D21" i="35"/>
  <c r="C21" i="35"/>
  <c r="B21" i="35"/>
  <c r="K20" i="35"/>
  <c r="I19" i="35"/>
  <c r="G19" i="35"/>
  <c r="F19" i="35"/>
  <c r="D19" i="35"/>
  <c r="C19" i="35"/>
  <c r="B19" i="35"/>
  <c r="M18" i="35"/>
  <c r="I17" i="35"/>
  <c r="G17" i="35"/>
  <c r="F17" i="35"/>
  <c r="D17" i="35"/>
  <c r="C17" i="35"/>
  <c r="B17" i="35"/>
  <c r="U16" i="35"/>
  <c r="K16" i="35"/>
  <c r="I15" i="35"/>
  <c r="G15" i="35"/>
  <c r="F15" i="35"/>
  <c r="D15" i="35"/>
  <c r="C15" i="35"/>
  <c r="B15" i="35"/>
  <c r="O14" i="35"/>
  <c r="I13" i="35"/>
  <c r="G13" i="35"/>
  <c r="F13" i="35"/>
  <c r="D13" i="35"/>
  <c r="C13" i="35"/>
  <c r="B13" i="35"/>
  <c r="K12" i="35"/>
  <c r="I11" i="35"/>
  <c r="G11" i="35"/>
  <c r="F11" i="35"/>
  <c r="D11" i="35"/>
  <c r="C11" i="35"/>
  <c r="B11" i="35"/>
  <c r="M10" i="35"/>
  <c r="I9" i="35"/>
  <c r="G9" i="35"/>
  <c r="F9" i="35"/>
  <c r="D9" i="35"/>
  <c r="C9" i="35"/>
  <c r="B9" i="35"/>
  <c r="K8" i="35"/>
  <c r="U7" i="35"/>
  <c r="I7" i="35"/>
  <c r="G7" i="35"/>
  <c r="F7" i="35"/>
  <c r="D7" i="35"/>
  <c r="C7" i="35"/>
  <c r="B7" i="35"/>
  <c r="Y5" i="35"/>
  <c r="R4" i="35"/>
  <c r="O79" i="35" s="1"/>
  <c r="G4" i="35"/>
  <c r="A4" i="35"/>
  <c r="Y3" i="35"/>
  <c r="F6" i="35" s="1"/>
  <c r="E2" i="35"/>
  <c r="A1" i="35"/>
  <c r="R57" i="34"/>
  <c r="I37" i="34"/>
  <c r="G37" i="34"/>
  <c r="F37" i="34"/>
  <c r="D37" i="34"/>
  <c r="C37" i="34"/>
  <c r="B37" i="34"/>
  <c r="K36" i="34"/>
  <c r="I35" i="34"/>
  <c r="G35" i="34"/>
  <c r="F35" i="34"/>
  <c r="D35" i="34"/>
  <c r="C35" i="34"/>
  <c r="B35" i="34"/>
  <c r="M34" i="34"/>
  <c r="I33" i="34"/>
  <c r="G33" i="34"/>
  <c r="F33" i="34"/>
  <c r="D33" i="34"/>
  <c r="C33" i="34"/>
  <c r="B33" i="34"/>
  <c r="K32" i="34"/>
  <c r="I31" i="34"/>
  <c r="G31" i="34"/>
  <c r="F31" i="34"/>
  <c r="D31" i="34"/>
  <c r="C31" i="34"/>
  <c r="B31" i="34"/>
  <c r="O30" i="34"/>
  <c r="I29" i="34"/>
  <c r="G29" i="34"/>
  <c r="F29" i="34"/>
  <c r="D29" i="34"/>
  <c r="C29" i="34"/>
  <c r="B29" i="34"/>
  <c r="K28" i="34"/>
  <c r="I27" i="34"/>
  <c r="G27" i="34"/>
  <c r="F27" i="34"/>
  <c r="D27" i="34"/>
  <c r="C27" i="34"/>
  <c r="B27" i="34"/>
  <c r="M26" i="34"/>
  <c r="I25" i="34"/>
  <c r="G25" i="34"/>
  <c r="F25" i="34"/>
  <c r="D25" i="34"/>
  <c r="C25" i="34"/>
  <c r="B25" i="34"/>
  <c r="K24" i="34"/>
  <c r="I23" i="34"/>
  <c r="G23" i="34"/>
  <c r="F23" i="34"/>
  <c r="D23" i="34"/>
  <c r="C23" i="34"/>
  <c r="B23" i="34"/>
  <c r="Q22" i="34"/>
  <c r="I21" i="34"/>
  <c r="G21" i="34"/>
  <c r="F21" i="34"/>
  <c r="D21" i="34"/>
  <c r="C21" i="34"/>
  <c r="B21" i="34"/>
  <c r="K20" i="34"/>
  <c r="I19" i="34"/>
  <c r="G19" i="34"/>
  <c r="F19" i="34"/>
  <c r="D19" i="34"/>
  <c r="C19" i="34"/>
  <c r="B19" i="34"/>
  <c r="M18" i="34"/>
  <c r="I17" i="34"/>
  <c r="G17" i="34"/>
  <c r="F17" i="34"/>
  <c r="D17" i="34"/>
  <c r="C17" i="34"/>
  <c r="B17" i="34"/>
  <c r="U16" i="34"/>
  <c r="K16" i="34"/>
  <c r="I15" i="34"/>
  <c r="G15" i="34"/>
  <c r="F15" i="34"/>
  <c r="D15" i="34"/>
  <c r="C15" i="34"/>
  <c r="B15" i="34"/>
  <c r="O14" i="34"/>
  <c r="I13" i="34"/>
  <c r="G13" i="34"/>
  <c r="F13" i="34"/>
  <c r="D13" i="34"/>
  <c r="C13" i="34"/>
  <c r="B13" i="34"/>
  <c r="K12" i="34"/>
  <c r="I11" i="34"/>
  <c r="G11" i="34"/>
  <c r="F11" i="34"/>
  <c r="D11" i="34"/>
  <c r="C11" i="34"/>
  <c r="B11" i="34"/>
  <c r="M10" i="34"/>
  <c r="I9" i="34"/>
  <c r="G9" i="34"/>
  <c r="F9" i="34"/>
  <c r="D9" i="34"/>
  <c r="C9" i="34"/>
  <c r="B9" i="34"/>
  <c r="K8" i="34"/>
  <c r="U7" i="34"/>
  <c r="I7" i="34"/>
  <c r="G7" i="34"/>
  <c r="F7" i="34"/>
  <c r="D7" i="34"/>
  <c r="C7" i="34"/>
  <c r="B7" i="34"/>
  <c r="Y5" i="34"/>
  <c r="AE1" i="34" s="1"/>
  <c r="R4" i="34"/>
  <c r="O57" i="34" s="1"/>
  <c r="G4" i="34"/>
  <c r="A4" i="34"/>
  <c r="Y3" i="34"/>
  <c r="E2" i="34"/>
  <c r="A1" i="34"/>
  <c r="R62" i="33"/>
  <c r="F56" i="33" s="1"/>
  <c r="F55" i="33"/>
  <c r="I21" i="33"/>
  <c r="G21" i="33"/>
  <c r="F21" i="33"/>
  <c r="D21" i="33"/>
  <c r="C21" i="33"/>
  <c r="B21" i="33"/>
  <c r="K20" i="33"/>
  <c r="I19" i="33"/>
  <c r="G19" i="33"/>
  <c r="F19" i="33"/>
  <c r="D19" i="33"/>
  <c r="C19" i="33"/>
  <c r="B19" i="33"/>
  <c r="M18" i="33"/>
  <c r="I17" i="33"/>
  <c r="G17" i="33"/>
  <c r="F17" i="33"/>
  <c r="D17" i="33"/>
  <c r="C17" i="33"/>
  <c r="B17" i="33"/>
  <c r="U16" i="33"/>
  <c r="K16" i="33"/>
  <c r="I15" i="33"/>
  <c r="G15" i="33"/>
  <c r="F15" i="33"/>
  <c r="D15" i="33"/>
  <c r="C15" i="33"/>
  <c r="B15" i="33"/>
  <c r="O14" i="33"/>
  <c r="I13" i="33"/>
  <c r="G13" i="33"/>
  <c r="F13" i="33"/>
  <c r="D13" i="33"/>
  <c r="C13" i="33"/>
  <c r="B13" i="33"/>
  <c r="K12" i="33"/>
  <c r="I11" i="33"/>
  <c r="G11" i="33"/>
  <c r="F11" i="33"/>
  <c r="D11" i="33"/>
  <c r="C11" i="33"/>
  <c r="B11" i="33"/>
  <c r="M10" i="33"/>
  <c r="I9" i="33"/>
  <c r="G9" i="33"/>
  <c r="F9" i="33"/>
  <c r="D9" i="33"/>
  <c r="C9" i="33"/>
  <c r="B9" i="33"/>
  <c r="K8" i="33"/>
  <c r="U7" i="33"/>
  <c r="I7" i="33"/>
  <c r="G7" i="33"/>
  <c r="F7" i="33"/>
  <c r="D7" i="33"/>
  <c r="C7" i="33"/>
  <c r="B7" i="33"/>
  <c r="F6" i="33"/>
  <c r="Y5" i="33"/>
  <c r="R4" i="33"/>
  <c r="O62" i="33" s="1"/>
  <c r="G4" i="33"/>
  <c r="A4" i="33"/>
  <c r="Y3" i="33"/>
  <c r="E2" i="33"/>
  <c r="AG1" i="33"/>
  <c r="AF1" i="33"/>
  <c r="AB1" i="33"/>
  <c r="A1" i="33"/>
  <c r="R47" i="32"/>
  <c r="E47" i="32" s="1"/>
  <c r="F43" i="32"/>
  <c r="C43" i="32"/>
  <c r="F41" i="32"/>
  <c r="C41" i="32"/>
  <c r="F39" i="32"/>
  <c r="C39" i="32"/>
  <c r="F37" i="32"/>
  <c r="C37" i="32"/>
  <c r="B34" i="32"/>
  <c r="J30" i="32"/>
  <c r="B28" i="32"/>
  <c r="L21" i="32"/>
  <c r="I21" i="32"/>
  <c r="G21" i="32"/>
  <c r="E21" i="32"/>
  <c r="D21" i="32"/>
  <c r="C21" i="32"/>
  <c r="L19" i="32"/>
  <c r="I19" i="32"/>
  <c r="G19" i="32"/>
  <c r="E19" i="32"/>
  <c r="B33" i="32" s="1"/>
  <c r="D19" i="32"/>
  <c r="C19" i="32"/>
  <c r="L17" i="32"/>
  <c r="I17" i="32"/>
  <c r="G17" i="32"/>
  <c r="E17" i="32"/>
  <c r="B32" i="32" s="1"/>
  <c r="D17" i="32"/>
  <c r="C17" i="32"/>
  <c r="L15" i="32"/>
  <c r="I15" i="32"/>
  <c r="G15" i="32"/>
  <c r="E15" i="32"/>
  <c r="D15" i="32"/>
  <c r="C15" i="32"/>
  <c r="L13" i="32"/>
  <c r="I13" i="32"/>
  <c r="G13" i="32"/>
  <c r="E13" i="32"/>
  <c r="J24" i="32" s="1"/>
  <c r="D13" i="32"/>
  <c r="C13" i="32"/>
  <c r="L11" i="32"/>
  <c r="I11" i="32"/>
  <c r="G11" i="32"/>
  <c r="E11" i="32"/>
  <c r="D11" i="32"/>
  <c r="C11" i="32"/>
  <c r="L9" i="32"/>
  <c r="I9" i="32"/>
  <c r="G9" i="32"/>
  <c r="E9" i="32"/>
  <c r="B26" i="32" s="1"/>
  <c r="D9" i="32"/>
  <c r="C9" i="32"/>
  <c r="L7" i="32"/>
  <c r="I7" i="32"/>
  <c r="G7" i="32"/>
  <c r="E7" i="32"/>
  <c r="D7" i="32"/>
  <c r="C7" i="32"/>
  <c r="Y5" i="32"/>
  <c r="AH1" i="32" s="1"/>
  <c r="L4" i="32"/>
  <c r="K53" i="32" s="1"/>
  <c r="E4" i="32"/>
  <c r="A4" i="32"/>
  <c r="Y3" i="32"/>
  <c r="E2" i="32"/>
  <c r="AI1" i="32"/>
  <c r="AE1" i="32"/>
  <c r="AD1" i="32"/>
  <c r="A1" i="32"/>
  <c r="R44" i="31"/>
  <c r="E43" i="31" s="1"/>
  <c r="E42" i="31"/>
  <c r="F38" i="31"/>
  <c r="C38" i="31"/>
  <c r="F36" i="31"/>
  <c r="C36" i="31"/>
  <c r="F34" i="31"/>
  <c r="C34" i="31"/>
  <c r="B29" i="31"/>
  <c r="H27" i="31"/>
  <c r="B24" i="31"/>
  <c r="L19" i="31"/>
  <c r="I19" i="31"/>
  <c r="G19" i="31"/>
  <c r="E19" i="31"/>
  <c r="D19" i="31"/>
  <c r="C19" i="31"/>
  <c r="L17" i="31"/>
  <c r="I17" i="31"/>
  <c r="G17" i="31"/>
  <c r="E17" i="31"/>
  <c r="B30" i="31" s="1"/>
  <c r="D17" i="31"/>
  <c r="C17" i="31"/>
  <c r="L15" i="31"/>
  <c r="I15" i="31"/>
  <c r="G15" i="31"/>
  <c r="E15" i="31"/>
  <c r="F27" i="31" s="1"/>
  <c r="D15" i="31"/>
  <c r="C15" i="31"/>
  <c r="L13" i="31"/>
  <c r="I13" i="31"/>
  <c r="G13" i="31"/>
  <c r="E13" i="31"/>
  <c r="B28" i="31" s="1"/>
  <c r="D13" i="31"/>
  <c r="C13" i="31"/>
  <c r="L11" i="31"/>
  <c r="I11" i="31"/>
  <c r="G11" i="31"/>
  <c r="E11" i="31"/>
  <c r="D11" i="31"/>
  <c r="C11" i="31"/>
  <c r="L9" i="31"/>
  <c r="I9" i="31"/>
  <c r="G9" i="31"/>
  <c r="E9" i="31"/>
  <c r="F22" i="31" s="1"/>
  <c r="D9" i="31"/>
  <c r="C9" i="31"/>
  <c r="L7" i="31"/>
  <c r="I7" i="31"/>
  <c r="G7" i="31"/>
  <c r="E7" i="31"/>
  <c r="D22" i="31" s="1"/>
  <c r="D7" i="31"/>
  <c r="C7" i="31"/>
  <c r="Y5" i="31"/>
  <c r="L4" i="31"/>
  <c r="K49" i="31" s="1"/>
  <c r="E4" i="31"/>
  <c r="A4" i="31"/>
  <c r="Y3" i="31"/>
  <c r="E2" i="31"/>
  <c r="AI1" i="31"/>
  <c r="AD1" i="31"/>
  <c r="AC1" i="31"/>
  <c r="A1" i="31"/>
  <c r="R47" i="30"/>
  <c r="K47" i="30"/>
  <c r="F36" i="30"/>
  <c r="C36" i="30"/>
  <c r="F34" i="30"/>
  <c r="C34" i="30"/>
  <c r="F32" i="30"/>
  <c r="C32" i="30"/>
  <c r="B23" i="30"/>
  <c r="D22" i="30"/>
  <c r="L17" i="30"/>
  <c r="I17" i="30"/>
  <c r="G17" i="30"/>
  <c r="E17" i="30"/>
  <c r="B30" i="30" s="1"/>
  <c r="D17" i="30"/>
  <c r="C17" i="30"/>
  <c r="L15" i="30"/>
  <c r="I15" i="30"/>
  <c r="G15" i="30"/>
  <c r="E15" i="30"/>
  <c r="B29" i="30" s="1"/>
  <c r="D15" i="30"/>
  <c r="C15" i="30"/>
  <c r="L13" i="30"/>
  <c r="I13" i="30"/>
  <c r="G13" i="30"/>
  <c r="E13" i="30"/>
  <c r="D27" i="30" s="1"/>
  <c r="D13" i="30"/>
  <c r="C13" i="30"/>
  <c r="L11" i="30"/>
  <c r="I11" i="30"/>
  <c r="G11" i="30"/>
  <c r="E11" i="30"/>
  <c r="H22" i="30" s="1"/>
  <c r="D11" i="30"/>
  <c r="C11" i="30"/>
  <c r="L9" i="30"/>
  <c r="I9" i="30"/>
  <c r="G9" i="30"/>
  <c r="E9" i="30"/>
  <c r="F22" i="30" s="1"/>
  <c r="D9" i="30"/>
  <c r="C9" i="30"/>
  <c r="L7" i="30"/>
  <c r="I7" i="30"/>
  <c r="G7" i="30"/>
  <c r="E7" i="30"/>
  <c r="D7" i="30"/>
  <c r="C7" i="30"/>
  <c r="Y5" i="30"/>
  <c r="L4" i="30"/>
  <c r="E4" i="30"/>
  <c r="A4" i="30"/>
  <c r="Y3" i="30"/>
  <c r="E2" i="30"/>
  <c r="A1" i="30"/>
  <c r="B22" i="29"/>
  <c r="L15" i="29"/>
  <c r="I15" i="29"/>
  <c r="G15" i="29"/>
  <c r="E15" i="29"/>
  <c r="B23" i="29" s="1"/>
  <c r="D15" i="29"/>
  <c r="C15" i="29"/>
  <c r="L13" i="29"/>
  <c r="I13" i="29"/>
  <c r="G13" i="29"/>
  <c r="E13" i="29"/>
  <c r="J18" i="29" s="1"/>
  <c r="D13" i="29"/>
  <c r="C13" i="29"/>
  <c r="L11" i="29"/>
  <c r="I11" i="29"/>
  <c r="G11" i="29"/>
  <c r="E11" i="29"/>
  <c r="B21" i="29" s="1"/>
  <c r="D11" i="29"/>
  <c r="C11" i="29"/>
  <c r="L9" i="29"/>
  <c r="I9" i="29"/>
  <c r="G9" i="29"/>
  <c r="E9" i="29"/>
  <c r="B20" i="29" s="1"/>
  <c r="D9" i="29"/>
  <c r="C9" i="29"/>
  <c r="L7" i="29"/>
  <c r="I7" i="29"/>
  <c r="G7" i="29"/>
  <c r="E7" i="29"/>
  <c r="B19" i="29" s="1"/>
  <c r="D7" i="29"/>
  <c r="C7" i="29"/>
  <c r="Y5" i="29"/>
  <c r="AI1" i="29" s="1"/>
  <c r="L4" i="29"/>
  <c r="K41" i="29" s="1"/>
  <c r="E4" i="29"/>
  <c r="A4" i="29"/>
  <c r="Y3" i="29"/>
  <c r="E2" i="29"/>
  <c r="AE1" i="29"/>
  <c r="A1" i="29"/>
  <c r="B19" i="28"/>
  <c r="D18" i="28"/>
  <c r="L13" i="28"/>
  <c r="I13" i="28"/>
  <c r="G13" i="28"/>
  <c r="E13" i="28"/>
  <c r="B22" i="28" s="1"/>
  <c r="D13" i="28"/>
  <c r="C13" i="28"/>
  <c r="L11" i="28"/>
  <c r="I11" i="28"/>
  <c r="G11" i="28"/>
  <c r="E11" i="28"/>
  <c r="B21" i="28" s="1"/>
  <c r="D11" i="28"/>
  <c r="C11" i="28"/>
  <c r="L9" i="28"/>
  <c r="I9" i="28"/>
  <c r="G9" i="28"/>
  <c r="E9" i="28"/>
  <c r="B20" i="28" s="1"/>
  <c r="D9" i="28"/>
  <c r="C9" i="28"/>
  <c r="L7" i="28"/>
  <c r="I7" i="28"/>
  <c r="G7" i="28"/>
  <c r="E7" i="28"/>
  <c r="D7" i="28"/>
  <c r="C7" i="28"/>
  <c r="Y5" i="28"/>
  <c r="M4" i="28"/>
  <c r="K41" i="28" s="1"/>
  <c r="E4" i="28"/>
  <c r="A4" i="28"/>
  <c r="Y3" i="28"/>
  <c r="E2" i="28"/>
  <c r="AI1" i="28"/>
  <c r="AF1" i="28"/>
  <c r="A1" i="28"/>
  <c r="B20" i="27"/>
  <c r="I11" i="27"/>
  <c r="G11" i="27"/>
  <c r="E11" i="27"/>
  <c r="D11" i="27"/>
  <c r="C11" i="27"/>
  <c r="I9" i="27"/>
  <c r="G9" i="27"/>
  <c r="E9" i="27"/>
  <c r="F18" i="27" s="1"/>
  <c r="D9" i="27"/>
  <c r="C9" i="27"/>
  <c r="I7" i="27"/>
  <c r="G7" i="27"/>
  <c r="E7" i="27"/>
  <c r="B19" i="27" s="1"/>
  <c r="D7" i="27"/>
  <c r="Y5" i="27"/>
  <c r="AG1" i="27" s="1"/>
  <c r="V5" i="27"/>
  <c r="U5" i="27"/>
  <c r="L4" i="27"/>
  <c r="K41" i="27" s="1"/>
  <c r="E4" i="27"/>
  <c r="A4" i="27"/>
  <c r="Y3" i="27"/>
  <c r="U3" i="27"/>
  <c r="E2" i="27"/>
  <c r="AK1" i="27"/>
  <c r="AC1" i="27"/>
  <c r="A1" i="27"/>
  <c r="P156" i="26"/>
  <c r="M156" i="26" s="1"/>
  <c r="L156" i="26"/>
  <c r="K156" i="26"/>
  <c r="J156" i="26"/>
  <c r="P155" i="26"/>
  <c r="M155" i="26" s="1"/>
  <c r="L155" i="26"/>
  <c r="K155" i="26"/>
  <c r="J155" i="26"/>
  <c r="P154" i="26"/>
  <c r="M154" i="26"/>
  <c r="L154" i="26"/>
  <c r="K154" i="26"/>
  <c r="J154" i="26"/>
  <c r="P153" i="26"/>
  <c r="M153" i="26" s="1"/>
  <c r="L153" i="26"/>
  <c r="K153" i="26"/>
  <c r="J153" i="26"/>
  <c r="P152" i="26"/>
  <c r="M152" i="26"/>
  <c r="L152" i="26"/>
  <c r="K152" i="26"/>
  <c r="J152" i="26"/>
  <c r="P151" i="26"/>
  <c r="M151" i="26" s="1"/>
  <c r="L151" i="26"/>
  <c r="K151" i="26"/>
  <c r="J151" i="26"/>
  <c r="P150" i="26"/>
  <c r="M150" i="26" s="1"/>
  <c r="L150" i="26"/>
  <c r="K150" i="26"/>
  <c r="J150" i="26"/>
  <c r="P149" i="26"/>
  <c r="M149" i="26" s="1"/>
  <c r="L149" i="26"/>
  <c r="K149" i="26"/>
  <c r="J149" i="26"/>
  <c r="P148" i="26"/>
  <c r="M148" i="26" s="1"/>
  <c r="L148" i="26"/>
  <c r="K148" i="26"/>
  <c r="J148" i="26"/>
  <c r="P147" i="26"/>
  <c r="M147" i="26" s="1"/>
  <c r="L147" i="26"/>
  <c r="K147" i="26"/>
  <c r="J147" i="26"/>
  <c r="P146" i="26"/>
  <c r="M146" i="26"/>
  <c r="L146" i="26"/>
  <c r="K146" i="26"/>
  <c r="J146" i="26"/>
  <c r="P145" i="26"/>
  <c r="M145" i="26" s="1"/>
  <c r="L145" i="26"/>
  <c r="K145" i="26"/>
  <c r="J145" i="26"/>
  <c r="P144" i="26"/>
  <c r="M144" i="26"/>
  <c r="L144" i="26"/>
  <c r="K144" i="26"/>
  <c r="J144" i="26"/>
  <c r="P143" i="26"/>
  <c r="M143" i="26" s="1"/>
  <c r="L143" i="26"/>
  <c r="K143" i="26"/>
  <c r="J143" i="26"/>
  <c r="P142" i="26"/>
  <c r="M142" i="26"/>
  <c r="L142" i="26"/>
  <c r="K142" i="26"/>
  <c r="J142" i="26"/>
  <c r="P141" i="26"/>
  <c r="M141" i="26" s="1"/>
  <c r="L141" i="26"/>
  <c r="K141" i="26"/>
  <c r="J141" i="26"/>
  <c r="P140" i="26"/>
  <c r="M140" i="26" s="1"/>
  <c r="L140" i="26"/>
  <c r="K140" i="26"/>
  <c r="J140" i="26"/>
  <c r="P139" i="26"/>
  <c r="M139" i="26" s="1"/>
  <c r="L139" i="26"/>
  <c r="K139" i="26"/>
  <c r="J139" i="26"/>
  <c r="P138" i="26"/>
  <c r="M138" i="26"/>
  <c r="L138" i="26"/>
  <c r="K138" i="26"/>
  <c r="J138" i="26"/>
  <c r="P137" i="26"/>
  <c r="M137" i="26" s="1"/>
  <c r="L137" i="26"/>
  <c r="K137" i="26"/>
  <c r="J137" i="26"/>
  <c r="P136" i="26"/>
  <c r="M136" i="26"/>
  <c r="L136" i="26"/>
  <c r="K136" i="26"/>
  <c r="J136" i="26"/>
  <c r="P135" i="26"/>
  <c r="M135" i="26" s="1"/>
  <c r="L135" i="26"/>
  <c r="K135" i="26"/>
  <c r="J135" i="26"/>
  <c r="P134" i="26"/>
  <c r="M134" i="26"/>
  <c r="L134" i="26"/>
  <c r="K134" i="26"/>
  <c r="J134" i="26"/>
  <c r="P133" i="26"/>
  <c r="M133" i="26" s="1"/>
  <c r="L133" i="26"/>
  <c r="K133" i="26"/>
  <c r="J133" i="26"/>
  <c r="P132" i="26"/>
  <c r="M132" i="26" s="1"/>
  <c r="L132" i="26"/>
  <c r="K132" i="26"/>
  <c r="J132" i="26"/>
  <c r="P131" i="26"/>
  <c r="M131" i="26" s="1"/>
  <c r="L131" i="26"/>
  <c r="K131" i="26"/>
  <c r="J131" i="26"/>
  <c r="P130" i="26"/>
  <c r="M130" i="26"/>
  <c r="L130" i="26"/>
  <c r="K130" i="26"/>
  <c r="J130" i="26"/>
  <c r="P129" i="26"/>
  <c r="M129" i="26" s="1"/>
  <c r="L129" i="26"/>
  <c r="K129" i="26"/>
  <c r="J129" i="26"/>
  <c r="P128" i="26"/>
  <c r="M128" i="26"/>
  <c r="L128" i="26"/>
  <c r="K128" i="26"/>
  <c r="J128" i="26"/>
  <c r="P127" i="26"/>
  <c r="M127" i="26" s="1"/>
  <c r="L127" i="26"/>
  <c r="K127" i="26"/>
  <c r="J127" i="26"/>
  <c r="P126" i="26"/>
  <c r="M126" i="26"/>
  <c r="L126" i="26"/>
  <c r="K126" i="26"/>
  <c r="J126" i="26"/>
  <c r="P125" i="26"/>
  <c r="M125" i="26" s="1"/>
  <c r="L125" i="26"/>
  <c r="K125" i="26"/>
  <c r="J125" i="26"/>
  <c r="P124" i="26"/>
  <c r="M124" i="26" s="1"/>
  <c r="L124" i="26"/>
  <c r="K124" i="26"/>
  <c r="J124" i="26"/>
  <c r="P123" i="26"/>
  <c r="M123" i="26" s="1"/>
  <c r="L123" i="26"/>
  <c r="K123" i="26"/>
  <c r="J123" i="26"/>
  <c r="P122" i="26"/>
  <c r="M122" i="26"/>
  <c r="L122" i="26"/>
  <c r="K122" i="26"/>
  <c r="J122" i="26"/>
  <c r="P121" i="26"/>
  <c r="M121" i="26" s="1"/>
  <c r="L121" i="26"/>
  <c r="K121" i="26"/>
  <c r="J121" i="26"/>
  <c r="P120" i="26"/>
  <c r="M120" i="26"/>
  <c r="L120" i="26"/>
  <c r="K120" i="26"/>
  <c r="J120" i="26"/>
  <c r="P119" i="26"/>
  <c r="M119" i="26" s="1"/>
  <c r="L119" i="26"/>
  <c r="K119" i="26"/>
  <c r="J119" i="26"/>
  <c r="P118" i="26"/>
  <c r="M118" i="26" s="1"/>
  <c r="L118" i="26"/>
  <c r="K118" i="26"/>
  <c r="J118" i="26"/>
  <c r="P117" i="26"/>
  <c r="M117" i="26" s="1"/>
  <c r="L117" i="26"/>
  <c r="K117" i="26"/>
  <c r="J117" i="26"/>
  <c r="P116" i="26"/>
  <c r="M116" i="26" s="1"/>
  <c r="L116" i="26"/>
  <c r="K116" i="26"/>
  <c r="J116" i="26"/>
  <c r="P115" i="26"/>
  <c r="M115" i="26" s="1"/>
  <c r="L115" i="26"/>
  <c r="K115" i="26"/>
  <c r="J115" i="26"/>
  <c r="P114" i="26"/>
  <c r="M114" i="26"/>
  <c r="L114" i="26"/>
  <c r="K114" i="26"/>
  <c r="J114" i="26"/>
  <c r="P113" i="26"/>
  <c r="M113" i="26" s="1"/>
  <c r="L113" i="26"/>
  <c r="K113" i="26"/>
  <c r="J113" i="26"/>
  <c r="P112" i="26"/>
  <c r="M112" i="26"/>
  <c r="L112" i="26"/>
  <c r="K112" i="26"/>
  <c r="J112" i="26"/>
  <c r="P111" i="26"/>
  <c r="M111" i="26" s="1"/>
  <c r="L111" i="26"/>
  <c r="K111" i="26"/>
  <c r="J111" i="26"/>
  <c r="P110" i="26"/>
  <c r="M110" i="26"/>
  <c r="L110" i="26"/>
  <c r="K110" i="26"/>
  <c r="J110" i="26"/>
  <c r="P109" i="26"/>
  <c r="M109" i="26" s="1"/>
  <c r="L109" i="26"/>
  <c r="K109" i="26"/>
  <c r="J109" i="26"/>
  <c r="P108" i="26"/>
  <c r="M108" i="26" s="1"/>
  <c r="L108" i="26"/>
  <c r="K108" i="26"/>
  <c r="J108" i="26"/>
  <c r="P107" i="26"/>
  <c r="M107" i="26" s="1"/>
  <c r="L107" i="26"/>
  <c r="K107" i="26"/>
  <c r="J107" i="26"/>
  <c r="P106" i="26"/>
  <c r="M106" i="26"/>
  <c r="L106" i="26"/>
  <c r="K106" i="26"/>
  <c r="J106" i="26"/>
  <c r="P105" i="26"/>
  <c r="M105" i="26" s="1"/>
  <c r="L105" i="26"/>
  <c r="K105" i="26"/>
  <c r="J105" i="26"/>
  <c r="P104" i="26"/>
  <c r="M104" i="26"/>
  <c r="L104" i="26"/>
  <c r="K104" i="26"/>
  <c r="J104" i="26"/>
  <c r="P103" i="26"/>
  <c r="M103" i="26" s="1"/>
  <c r="L103" i="26"/>
  <c r="K103" i="26"/>
  <c r="J103" i="26"/>
  <c r="P102" i="26"/>
  <c r="M102" i="26"/>
  <c r="L102" i="26"/>
  <c r="K102" i="26"/>
  <c r="J102" i="26"/>
  <c r="P101" i="26"/>
  <c r="M101" i="26" s="1"/>
  <c r="L101" i="26"/>
  <c r="K101" i="26"/>
  <c r="J101" i="26"/>
  <c r="P100" i="26"/>
  <c r="M100" i="26" s="1"/>
  <c r="L100" i="26"/>
  <c r="K100" i="26"/>
  <c r="J100" i="26"/>
  <c r="P99" i="26"/>
  <c r="M99" i="26" s="1"/>
  <c r="L99" i="26"/>
  <c r="K99" i="26"/>
  <c r="J99" i="26"/>
  <c r="P98" i="26"/>
  <c r="M98" i="26"/>
  <c r="L98" i="26"/>
  <c r="K98" i="26"/>
  <c r="J98" i="26"/>
  <c r="P97" i="26"/>
  <c r="M97" i="26" s="1"/>
  <c r="L97" i="26"/>
  <c r="K97" i="26"/>
  <c r="J97" i="26"/>
  <c r="P96" i="26"/>
  <c r="M96" i="26"/>
  <c r="L96" i="26"/>
  <c r="K96" i="26"/>
  <c r="J96" i="26"/>
  <c r="P95" i="26"/>
  <c r="M95" i="26" s="1"/>
  <c r="L95" i="26"/>
  <c r="K95" i="26"/>
  <c r="J95" i="26"/>
  <c r="P94" i="26"/>
  <c r="M94" i="26"/>
  <c r="L94" i="26"/>
  <c r="K94" i="26"/>
  <c r="J94" i="26"/>
  <c r="P93" i="26"/>
  <c r="M93" i="26" s="1"/>
  <c r="L93" i="26"/>
  <c r="K93" i="26"/>
  <c r="J93" i="26"/>
  <c r="P92" i="26"/>
  <c r="M92" i="26" s="1"/>
  <c r="L92" i="26"/>
  <c r="K92" i="26"/>
  <c r="J92" i="26"/>
  <c r="P91" i="26"/>
  <c r="M91" i="26" s="1"/>
  <c r="L91" i="26"/>
  <c r="K91" i="26"/>
  <c r="J91" i="26"/>
  <c r="P90" i="26"/>
  <c r="M90" i="26"/>
  <c r="L90" i="26"/>
  <c r="K90" i="26"/>
  <c r="J90" i="26"/>
  <c r="P89" i="26"/>
  <c r="M89" i="26" s="1"/>
  <c r="L89" i="26"/>
  <c r="K89" i="26"/>
  <c r="J89" i="26"/>
  <c r="P88" i="26"/>
  <c r="M88" i="26"/>
  <c r="L88" i="26"/>
  <c r="K88" i="26"/>
  <c r="J88" i="26"/>
  <c r="P87" i="26"/>
  <c r="M87" i="26" s="1"/>
  <c r="L87" i="26"/>
  <c r="K87" i="26"/>
  <c r="J87" i="26"/>
  <c r="P86" i="26"/>
  <c r="M86" i="26" s="1"/>
  <c r="L86" i="26"/>
  <c r="K86" i="26"/>
  <c r="J86" i="26"/>
  <c r="P85" i="26"/>
  <c r="M85" i="26" s="1"/>
  <c r="L85" i="26"/>
  <c r="K85" i="26"/>
  <c r="J85" i="26"/>
  <c r="P84" i="26"/>
  <c r="M84" i="26" s="1"/>
  <c r="L84" i="26"/>
  <c r="K84" i="26"/>
  <c r="J84" i="26"/>
  <c r="P83" i="26"/>
  <c r="M83" i="26" s="1"/>
  <c r="L83" i="26"/>
  <c r="K83" i="26"/>
  <c r="J83" i="26"/>
  <c r="P82" i="26"/>
  <c r="M82" i="26"/>
  <c r="L82" i="26"/>
  <c r="K82" i="26"/>
  <c r="J82" i="26"/>
  <c r="P81" i="26"/>
  <c r="M81" i="26" s="1"/>
  <c r="L81" i="26"/>
  <c r="K81" i="26"/>
  <c r="J81" i="26"/>
  <c r="P80" i="26"/>
  <c r="M80" i="26"/>
  <c r="L80" i="26"/>
  <c r="K80" i="26"/>
  <c r="J80" i="26"/>
  <c r="P79" i="26"/>
  <c r="M79" i="26" s="1"/>
  <c r="L79" i="26"/>
  <c r="K79" i="26"/>
  <c r="J79" i="26"/>
  <c r="P78" i="26"/>
  <c r="M78" i="26"/>
  <c r="L78" i="26"/>
  <c r="K78" i="26"/>
  <c r="J78" i="26"/>
  <c r="P77" i="26"/>
  <c r="M77" i="26" s="1"/>
  <c r="L77" i="26"/>
  <c r="K77" i="26"/>
  <c r="J77" i="26"/>
  <c r="P76" i="26"/>
  <c r="M76" i="26" s="1"/>
  <c r="L76" i="26"/>
  <c r="K76" i="26"/>
  <c r="J76" i="26"/>
  <c r="P75" i="26"/>
  <c r="M75" i="26" s="1"/>
  <c r="L75" i="26"/>
  <c r="K75" i="26"/>
  <c r="J75" i="26"/>
  <c r="P74" i="26"/>
  <c r="M74" i="26"/>
  <c r="L74" i="26"/>
  <c r="K74" i="26"/>
  <c r="J74" i="26"/>
  <c r="P73" i="26"/>
  <c r="M73" i="26" s="1"/>
  <c r="L73" i="26"/>
  <c r="K73" i="26"/>
  <c r="J73" i="26"/>
  <c r="P72" i="26"/>
  <c r="M72" i="26"/>
  <c r="L72" i="26"/>
  <c r="K72" i="26"/>
  <c r="J72" i="26"/>
  <c r="P71" i="26"/>
  <c r="M71" i="26" s="1"/>
  <c r="L71" i="26"/>
  <c r="K71" i="26"/>
  <c r="J71" i="26"/>
  <c r="P70" i="26"/>
  <c r="M70" i="26"/>
  <c r="L70" i="26"/>
  <c r="K70" i="26"/>
  <c r="J70" i="26"/>
  <c r="P69" i="26"/>
  <c r="M69" i="26" s="1"/>
  <c r="L69" i="26"/>
  <c r="K69" i="26"/>
  <c r="J69" i="26"/>
  <c r="P68" i="26"/>
  <c r="M68" i="26" s="1"/>
  <c r="L68" i="26"/>
  <c r="K68" i="26"/>
  <c r="J68" i="26"/>
  <c r="P67" i="26"/>
  <c r="M67" i="26" s="1"/>
  <c r="L67" i="26"/>
  <c r="K67" i="26"/>
  <c r="J67" i="26"/>
  <c r="P66" i="26"/>
  <c r="M66" i="26"/>
  <c r="L66" i="26"/>
  <c r="K66" i="26"/>
  <c r="J66" i="26"/>
  <c r="P65" i="26"/>
  <c r="M65" i="26" s="1"/>
  <c r="L65" i="26"/>
  <c r="K65" i="26"/>
  <c r="J65" i="26"/>
  <c r="P64" i="26"/>
  <c r="M64" i="26"/>
  <c r="L64" i="26"/>
  <c r="K64" i="26"/>
  <c r="J64" i="26"/>
  <c r="P63" i="26"/>
  <c r="M63" i="26" s="1"/>
  <c r="L63" i="26"/>
  <c r="K63" i="26"/>
  <c r="J63" i="26"/>
  <c r="P62" i="26"/>
  <c r="M62" i="26"/>
  <c r="L62" i="26"/>
  <c r="K62" i="26"/>
  <c r="J62" i="26"/>
  <c r="P61" i="26"/>
  <c r="M61" i="26" s="1"/>
  <c r="L61" i="26"/>
  <c r="K61" i="26"/>
  <c r="J61" i="26"/>
  <c r="P60" i="26"/>
  <c r="M60" i="26" s="1"/>
  <c r="L60" i="26"/>
  <c r="K60" i="26"/>
  <c r="J60" i="26"/>
  <c r="P59" i="26"/>
  <c r="M59" i="26" s="1"/>
  <c r="L59" i="26"/>
  <c r="K59" i="26"/>
  <c r="J59" i="26"/>
  <c r="P58" i="26"/>
  <c r="M58" i="26"/>
  <c r="L58" i="26"/>
  <c r="K58" i="26"/>
  <c r="J58" i="26"/>
  <c r="P57" i="26"/>
  <c r="M57" i="26" s="1"/>
  <c r="L57" i="26"/>
  <c r="K57" i="26"/>
  <c r="J57" i="26"/>
  <c r="P56" i="26"/>
  <c r="M56" i="26"/>
  <c r="L56" i="26"/>
  <c r="K56" i="26"/>
  <c r="J56" i="26"/>
  <c r="P55" i="26"/>
  <c r="M55" i="26" s="1"/>
  <c r="L55" i="26"/>
  <c r="K55" i="26"/>
  <c r="J55" i="26"/>
  <c r="P54" i="26"/>
  <c r="M54" i="26" s="1"/>
  <c r="L54" i="26"/>
  <c r="K54" i="26"/>
  <c r="J54" i="26"/>
  <c r="P53" i="26"/>
  <c r="M53" i="26" s="1"/>
  <c r="L53" i="26"/>
  <c r="K53" i="26"/>
  <c r="J53" i="26"/>
  <c r="P52" i="26"/>
  <c r="M52" i="26" s="1"/>
  <c r="L52" i="26"/>
  <c r="K52" i="26"/>
  <c r="J52" i="26"/>
  <c r="P51" i="26"/>
  <c r="M51" i="26" s="1"/>
  <c r="L51" i="26"/>
  <c r="K51" i="26"/>
  <c r="J51" i="26"/>
  <c r="P50" i="26"/>
  <c r="M50" i="26"/>
  <c r="L50" i="26"/>
  <c r="K50" i="26"/>
  <c r="J50" i="26"/>
  <c r="P49" i="26"/>
  <c r="M49" i="26" s="1"/>
  <c r="L49" i="26"/>
  <c r="K49" i="26"/>
  <c r="J49" i="26"/>
  <c r="P48" i="26"/>
  <c r="M48" i="26"/>
  <c r="L48" i="26"/>
  <c r="K48" i="26"/>
  <c r="J48" i="26"/>
  <c r="P47" i="26"/>
  <c r="M47" i="26" s="1"/>
  <c r="L47" i="26"/>
  <c r="K47" i="26"/>
  <c r="J47" i="26"/>
  <c r="P46" i="26"/>
  <c r="M46" i="26"/>
  <c r="L46" i="26"/>
  <c r="K46" i="26"/>
  <c r="J46" i="26"/>
  <c r="P45" i="26"/>
  <c r="M45" i="26" s="1"/>
  <c r="L45" i="26"/>
  <c r="K45" i="26"/>
  <c r="J45" i="26"/>
  <c r="P44" i="26"/>
  <c r="M44" i="26" s="1"/>
  <c r="L44" i="26"/>
  <c r="K44" i="26"/>
  <c r="J44" i="26"/>
  <c r="P43" i="26"/>
  <c r="M43" i="26" s="1"/>
  <c r="L43" i="26"/>
  <c r="K43" i="26"/>
  <c r="J43" i="26"/>
  <c r="P42" i="26"/>
  <c r="M42" i="26"/>
  <c r="L42" i="26"/>
  <c r="K42" i="26"/>
  <c r="J42" i="26"/>
  <c r="P41" i="26"/>
  <c r="M41" i="26" s="1"/>
  <c r="L41" i="26"/>
  <c r="K41" i="26"/>
  <c r="J41" i="26"/>
  <c r="P40" i="26"/>
  <c r="M40" i="26"/>
  <c r="L40" i="26"/>
  <c r="K40" i="26"/>
  <c r="J40" i="26"/>
  <c r="H5" i="26"/>
  <c r="D5" i="26"/>
  <c r="C5" i="26"/>
  <c r="A5" i="26"/>
  <c r="C2" i="26"/>
  <c r="A1" i="26"/>
  <c r="R47" i="25"/>
  <c r="F40" i="25" s="1"/>
  <c r="F43" i="25"/>
  <c r="F41" i="25"/>
  <c r="I37" i="25"/>
  <c r="G37" i="25"/>
  <c r="F37" i="25"/>
  <c r="D37" i="25"/>
  <c r="C37" i="25"/>
  <c r="B37" i="25"/>
  <c r="K36" i="25"/>
  <c r="B36" i="25"/>
  <c r="I35" i="25"/>
  <c r="G35" i="25"/>
  <c r="F35" i="25"/>
  <c r="D35" i="25"/>
  <c r="C35" i="25"/>
  <c r="B35" i="25"/>
  <c r="M34" i="25"/>
  <c r="B34" i="25"/>
  <c r="I33" i="25"/>
  <c r="G33" i="25"/>
  <c r="F33" i="25"/>
  <c r="D33" i="25"/>
  <c r="C33" i="25"/>
  <c r="B33" i="25"/>
  <c r="K32" i="25"/>
  <c r="B32" i="25"/>
  <c r="I31" i="25"/>
  <c r="G31" i="25"/>
  <c r="F31" i="25"/>
  <c r="D31" i="25"/>
  <c r="C31" i="25"/>
  <c r="B31" i="25"/>
  <c r="B30" i="25"/>
  <c r="I29" i="25"/>
  <c r="G29" i="25"/>
  <c r="F29" i="25"/>
  <c r="D29" i="25"/>
  <c r="C29" i="25"/>
  <c r="B29" i="25"/>
  <c r="K28" i="25"/>
  <c r="B28" i="25"/>
  <c r="I27" i="25"/>
  <c r="G27" i="25"/>
  <c r="F27" i="25"/>
  <c r="D27" i="25"/>
  <c r="C27" i="25"/>
  <c r="B27" i="25"/>
  <c r="M26" i="25"/>
  <c r="B26" i="25"/>
  <c r="I25" i="25"/>
  <c r="G25" i="25"/>
  <c r="F25" i="25"/>
  <c r="D25" i="25"/>
  <c r="C25" i="25"/>
  <c r="B25" i="25"/>
  <c r="K24" i="25"/>
  <c r="B24" i="25"/>
  <c r="I23" i="25"/>
  <c r="G23" i="25"/>
  <c r="F23" i="25"/>
  <c r="D23" i="25"/>
  <c r="C23" i="25"/>
  <c r="B23" i="25"/>
  <c r="B22" i="25"/>
  <c r="I21" i="25"/>
  <c r="G21" i="25"/>
  <c r="F21" i="25"/>
  <c r="D21" i="25"/>
  <c r="C21" i="25"/>
  <c r="B21" i="25"/>
  <c r="K20" i="25"/>
  <c r="B20" i="25"/>
  <c r="I19" i="25"/>
  <c r="G19" i="25"/>
  <c r="F19" i="25"/>
  <c r="D19" i="25"/>
  <c r="C19" i="25"/>
  <c r="B19" i="25"/>
  <c r="M18" i="25"/>
  <c r="B18" i="25"/>
  <c r="I17" i="25"/>
  <c r="G17" i="25"/>
  <c r="F17" i="25"/>
  <c r="D17" i="25"/>
  <c r="C17" i="25"/>
  <c r="B17" i="25"/>
  <c r="U16" i="25"/>
  <c r="K16" i="25"/>
  <c r="B16" i="25"/>
  <c r="I15" i="25"/>
  <c r="G15" i="25"/>
  <c r="F15" i="25"/>
  <c r="D15" i="25"/>
  <c r="C15" i="25"/>
  <c r="B15" i="25"/>
  <c r="B14" i="25"/>
  <c r="I13" i="25"/>
  <c r="G13" i="25"/>
  <c r="F13" i="25"/>
  <c r="D13" i="25"/>
  <c r="C13" i="25"/>
  <c r="B13" i="25"/>
  <c r="K12" i="25"/>
  <c r="B12" i="25"/>
  <c r="I11" i="25"/>
  <c r="G11" i="25"/>
  <c r="F11" i="25"/>
  <c r="D11" i="25"/>
  <c r="C11" i="25"/>
  <c r="B11" i="25"/>
  <c r="M10" i="25"/>
  <c r="B10" i="25"/>
  <c r="I9" i="25"/>
  <c r="G9" i="25"/>
  <c r="F9" i="25"/>
  <c r="D9" i="25"/>
  <c r="C9" i="25"/>
  <c r="B9" i="25"/>
  <c r="K8" i="25"/>
  <c r="U7" i="25"/>
  <c r="I7" i="25"/>
  <c r="G7" i="25"/>
  <c r="F7" i="25"/>
  <c r="D7" i="25"/>
  <c r="C7" i="25"/>
  <c r="B7" i="25"/>
  <c r="R4" i="25"/>
  <c r="O47" i="25" s="1"/>
  <c r="K4" i="25"/>
  <c r="G4" i="25"/>
  <c r="A4" i="25"/>
  <c r="E2" i="25"/>
  <c r="A1" i="25"/>
  <c r="R32" i="24"/>
  <c r="F25" i="24" s="1"/>
  <c r="F28" i="24"/>
  <c r="F26" i="24"/>
  <c r="I21" i="24"/>
  <c r="G21" i="24"/>
  <c r="F21" i="24"/>
  <c r="D21" i="24"/>
  <c r="C21" i="24"/>
  <c r="B21" i="24"/>
  <c r="K20" i="24"/>
  <c r="I19" i="24"/>
  <c r="G19" i="24"/>
  <c r="F19" i="24"/>
  <c r="D19" i="24"/>
  <c r="C19" i="24"/>
  <c r="B19" i="24"/>
  <c r="I17" i="24"/>
  <c r="G17" i="24"/>
  <c r="F17" i="24"/>
  <c r="D17" i="24"/>
  <c r="C17" i="24"/>
  <c r="B17" i="24"/>
  <c r="U16" i="24"/>
  <c r="K16" i="24"/>
  <c r="I15" i="24"/>
  <c r="G15" i="24"/>
  <c r="F15" i="24"/>
  <c r="D15" i="24"/>
  <c r="C15" i="24"/>
  <c r="B15" i="24"/>
  <c r="I13" i="24"/>
  <c r="G13" i="24"/>
  <c r="F13" i="24"/>
  <c r="D13" i="24"/>
  <c r="C13" i="24"/>
  <c r="B13" i="24"/>
  <c r="K12" i="24"/>
  <c r="I11" i="24"/>
  <c r="G11" i="24"/>
  <c r="F11" i="24"/>
  <c r="D11" i="24"/>
  <c r="C11" i="24"/>
  <c r="B11" i="24"/>
  <c r="I9" i="24"/>
  <c r="G9" i="24"/>
  <c r="F9" i="24"/>
  <c r="D9" i="24"/>
  <c r="C9" i="24"/>
  <c r="B9" i="24"/>
  <c r="K8" i="24"/>
  <c r="U7" i="24"/>
  <c r="I7" i="24"/>
  <c r="G7" i="24"/>
  <c r="F7" i="24"/>
  <c r="D7" i="24"/>
  <c r="C7" i="24"/>
  <c r="B7" i="24"/>
  <c r="R4" i="24"/>
  <c r="O32" i="24" s="1"/>
  <c r="K4" i="24"/>
  <c r="G4" i="24"/>
  <c r="A4" i="24"/>
  <c r="E2" i="24"/>
  <c r="A1" i="24"/>
  <c r="R31" i="23"/>
  <c r="I21" i="23"/>
  <c r="G21" i="23"/>
  <c r="F21" i="23"/>
  <c r="D21" i="23"/>
  <c r="C21" i="23"/>
  <c r="B21" i="23"/>
  <c r="K20" i="23"/>
  <c r="I19" i="23"/>
  <c r="G19" i="23"/>
  <c r="F19" i="23"/>
  <c r="D19" i="23"/>
  <c r="C19" i="23"/>
  <c r="B19" i="23"/>
  <c r="M18" i="23"/>
  <c r="I17" i="23"/>
  <c r="G17" i="23"/>
  <c r="F17" i="23"/>
  <c r="D17" i="23"/>
  <c r="C17" i="23"/>
  <c r="B17" i="23"/>
  <c r="U16" i="23"/>
  <c r="K16" i="23"/>
  <c r="I15" i="23"/>
  <c r="G15" i="23"/>
  <c r="F15" i="23"/>
  <c r="D15" i="23"/>
  <c r="C15" i="23"/>
  <c r="B15" i="23"/>
  <c r="I13" i="23"/>
  <c r="G13" i="23"/>
  <c r="F13" i="23"/>
  <c r="D13" i="23"/>
  <c r="C13" i="23"/>
  <c r="B13" i="23"/>
  <c r="K12" i="23"/>
  <c r="I11" i="23"/>
  <c r="G11" i="23"/>
  <c r="F11" i="23"/>
  <c r="D11" i="23"/>
  <c r="C11" i="23"/>
  <c r="B11" i="23"/>
  <c r="M10" i="23"/>
  <c r="I9" i="23"/>
  <c r="G9" i="23"/>
  <c r="F9" i="23"/>
  <c r="D9" i="23"/>
  <c r="C9" i="23"/>
  <c r="B9" i="23"/>
  <c r="K8" i="23"/>
  <c r="U7" i="23"/>
  <c r="I7" i="23"/>
  <c r="G7" i="23"/>
  <c r="F7" i="23"/>
  <c r="D7" i="23"/>
  <c r="C7" i="23"/>
  <c r="B7" i="23"/>
  <c r="R4" i="23"/>
  <c r="O31" i="23" s="1"/>
  <c r="K4" i="23"/>
  <c r="G4" i="23"/>
  <c r="A4" i="23"/>
  <c r="E2" i="23"/>
  <c r="A1" i="23"/>
  <c r="N122" i="22"/>
  <c r="K122" i="22" s="1"/>
  <c r="J122" i="22"/>
  <c r="I122" i="22"/>
  <c r="H122" i="22"/>
  <c r="N121" i="22"/>
  <c r="K121" i="22" s="1"/>
  <c r="J121" i="22"/>
  <c r="I121" i="22"/>
  <c r="H121" i="22"/>
  <c r="N120" i="22"/>
  <c r="K120" i="22"/>
  <c r="J120" i="22"/>
  <c r="I120" i="22"/>
  <c r="H120" i="22"/>
  <c r="N119" i="22"/>
  <c r="K119" i="22" s="1"/>
  <c r="J119" i="22"/>
  <c r="I119" i="22"/>
  <c r="H119" i="22"/>
  <c r="N118" i="22"/>
  <c r="K118" i="22"/>
  <c r="J118" i="22"/>
  <c r="I118" i="22"/>
  <c r="H118" i="22"/>
  <c r="N117" i="22"/>
  <c r="K117" i="22" s="1"/>
  <c r="J117" i="22"/>
  <c r="I117" i="22"/>
  <c r="H117" i="22"/>
  <c r="N116" i="22"/>
  <c r="K116" i="22"/>
  <c r="J116" i="22"/>
  <c r="I116" i="22"/>
  <c r="H116" i="22"/>
  <c r="N115" i="22"/>
  <c r="K115" i="22" s="1"/>
  <c r="J115" i="22"/>
  <c r="I115" i="22"/>
  <c r="H115" i="22"/>
  <c r="N114" i="22"/>
  <c r="K114" i="22" s="1"/>
  <c r="J114" i="22"/>
  <c r="I114" i="22"/>
  <c r="H114" i="22"/>
  <c r="N113" i="22"/>
  <c r="K113" i="22" s="1"/>
  <c r="J113" i="22"/>
  <c r="I113" i="22"/>
  <c r="H113" i="22"/>
  <c r="N112" i="22"/>
  <c r="K112" i="22"/>
  <c r="J112" i="22"/>
  <c r="I112" i="22"/>
  <c r="H112" i="22"/>
  <c r="N111" i="22"/>
  <c r="K111" i="22" s="1"/>
  <c r="J111" i="22"/>
  <c r="I111" i="22"/>
  <c r="H111" i="22"/>
  <c r="N110" i="22"/>
  <c r="K110" i="22"/>
  <c r="J110" i="22"/>
  <c r="I110" i="22"/>
  <c r="H110" i="22"/>
  <c r="N109" i="22"/>
  <c r="K109" i="22" s="1"/>
  <c r="J109" i="22"/>
  <c r="I109" i="22"/>
  <c r="H109" i="22"/>
  <c r="N108" i="22"/>
  <c r="K108" i="22" s="1"/>
  <c r="J108" i="22"/>
  <c r="I108" i="22"/>
  <c r="H108" i="22"/>
  <c r="N107" i="22"/>
  <c r="K107" i="22" s="1"/>
  <c r="J107" i="22"/>
  <c r="I107" i="22"/>
  <c r="H107" i="22"/>
  <c r="N106" i="22"/>
  <c r="K106" i="22" s="1"/>
  <c r="J106" i="22"/>
  <c r="I106" i="22"/>
  <c r="H106" i="22"/>
  <c r="N105" i="22"/>
  <c r="K105" i="22" s="1"/>
  <c r="J105" i="22"/>
  <c r="I105" i="22"/>
  <c r="H105" i="22"/>
  <c r="N104" i="22"/>
  <c r="K104" i="22"/>
  <c r="J104" i="22"/>
  <c r="I104" i="22"/>
  <c r="H104" i="22"/>
  <c r="N103" i="22"/>
  <c r="K103" i="22" s="1"/>
  <c r="J103" i="22"/>
  <c r="I103" i="22"/>
  <c r="H103" i="22"/>
  <c r="N102" i="22"/>
  <c r="K102" i="22"/>
  <c r="J102" i="22"/>
  <c r="I102" i="22"/>
  <c r="H102" i="22"/>
  <c r="N101" i="22"/>
  <c r="K101" i="22" s="1"/>
  <c r="J101" i="22"/>
  <c r="I101" i="22"/>
  <c r="H101" i="22"/>
  <c r="N100" i="22"/>
  <c r="K100" i="22"/>
  <c r="J100" i="22"/>
  <c r="I100" i="22"/>
  <c r="H100" i="22"/>
  <c r="N99" i="22"/>
  <c r="K99" i="22" s="1"/>
  <c r="J99" i="22"/>
  <c r="I99" i="22"/>
  <c r="H99" i="22"/>
  <c r="N98" i="22"/>
  <c r="K98" i="22" s="1"/>
  <c r="J98" i="22"/>
  <c r="I98" i="22"/>
  <c r="H98" i="22"/>
  <c r="N97" i="22"/>
  <c r="K97" i="22" s="1"/>
  <c r="J97" i="22"/>
  <c r="I97" i="22"/>
  <c r="H97" i="22"/>
  <c r="N96" i="22"/>
  <c r="K96" i="22"/>
  <c r="J96" i="22"/>
  <c r="I96" i="22"/>
  <c r="H96" i="22"/>
  <c r="N95" i="22"/>
  <c r="K95" i="22" s="1"/>
  <c r="J95" i="22"/>
  <c r="I95" i="22"/>
  <c r="H95" i="22"/>
  <c r="N94" i="22"/>
  <c r="K94" i="22"/>
  <c r="J94" i="22"/>
  <c r="I94" i="22"/>
  <c r="H94" i="22"/>
  <c r="N93" i="22"/>
  <c r="K93" i="22" s="1"/>
  <c r="J93" i="22"/>
  <c r="I93" i="22"/>
  <c r="H93" i="22"/>
  <c r="N92" i="22"/>
  <c r="K92" i="22"/>
  <c r="J92" i="22"/>
  <c r="I92" i="22"/>
  <c r="H92" i="22"/>
  <c r="N91" i="22"/>
  <c r="K91" i="22" s="1"/>
  <c r="J91" i="22"/>
  <c r="I91" i="22"/>
  <c r="H91" i="22"/>
  <c r="N90" i="22"/>
  <c r="K90" i="22" s="1"/>
  <c r="J90" i="22"/>
  <c r="I90" i="22"/>
  <c r="H90" i="22"/>
  <c r="N89" i="22"/>
  <c r="K89" i="22" s="1"/>
  <c r="J89" i="22"/>
  <c r="I89" i="22"/>
  <c r="H89" i="22"/>
  <c r="N88" i="22"/>
  <c r="K88" i="22"/>
  <c r="J88" i="22"/>
  <c r="I88" i="22"/>
  <c r="H88" i="22"/>
  <c r="N87" i="22"/>
  <c r="K87" i="22" s="1"/>
  <c r="J87" i="22"/>
  <c r="I87" i="22"/>
  <c r="H87" i="22"/>
  <c r="N86" i="22"/>
  <c r="K86" i="22"/>
  <c r="J86" i="22"/>
  <c r="I86" i="22"/>
  <c r="H86" i="22"/>
  <c r="N85" i="22"/>
  <c r="K85" i="22" s="1"/>
  <c r="J85" i="22"/>
  <c r="I85" i="22"/>
  <c r="H85" i="22"/>
  <c r="N84" i="22"/>
  <c r="K84" i="22"/>
  <c r="J84" i="22"/>
  <c r="I84" i="22"/>
  <c r="H84" i="22"/>
  <c r="N83" i="22"/>
  <c r="K83" i="22" s="1"/>
  <c r="J83" i="22"/>
  <c r="I83" i="22"/>
  <c r="H83" i="22"/>
  <c r="N82" i="22"/>
  <c r="K82" i="22" s="1"/>
  <c r="J82" i="22"/>
  <c r="I82" i="22"/>
  <c r="H82" i="22"/>
  <c r="N81" i="22"/>
  <c r="K81" i="22" s="1"/>
  <c r="J81" i="22"/>
  <c r="I81" i="22"/>
  <c r="H81" i="22"/>
  <c r="N80" i="22"/>
  <c r="K80" i="22"/>
  <c r="J80" i="22"/>
  <c r="I80" i="22"/>
  <c r="H80" i="22"/>
  <c r="N79" i="22"/>
  <c r="K79" i="22" s="1"/>
  <c r="J79" i="22"/>
  <c r="I79" i="22"/>
  <c r="H79" i="22"/>
  <c r="N78" i="22"/>
  <c r="K78" i="22"/>
  <c r="J78" i="22"/>
  <c r="I78" i="22"/>
  <c r="H78" i="22"/>
  <c r="N77" i="22"/>
  <c r="K77" i="22" s="1"/>
  <c r="J77" i="22"/>
  <c r="I77" i="22"/>
  <c r="H77" i="22"/>
  <c r="N76" i="22"/>
  <c r="K76" i="22" s="1"/>
  <c r="J76" i="22"/>
  <c r="I76" i="22"/>
  <c r="H76" i="22"/>
  <c r="N75" i="22"/>
  <c r="K75" i="22" s="1"/>
  <c r="J75" i="22"/>
  <c r="I75" i="22"/>
  <c r="H75" i="22"/>
  <c r="N74" i="22"/>
  <c r="K74" i="22" s="1"/>
  <c r="J74" i="22"/>
  <c r="I74" i="22"/>
  <c r="H74" i="22"/>
  <c r="N73" i="22"/>
  <c r="K73" i="22" s="1"/>
  <c r="J73" i="22"/>
  <c r="I73" i="22"/>
  <c r="H73" i="22"/>
  <c r="N72" i="22"/>
  <c r="K72" i="22"/>
  <c r="J72" i="22"/>
  <c r="I72" i="22"/>
  <c r="H72" i="22"/>
  <c r="N71" i="22"/>
  <c r="K71" i="22" s="1"/>
  <c r="J71" i="22"/>
  <c r="I71" i="22"/>
  <c r="H71" i="22"/>
  <c r="N70" i="22"/>
  <c r="K70" i="22"/>
  <c r="J70" i="22"/>
  <c r="I70" i="22"/>
  <c r="H70" i="22"/>
  <c r="N69" i="22"/>
  <c r="K69" i="22" s="1"/>
  <c r="J69" i="22"/>
  <c r="I69" i="22"/>
  <c r="H69" i="22"/>
  <c r="N68" i="22"/>
  <c r="K68" i="22"/>
  <c r="J68" i="22"/>
  <c r="I68" i="22"/>
  <c r="H68" i="22"/>
  <c r="N67" i="22"/>
  <c r="K67" i="22" s="1"/>
  <c r="J67" i="22"/>
  <c r="I67" i="22"/>
  <c r="H67" i="22"/>
  <c r="N66" i="22"/>
  <c r="K66" i="22" s="1"/>
  <c r="J66" i="22"/>
  <c r="I66" i="22"/>
  <c r="H66" i="22"/>
  <c r="N65" i="22"/>
  <c r="K65" i="22" s="1"/>
  <c r="J65" i="22"/>
  <c r="I65" i="22"/>
  <c r="H65" i="22"/>
  <c r="N64" i="22"/>
  <c r="K64" i="22"/>
  <c r="J64" i="22"/>
  <c r="I64" i="22"/>
  <c r="H64" i="22"/>
  <c r="N63" i="22"/>
  <c r="K63" i="22" s="1"/>
  <c r="J63" i="22"/>
  <c r="I63" i="22"/>
  <c r="H63" i="22"/>
  <c r="N62" i="22"/>
  <c r="K62" i="22"/>
  <c r="J62" i="22"/>
  <c r="I62" i="22"/>
  <c r="H62" i="22"/>
  <c r="N61" i="22"/>
  <c r="K61" i="22" s="1"/>
  <c r="J61" i="22"/>
  <c r="I61" i="22"/>
  <c r="H61" i="22"/>
  <c r="N60" i="22"/>
  <c r="K60" i="22"/>
  <c r="J60" i="22"/>
  <c r="I60" i="22"/>
  <c r="H60" i="22"/>
  <c r="N59" i="22"/>
  <c r="K59" i="22" s="1"/>
  <c r="J59" i="22"/>
  <c r="I59" i="22"/>
  <c r="H59" i="22"/>
  <c r="N58" i="22"/>
  <c r="K58" i="22" s="1"/>
  <c r="J58" i="22"/>
  <c r="I58" i="22"/>
  <c r="H58" i="22"/>
  <c r="N57" i="22"/>
  <c r="K57" i="22" s="1"/>
  <c r="J57" i="22"/>
  <c r="I57" i="22"/>
  <c r="H57" i="22"/>
  <c r="N56" i="22"/>
  <c r="K56" i="22"/>
  <c r="J56" i="22"/>
  <c r="I56" i="22"/>
  <c r="H56" i="22"/>
  <c r="N55" i="22"/>
  <c r="K55" i="22" s="1"/>
  <c r="J55" i="22"/>
  <c r="I55" i="22"/>
  <c r="H55" i="22"/>
  <c r="N54" i="22"/>
  <c r="K54" i="22"/>
  <c r="J54" i="22"/>
  <c r="I54" i="22"/>
  <c r="H54" i="22"/>
  <c r="N53" i="22"/>
  <c r="K53" i="22" s="1"/>
  <c r="J53" i="22"/>
  <c r="I53" i="22"/>
  <c r="H53" i="22"/>
  <c r="N52" i="22"/>
  <c r="K52" i="22"/>
  <c r="J52" i="22"/>
  <c r="I52" i="22"/>
  <c r="H52" i="22"/>
  <c r="N51" i="22"/>
  <c r="K51" i="22" s="1"/>
  <c r="J51" i="22"/>
  <c r="I51" i="22"/>
  <c r="H51" i="22"/>
  <c r="N50" i="22"/>
  <c r="K50" i="22" s="1"/>
  <c r="J50" i="22"/>
  <c r="I50" i="22"/>
  <c r="H50" i="22"/>
  <c r="N49" i="22"/>
  <c r="K49" i="22" s="1"/>
  <c r="J49" i="22"/>
  <c r="I49" i="22"/>
  <c r="H49" i="22"/>
  <c r="N48" i="22"/>
  <c r="K48" i="22"/>
  <c r="J48" i="22"/>
  <c r="I48" i="22"/>
  <c r="H48" i="22"/>
  <c r="N47" i="22"/>
  <c r="K47" i="22" s="1"/>
  <c r="J47" i="22"/>
  <c r="I47" i="22"/>
  <c r="H47" i="22"/>
  <c r="N46" i="22"/>
  <c r="K46" i="22"/>
  <c r="J46" i="22"/>
  <c r="I46" i="22"/>
  <c r="H46" i="22"/>
  <c r="N45" i="22"/>
  <c r="K45" i="22" s="1"/>
  <c r="J45" i="22"/>
  <c r="I45" i="22"/>
  <c r="H45" i="22"/>
  <c r="N44" i="22"/>
  <c r="K44" i="22" s="1"/>
  <c r="J44" i="22"/>
  <c r="I44" i="22"/>
  <c r="H44" i="22"/>
  <c r="N43" i="22"/>
  <c r="K43" i="22" s="1"/>
  <c r="J43" i="22"/>
  <c r="I43" i="22"/>
  <c r="H43" i="22"/>
  <c r="N42" i="22"/>
  <c r="K42" i="22" s="1"/>
  <c r="J42" i="22"/>
  <c r="I42" i="22"/>
  <c r="H42" i="22"/>
  <c r="N41" i="22"/>
  <c r="K41" i="22" s="1"/>
  <c r="J41" i="22"/>
  <c r="I41" i="22"/>
  <c r="H41" i="22"/>
  <c r="N40" i="22"/>
  <c r="K40" i="22"/>
  <c r="J40" i="22"/>
  <c r="I40" i="22"/>
  <c r="H40" i="22"/>
  <c r="N39" i="22"/>
  <c r="K39" i="22" s="1"/>
  <c r="J39" i="22"/>
  <c r="I39" i="22"/>
  <c r="H39" i="22"/>
  <c r="N38" i="22"/>
  <c r="K38" i="22"/>
  <c r="J38" i="22"/>
  <c r="I38" i="22"/>
  <c r="H38" i="22"/>
  <c r="N37" i="22"/>
  <c r="K37" i="22" s="1"/>
  <c r="J37" i="22"/>
  <c r="I37" i="22"/>
  <c r="H37" i="22"/>
  <c r="N36" i="22"/>
  <c r="K36" i="22"/>
  <c r="J36" i="22"/>
  <c r="I36" i="22"/>
  <c r="H36" i="22"/>
  <c r="N35" i="22"/>
  <c r="K35" i="22" s="1"/>
  <c r="J35" i="22"/>
  <c r="I35" i="22"/>
  <c r="H35" i="22"/>
  <c r="N34" i="22"/>
  <c r="K34" i="22" s="1"/>
  <c r="J34" i="22"/>
  <c r="I34" i="22"/>
  <c r="H34" i="22"/>
  <c r="N33" i="22"/>
  <c r="K33" i="22" s="1"/>
  <c r="J33" i="22"/>
  <c r="I33" i="22"/>
  <c r="H33" i="22"/>
  <c r="N32" i="22"/>
  <c r="N31" i="22"/>
  <c r="N30" i="22"/>
  <c r="G5" i="22"/>
  <c r="D5" i="22"/>
  <c r="C5" i="22"/>
  <c r="A5" i="22"/>
  <c r="C2" i="22"/>
  <c r="A1" i="22"/>
  <c r="M154" i="21"/>
  <c r="K154" i="21"/>
  <c r="G154" i="21"/>
  <c r="M153" i="21"/>
  <c r="K153" i="21"/>
  <c r="G153" i="21"/>
  <c r="M152" i="21"/>
  <c r="K152" i="21"/>
  <c r="G152" i="21"/>
  <c r="M151" i="21"/>
  <c r="K151" i="21"/>
  <c r="G151" i="21"/>
  <c r="M150" i="21"/>
  <c r="K150" i="21"/>
  <c r="G150" i="21"/>
  <c r="M149" i="21"/>
  <c r="K149" i="21"/>
  <c r="G149" i="21"/>
  <c r="M148" i="21"/>
  <c r="G148" i="21"/>
  <c r="M147" i="21"/>
  <c r="K147" i="21"/>
  <c r="G147" i="21"/>
  <c r="Q146" i="21"/>
  <c r="Q143" i="21"/>
  <c r="I143" i="21"/>
  <c r="G143" i="21"/>
  <c r="F143" i="21"/>
  <c r="E143" i="21"/>
  <c r="I142" i="21"/>
  <c r="G142" i="21"/>
  <c r="F142" i="21"/>
  <c r="E142" i="21"/>
  <c r="C142" i="21"/>
  <c r="B142" i="21"/>
  <c r="K141" i="21"/>
  <c r="K140" i="21"/>
  <c r="K139" i="21"/>
  <c r="I139" i="21"/>
  <c r="G139" i="21"/>
  <c r="F139" i="21"/>
  <c r="E139" i="21"/>
  <c r="Q138" i="21"/>
  <c r="O138" i="21"/>
  <c r="I138" i="21"/>
  <c r="G138" i="21"/>
  <c r="F138" i="21"/>
  <c r="E138" i="21"/>
  <c r="C138" i="21"/>
  <c r="B138" i="21"/>
  <c r="M137" i="21"/>
  <c r="M136" i="21"/>
  <c r="I135" i="21"/>
  <c r="G135" i="21"/>
  <c r="F135" i="21"/>
  <c r="E135" i="21"/>
  <c r="I134" i="21"/>
  <c r="G134" i="21"/>
  <c r="F134" i="21"/>
  <c r="E134" i="21"/>
  <c r="C134" i="21"/>
  <c r="B134" i="21"/>
  <c r="K133" i="21"/>
  <c r="K132" i="21"/>
  <c r="K131" i="21"/>
  <c r="I131" i="21"/>
  <c r="G131" i="21"/>
  <c r="F131" i="21"/>
  <c r="E131" i="21"/>
  <c r="I130" i="21"/>
  <c r="G130" i="21"/>
  <c r="F130" i="21"/>
  <c r="E130" i="21"/>
  <c r="C130" i="21"/>
  <c r="B130" i="21"/>
  <c r="O129" i="21"/>
  <c r="O128" i="21"/>
  <c r="I127" i="21"/>
  <c r="G127" i="21"/>
  <c r="F127" i="21"/>
  <c r="E127" i="21"/>
  <c r="I126" i="21"/>
  <c r="G126" i="21"/>
  <c r="F126" i="21"/>
  <c r="E126" i="21"/>
  <c r="C126" i="21"/>
  <c r="B126" i="21"/>
  <c r="K125" i="21"/>
  <c r="K124" i="21"/>
  <c r="K123" i="21"/>
  <c r="I123" i="21"/>
  <c r="G123" i="21"/>
  <c r="F123" i="21"/>
  <c r="E123" i="21"/>
  <c r="I122" i="21"/>
  <c r="G122" i="21"/>
  <c r="F122" i="21"/>
  <c r="E122" i="21"/>
  <c r="C122" i="21"/>
  <c r="B122" i="21"/>
  <c r="M121" i="21"/>
  <c r="M120" i="21"/>
  <c r="I119" i="21"/>
  <c r="G119" i="21"/>
  <c r="F119" i="21"/>
  <c r="E119" i="21"/>
  <c r="I118" i="21"/>
  <c r="G118" i="21"/>
  <c r="F118" i="21"/>
  <c r="E118" i="21"/>
  <c r="C118" i="21"/>
  <c r="B118" i="21"/>
  <c r="K117" i="21"/>
  <c r="K116" i="21"/>
  <c r="K115" i="21"/>
  <c r="I115" i="21"/>
  <c r="G115" i="21"/>
  <c r="F115" i="21"/>
  <c r="E115" i="21"/>
  <c r="I114" i="21"/>
  <c r="G114" i="21"/>
  <c r="F114" i="21"/>
  <c r="E114" i="21"/>
  <c r="C114" i="21"/>
  <c r="B114" i="21"/>
  <c r="Q113" i="21"/>
  <c r="Q112" i="21"/>
  <c r="I111" i="21"/>
  <c r="G111" i="21"/>
  <c r="F111" i="21"/>
  <c r="E111" i="21"/>
  <c r="I110" i="21"/>
  <c r="G110" i="21"/>
  <c r="F110" i="21"/>
  <c r="E110" i="21"/>
  <c r="C110" i="21"/>
  <c r="B110" i="21"/>
  <c r="K109" i="21"/>
  <c r="K108" i="21"/>
  <c r="K107" i="21"/>
  <c r="I107" i="21"/>
  <c r="G107" i="21"/>
  <c r="F107" i="21"/>
  <c r="E107" i="21"/>
  <c r="I106" i="21"/>
  <c r="G106" i="21"/>
  <c r="F106" i="21"/>
  <c r="E106" i="21"/>
  <c r="C106" i="21"/>
  <c r="B106" i="21"/>
  <c r="M105" i="21"/>
  <c r="M104" i="21"/>
  <c r="I103" i="21"/>
  <c r="G103" i="21"/>
  <c r="F103" i="21"/>
  <c r="E103" i="21"/>
  <c r="I102" i="21"/>
  <c r="G102" i="21"/>
  <c r="F102" i="21"/>
  <c r="E102" i="21"/>
  <c r="C102" i="21"/>
  <c r="B102" i="21"/>
  <c r="K101" i="21"/>
  <c r="K100" i="21"/>
  <c r="K99" i="21"/>
  <c r="I99" i="21"/>
  <c r="G99" i="21"/>
  <c r="F99" i="21"/>
  <c r="E99" i="21"/>
  <c r="I98" i="21"/>
  <c r="G98" i="21"/>
  <c r="F98" i="21"/>
  <c r="E98" i="21"/>
  <c r="C98" i="21"/>
  <c r="B98" i="21"/>
  <c r="O97" i="21"/>
  <c r="O96" i="21"/>
  <c r="I95" i="21"/>
  <c r="G95" i="21"/>
  <c r="F95" i="21"/>
  <c r="E95" i="21"/>
  <c r="I94" i="21"/>
  <c r="G94" i="21"/>
  <c r="F94" i="21"/>
  <c r="E94" i="21"/>
  <c r="C94" i="21"/>
  <c r="B94" i="21"/>
  <c r="K93" i="21"/>
  <c r="K92" i="21"/>
  <c r="U91" i="21"/>
  <c r="K91" i="21"/>
  <c r="I91" i="21"/>
  <c r="G91" i="21"/>
  <c r="F91" i="21"/>
  <c r="E91" i="21"/>
  <c r="U90" i="21"/>
  <c r="I90" i="21"/>
  <c r="G90" i="21"/>
  <c r="F90" i="21"/>
  <c r="E90" i="21"/>
  <c r="C90" i="21"/>
  <c r="B90" i="21"/>
  <c r="U89" i="21"/>
  <c r="M89" i="21"/>
  <c r="U88" i="21"/>
  <c r="M88" i="21"/>
  <c r="U87" i="21"/>
  <c r="I87" i="21"/>
  <c r="G87" i="21"/>
  <c r="F87" i="21"/>
  <c r="E87" i="21"/>
  <c r="U86" i="21"/>
  <c r="I86" i="21"/>
  <c r="G86" i="21"/>
  <c r="F86" i="21"/>
  <c r="E86" i="21"/>
  <c r="C86" i="21"/>
  <c r="B86" i="21"/>
  <c r="U85" i="21"/>
  <c r="K85" i="21"/>
  <c r="U84" i="21"/>
  <c r="K84" i="21"/>
  <c r="U83" i="21"/>
  <c r="K83" i="21"/>
  <c r="I83" i="21"/>
  <c r="G83" i="21"/>
  <c r="F83" i="21"/>
  <c r="E83" i="21"/>
  <c r="U82" i="21"/>
  <c r="I82" i="21"/>
  <c r="G82" i="21"/>
  <c r="F82" i="21"/>
  <c r="E82" i="21"/>
  <c r="C82" i="21"/>
  <c r="B82" i="21"/>
  <c r="F78" i="21"/>
  <c r="F153" i="21" s="1"/>
  <c r="O69" i="21"/>
  <c r="O144" i="21" s="1"/>
  <c r="O68" i="21"/>
  <c r="O143" i="21" s="1"/>
  <c r="I68" i="21"/>
  <c r="G68" i="21"/>
  <c r="F68" i="21"/>
  <c r="E68" i="21"/>
  <c r="Q67" i="21"/>
  <c r="Q142" i="21" s="1"/>
  <c r="I67" i="21"/>
  <c r="G67" i="21"/>
  <c r="F67" i="21"/>
  <c r="E67" i="21"/>
  <c r="C67" i="21"/>
  <c r="B67" i="21"/>
  <c r="Q66" i="21"/>
  <c r="Q141" i="21" s="1"/>
  <c r="K66" i="21"/>
  <c r="O65" i="21"/>
  <c r="O140" i="21" s="1"/>
  <c r="K65" i="21"/>
  <c r="O64" i="21"/>
  <c r="O139" i="21" s="1"/>
  <c r="K64" i="21"/>
  <c r="I64" i="21"/>
  <c r="G64" i="21"/>
  <c r="F64" i="21"/>
  <c r="E64" i="21"/>
  <c r="I63" i="21"/>
  <c r="G63" i="21"/>
  <c r="F63" i="21"/>
  <c r="E63" i="21"/>
  <c r="C63" i="21"/>
  <c r="B63" i="21"/>
  <c r="M62" i="21"/>
  <c r="M61" i="21"/>
  <c r="I60" i="21"/>
  <c r="G60" i="21"/>
  <c r="F60" i="21"/>
  <c r="E60" i="21"/>
  <c r="I59" i="21"/>
  <c r="G59" i="21"/>
  <c r="F59" i="21"/>
  <c r="E59" i="21"/>
  <c r="C59" i="21"/>
  <c r="B59" i="21"/>
  <c r="K58" i="21"/>
  <c r="K57" i="21"/>
  <c r="K56" i="21"/>
  <c r="I56" i="21"/>
  <c r="G56" i="21"/>
  <c r="F56" i="21"/>
  <c r="E56" i="21"/>
  <c r="I55" i="21"/>
  <c r="G55" i="21"/>
  <c r="F55" i="21"/>
  <c r="E55" i="21"/>
  <c r="C55" i="21"/>
  <c r="B55" i="21"/>
  <c r="O54" i="21"/>
  <c r="O53" i="21"/>
  <c r="I52" i="21"/>
  <c r="G52" i="21"/>
  <c r="F52" i="21"/>
  <c r="E52" i="21"/>
  <c r="I51" i="21"/>
  <c r="G51" i="21"/>
  <c r="F51" i="21"/>
  <c r="E51" i="21"/>
  <c r="C51" i="21"/>
  <c r="B51" i="21"/>
  <c r="K50" i="21"/>
  <c r="K49" i="21"/>
  <c r="K48" i="21"/>
  <c r="I48" i="21"/>
  <c r="G48" i="21"/>
  <c r="F48" i="21"/>
  <c r="E48" i="21"/>
  <c r="I47" i="21"/>
  <c r="G47" i="21"/>
  <c r="F47" i="21"/>
  <c r="E47" i="21"/>
  <c r="C47" i="21"/>
  <c r="B47" i="21"/>
  <c r="M46" i="21"/>
  <c r="M45" i="21"/>
  <c r="I44" i="21"/>
  <c r="G44" i="21"/>
  <c r="F44" i="21"/>
  <c r="E44" i="21"/>
  <c r="I43" i="21"/>
  <c r="G43" i="21"/>
  <c r="F43" i="21"/>
  <c r="E43" i="21"/>
  <c r="C43" i="21"/>
  <c r="B43" i="21"/>
  <c r="K42" i="21"/>
  <c r="K41" i="21"/>
  <c r="K40" i="21"/>
  <c r="I40" i="21"/>
  <c r="G40" i="21"/>
  <c r="F40" i="21"/>
  <c r="E40" i="21"/>
  <c r="I39" i="21"/>
  <c r="G39" i="21"/>
  <c r="F39" i="21"/>
  <c r="E39" i="21"/>
  <c r="C39" i="21"/>
  <c r="B39" i="21"/>
  <c r="Q38" i="21"/>
  <c r="Q37" i="21"/>
  <c r="I36" i="21"/>
  <c r="G36" i="21"/>
  <c r="F36" i="21"/>
  <c r="E36" i="21"/>
  <c r="I35" i="21"/>
  <c r="G35" i="21"/>
  <c r="F35" i="21"/>
  <c r="E35" i="21"/>
  <c r="C35" i="21"/>
  <c r="B35" i="21"/>
  <c r="K34" i="21"/>
  <c r="K33" i="21"/>
  <c r="K32" i="21"/>
  <c r="I32" i="21"/>
  <c r="G32" i="21"/>
  <c r="F32" i="21"/>
  <c r="E32" i="21"/>
  <c r="I31" i="21"/>
  <c r="G31" i="21"/>
  <c r="F31" i="21"/>
  <c r="E31" i="21"/>
  <c r="C31" i="21"/>
  <c r="B31" i="21"/>
  <c r="M30" i="21"/>
  <c r="M29" i="21"/>
  <c r="I28" i="21"/>
  <c r="G28" i="21"/>
  <c r="F28" i="21"/>
  <c r="E28" i="21"/>
  <c r="I27" i="21"/>
  <c r="G27" i="21"/>
  <c r="F27" i="21"/>
  <c r="E27" i="21"/>
  <c r="C27" i="21"/>
  <c r="B27" i="21"/>
  <c r="K26" i="21"/>
  <c r="K25" i="21"/>
  <c r="K24" i="21"/>
  <c r="I24" i="21"/>
  <c r="G24" i="21"/>
  <c r="F24" i="21"/>
  <c r="E24" i="21"/>
  <c r="I23" i="21"/>
  <c r="G23" i="21"/>
  <c r="F23" i="21"/>
  <c r="E23" i="21"/>
  <c r="C23" i="21"/>
  <c r="B23" i="21"/>
  <c r="O22" i="21"/>
  <c r="O21" i="21"/>
  <c r="I20" i="21"/>
  <c r="G20" i="21"/>
  <c r="F20" i="21"/>
  <c r="E20" i="21"/>
  <c r="I19" i="21"/>
  <c r="G19" i="21"/>
  <c r="F19" i="21"/>
  <c r="E19" i="21"/>
  <c r="C19" i="21"/>
  <c r="B19" i="21"/>
  <c r="K18" i="21"/>
  <c r="K17" i="21"/>
  <c r="U16" i="21"/>
  <c r="K16" i="21"/>
  <c r="I16" i="21"/>
  <c r="G16" i="21"/>
  <c r="F16" i="21"/>
  <c r="E16" i="21"/>
  <c r="I15" i="21"/>
  <c r="G15" i="21"/>
  <c r="F15" i="21"/>
  <c r="E15" i="21"/>
  <c r="C15" i="21"/>
  <c r="B15" i="21"/>
  <c r="M14" i="21"/>
  <c r="M13" i="21"/>
  <c r="I12" i="21"/>
  <c r="G12" i="21"/>
  <c r="F12" i="21"/>
  <c r="E12" i="21"/>
  <c r="I11" i="21"/>
  <c r="G11" i="21"/>
  <c r="F11" i="21"/>
  <c r="E11" i="21"/>
  <c r="C11" i="21"/>
  <c r="B11" i="21"/>
  <c r="K10" i="21"/>
  <c r="K9" i="21"/>
  <c r="K8" i="21"/>
  <c r="I8" i="21"/>
  <c r="G8" i="21"/>
  <c r="F8" i="21"/>
  <c r="E8" i="21"/>
  <c r="U7" i="21"/>
  <c r="I7" i="21"/>
  <c r="G7" i="21"/>
  <c r="F7" i="21"/>
  <c r="E7" i="21"/>
  <c r="C7" i="21"/>
  <c r="B7" i="21"/>
  <c r="R4" i="21"/>
  <c r="O79" i="21" s="1"/>
  <c r="O154" i="21" s="1"/>
  <c r="G4" i="21"/>
  <c r="A4" i="21"/>
  <c r="F2" i="21"/>
  <c r="A1" i="21"/>
  <c r="I68" i="20"/>
  <c r="G68" i="20"/>
  <c r="F68" i="20"/>
  <c r="E68" i="20"/>
  <c r="I67" i="20"/>
  <c r="G67" i="20"/>
  <c r="F67" i="20"/>
  <c r="E67" i="20"/>
  <c r="C67" i="20"/>
  <c r="B67" i="20"/>
  <c r="K66" i="20"/>
  <c r="K65" i="20"/>
  <c r="K64" i="20"/>
  <c r="I64" i="20"/>
  <c r="G64" i="20"/>
  <c r="F64" i="20"/>
  <c r="E64" i="20"/>
  <c r="I63" i="20"/>
  <c r="G63" i="20"/>
  <c r="F63" i="20"/>
  <c r="E63" i="20"/>
  <c r="C63" i="20"/>
  <c r="B63" i="20"/>
  <c r="M62" i="20"/>
  <c r="M61" i="20"/>
  <c r="I60" i="20"/>
  <c r="G60" i="20"/>
  <c r="F60" i="20"/>
  <c r="E60" i="20"/>
  <c r="I59" i="20"/>
  <c r="G59" i="20"/>
  <c r="F59" i="20"/>
  <c r="E59" i="20"/>
  <c r="C59" i="20"/>
  <c r="B59" i="20"/>
  <c r="K58" i="20"/>
  <c r="K57" i="20"/>
  <c r="K56" i="20"/>
  <c r="I56" i="20"/>
  <c r="G56" i="20"/>
  <c r="F56" i="20"/>
  <c r="E56" i="20"/>
  <c r="I55" i="20"/>
  <c r="G55" i="20"/>
  <c r="F55" i="20"/>
  <c r="E55" i="20"/>
  <c r="C55" i="20"/>
  <c r="B55" i="20"/>
  <c r="O54" i="20"/>
  <c r="O53" i="20"/>
  <c r="I52" i="20"/>
  <c r="G52" i="20"/>
  <c r="F52" i="20"/>
  <c r="E52" i="20"/>
  <c r="I51" i="20"/>
  <c r="G51" i="20"/>
  <c r="F51" i="20"/>
  <c r="E51" i="20"/>
  <c r="C51" i="20"/>
  <c r="B51" i="20"/>
  <c r="K50" i="20"/>
  <c r="K49" i="20"/>
  <c r="K48" i="20"/>
  <c r="I48" i="20"/>
  <c r="G48" i="20"/>
  <c r="F48" i="20"/>
  <c r="E48" i="20"/>
  <c r="I47" i="20"/>
  <c r="G47" i="20"/>
  <c r="F47" i="20"/>
  <c r="E47" i="20"/>
  <c r="C47" i="20"/>
  <c r="B47" i="20"/>
  <c r="M46" i="20"/>
  <c r="M45" i="20"/>
  <c r="I44" i="20"/>
  <c r="G44" i="20"/>
  <c r="F44" i="20"/>
  <c r="E44" i="20"/>
  <c r="I43" i="20"/>
  <c r="G43" i="20"/>
  <c r="F43" i="20"/>
  <c r="E43" i="20"/>
  <c r="C43" i="20"/>
  <c r="B43" i="20"/>
  <c r="K42" i="20"/>
  <c r="K41" i="20"/>
  <c r="K40" i="20"/>
  <c r="I40" i="20"/>
  <c r="G40" i="20"/>
  <c r="F40" i="20"/>
  <c r="E40" i="20"/>
  <c r="I39" i="20"/>
  <c r="G39" i="20"/>
  <c r="F39" i="20"/>
  <c r="E39" i="20"/>
  <c r="C39" i="20"/>
  <c r="B39" i="20"/>
  <c r="Q38" i="20"/>
  <c r="Q37" i="20"/>
  <c r="I36" i="20"/>
  <c r="G36" i="20"/>
  <c r="F36" i="20"/>
  <c r="E36" i="20"/>
  <c r="I35" i="20"/>
  <c r="G35" i="20"/>
  <c r="F35" i="20"/>
  <c r="E35" i="20"/>
  <c r="C35" i="20"/>
  <c r="B35" i="20"/>
  <c r="K34" i="20"/>
  <c r="K33" i="20"/>
  <c r="K32" i="20"/>
  <c r="I32" i="20"/>
  <c r="G32" i="20"/>
  <c r="F32" i="20"/>
  <c r="E32" i="20"/>
  <c r="I31" i="20"/>
  <c r="G31" i="20"/>
  <c r="F31" i="20"/>
  <c r="E31" i="20"/>
  <c r="C31" i="20"/>
  <c r="B31" i="20"/>
  <c r="M30" i="20"/>
  <c r="M29" i="20"/>
  <c r="I28" i="20"/>
  <c r="G28" i="20"/>
  <c r="F28" i="20"/>
  <c r="E28" i="20"/>
  <c r="I27" i="20"/>
  <c r="G27" i="20"/>
  <c r="F27" i="20"/>
  <c r="E27" i="20"/>
  <c r="C27" i="20"/>
  <c r="B27" i="20"/>
  <c r="K26" i="20"/>
  <c r="K25" i="20"/>
  <c r="K24" i="20"/>
  <c r="I24" i="20"/>
  <c r="G24" i="20"/>
  <c r="F24" i="20"/>
  <c r="E24" i="20"/>
  <c r="I23" i="20"/>
  <c r="G23" i="20"/>
  <c r="F23" i="20"/>
  <c r="E23" i="20"/>
  <c r="C23" i="20"/>
  <c r="B23" i="20"/>
  <c r="O22" i="20"/>
  <c r="O21" i="20"/>
  <c r="I20" i="20"/>
  <c r="G20" i="20"/>
  <c r="F20" i="20"/>
  <c r="E20" i="20"/>
  <c r="I19" i="20"/>
  <c r="G19" i="20"/>
  <c r="F19" i="20"/>
  <c r="E19" i="20"/>
  <c r="C19" i="20"/>
  <c r="B19" i="20"/>
  <c r="K18" i="20"/>
  <c r="K17" i="20"/>
  <c r="U16" i="20"/>
  <c r="K16" i="20"/>
  <c r="I16" i="20"/>
  <c r="G16" i="20"/>
  <c r="F16" i="20"/>
  <c r="E16" i="20"/>
  <c r="I15" i="20"/>
  <c r="G15" i="20"/>
  <c r="F15" i="20"/>
  <c r="E15" i="20"/>
  <c r="C15" i="20"/>
  <c r="B15" i="20"/>
  <c r="M14" i="20"/>
  <c r="M13" i="20"/>
  <c r="I12" i="20"/>
  <c r="G12" i="20"/>
  <c r="F12" i="20"/>
  <c r="E12" i="20"/>
  <c r="I11" i="20"/>
  <c r="G11" i="20"/>
  <c r="F11" i="20"/>
  <c r="E11" i="20"/>
  <c r="C11" i="20"/>
  <c r="B11" i="20"/>
  <c r="K10" i="20"/>
  <c r="K9" i="20"/>
  <c r="K8" i="20"/>
  <c r="I8" i="20"/>
  <c r="G8" i="20"/>
  <c r="F8" i="20"/>
  <c r="E8" i="20"/>
  <c r="U7" i="20"/>
  <c r="I7" i="20"/>
  <c r="G7" i="20"/>
  <c r="F7" i="20"/>
  <c r="E7" i="20"/>
  <c r="C7" i="20"/>
  <c r="B7" i="20"/>
  <c r="R4" i="20"/>
  <c r="O79" i="20" s="1"/>
  <c r="G4" i="20"/>
  <c r="A4" i="20"/>
  <c r="F2" i="20"/>
  <c r="A1" i="20"/>
  <c r="Q37" i="19"/>
  <c r="I36" i="19"/>
  <c r="G36" i="19"/>
  <c r="F36" i="19"/>
  <c r="E36" i="19"/>
  <c r="I35" i="19"/>
  <c r="G35" i="19"/>
  <c r="F35" i="19"/>
  <c r="E35" i="19"/>
  <c r="C35" i="19"/>
  <c r="B35" i="19"/>
  <c r="K34" i="19"/>
  <c r="K33" i="19"/>
  <c r="K32" i="19"/>
  <c r="I32" i="19"/>
  <c r="G32" i="19"/>
  <c r="F32" i="19"/>
  <c r="E32" i="19"/>
  <c r="I31" i="19"/>
  <c r="G31" i="19"/>
  <c r="F31" i="19"/>
  <c r="E31" i="19"/>
  <c r="C31" i="19"/>
  <c r="B31" i="19"/>
  <c r="M30" i="19"/>
  <c r="M29" i="19"/>
  <c r="I28" i="19"/>
  <c r="G28" i="19"/>
  <c r="F28" i="19"/>
  <c r="E28" i="19"/>
  <c r="I27" i="19"/>
  <c r="G27" i="19"/>
  <c r="F27" i="19"/>
  <c r="E27" i="19"/>
  <c r="C27" i="19"/>
  <c r="B27" i="19"/>
  <c r="K26" i="19"/>
  <c r="K25" i="19"/>
  <c r="K24" i="19"/>
  <c r="I24" i="19"/>
  <c r="G24" i="19"/>
  <c r="F24" i="19"/>
  <c r="E24" i="19"/>
  <c r="I23" i="19"/>
  <c r="G23" i="19"/>
  <c r="F23" i="19"/>
  <c r="E23" i="19"/>
  <c r="C23" i="19"/>
  <c r="B23" i="19"/>
  <c r="O22" i="19"/>
  <c r="O21" i="19"/>
  <c r="I20" i="19"/>
  <c r="G20" i="19"/>
  <c r="F20" i="19"/>
  <c r="E20" i="19"/>
  <c r="I19" i="19"/>
  <c r="G19" i="19"/>
  <c r="F19" i="19"/>
  <c r="E19" i="19"/>
  <c r="C19" i="19"/>
  <c r="B19" i="19"/>
  <c r="K18" i="19"/>
  <c r="K17" i="19"/>
  <c r="U16" i="19"/>
  <c r="K16" i="19"/>
  <c r="I16" i="19"/>
  <c r="G16" i="19"/>
  <c r="F16" i="19"/>
  <c r="E16" i="19"/>
  <c r="I15" i="19"/>
  <c r="G15" i="19"/>
  <c r="F15" i="19"/>
  <c r="E15" i="19"/>
  <c r="C15" i="19"/>
  <c r="B15" i="19"/>
  <c r="M14" i="19"/>
  <c r="M13" i="19"/>
  <c r="I12" i="19"/>
  <c r="G12" i="19"/>
  <c r="F12" i="19"/>
  <c r="E12" i="19"/>
  <c r="I11" i="19"/>
  <c r="G11" i="19"/>
  <c r="F11" i="19"/>
  <c r="E11" i="19"/>
  <c r="C11" i="19"/>
  <c r="B11" i="19"/>
  <c r="K10" i="19"/>
  <c r="K9" i="19"/>
  <c r="K8" i="19"/>
  <c r="I8" i="19"/>
  <c r="G8" i="19"/>
  <c r="F8" i="19"/>
  <c r="E8" i="19"/>
  <c r="U7" i="19"/>
  <c r="I7" i="19"/>
  <c r="G7" i="19"/>
  <c r="F7" i="19"/>
  <c r="E7" i="19"/>
  <c r="C7" i="19"/>
  <c r="B7" i="19"/>
  <c r="R4" i="19"/>
  <c r="O79" i="19" s="1"/>
  <c r="G4" i="19"/>
  <c r="A4" i="19"/>
  <c r="F2" i="19"/>
  <c r="A1" i="19"/>
  <c r="O32" i="18"/>
  <c r="O31" i="18"/>
  <c r="O30" i="18"/>
  <c r="O29" i="18"/>
  <c r="O28" i="18"/>
  <c r="O27" i="18"/>
  <c r="O26" i="18"/>
  <c r="O25" i="18"/>
  <c r="O24" i="18"/>
  <c r="O23" i="18"/>
  <c r="O22" i="18"/>
  <c r="O21" i="18"/>
  <c r="O20" i="18"/>
  <c r="O19" i="18"/>
  <c r="O18" i="18"/>
  <c r="O17" i="18"/>
  <c r="O16" i="18"/>
  <c r="O15" i="18"/>
  <c r="O14" i="18"/>
  <c r="O13" i="18"/>
  <c r="O12" i="18"/>
  <c r="O11" i="18"/>
  <c r="O10" i="18"/>
  <c r="O9" i="18"/>
  <c r="O8" i="18"/>
  <c r="P5" i="18"/>
  <c r="R79" i="21" s="1"/>
  <c r="H72" i="21" s="1"/>
  <c r="H147" i="21" s="1"/>
  <c r="L5" i="18"/>
  <c r="C5" i="18"/>
  <c r="A5" i="18"/>
  <c r="C2" i="18"/>
  <c r="A2" i="18"/>
  <c r="A1" i="18"/>
  <c r="R80" i="17"/>
  <c r="H73" i="17"/>
  <c r="I70" i="17"/>
  <c r="G70" i="17"/>
  <c r="F70" i="17"/>
  <c r="D70" i="17"/>
  <c r="C70" i="17"/>
  <c r="B70" i="17"/>
  <c r="K69" i="17"/>
  <c r="I69" i="17"/>
  <c r="G69" i="17"/>
  <c r="F69" i="17"/>
  <c r="D69" i="17"/>
  <c r="C69" i="17"/>
  <c r="B69" i="17"/>
  <c r="M68" i="17"/>
  <c r="I68" i="17"/>
  <c r="G68" i="17"/>
  <c r="F68" i="17"/>
  <c r="D68" i="17"/>
  <c r="C68" i="17"/>
  <c r="B68" i="17"/>
  <c r="K67" i="17"/>
  <c r="I67" i="17"/>
  <c r="G67" i="17"/>
  <c r="F67" i="17"/>
  <c r="D67" i="17"/>
  <c r="C67" i="17"/>
  <c r="B67" i="17"/>
  <c r="O66" i="17"/>
  <c r="I66" i="17"/>
  <c r="G66" i="17"/>
  <c r="F66" i="17"/>
  <c r="D66" i="17"/>
  <c r="C66" i="17"/>
  <c r="B66" i="17"/>
  <c r="K65" i="17"/>
  <c r="I65" i="17"/>
  <c r="G65" i="17"/>
  <c r="F65" i="17"/>
  <c r="D65" i="17"/>
  <c r="C65" i="17"/>
  <c r="B65" i="17"/>
  <c r="M64" i="17"/>
  <c r="I64" i="17"/>
  <c r="G64" i="17"/>
  <c r="F64" i="17"/>
  <c r="D64" i="17"/>
  <c r="C64" i="17"/>
  <c r="B64" i="17"/>
  <c r="K63" i="17"/>
  <c r="I63" i="17"/>
  <c r="G63" i="17"/>
  <c r="F63" i="17"/>
  <c r="D63" i="17"/>
  <c r="C63" i="17"/>
  <c r="B63" i="17"/>
  <c r="Q62" i="17"/>
  <c r="I62" i="17"/>
  <c r="G62" i="17"/>
  <c r="F62" i="17"/>
  <c r="D62" i="17"/>
  <c r="C62" i="17"/>
  <c r="B62" i="17"/>
  <c r="K61" i="17"/>
  <c r="I61" i="17"/>
  <c r="G61" i="17"/>
  <c r="F61" i="17"/>
  <c r="D61" i="17"/>
  <c r="C61" i="17"/>
  <c r="B61" i="17"/>
  <c r="M60" i="17"/>
  <c r="I60" i="17"/>
  <c r="G60" i="17"/>
  <c r="F60" i="17"/>
  <c r="D60" i="17"/>
  <c r="C60" i="17"/>
  <c r="B60" i="17"/>
  <c r="K59" i="17"/>
  <c r="I59" i="17"/>
  <c r="G59" i="17"/>
  <c r="F59" i="17"/>
  <c r="D59" i="17"/>
  <c r="C59" i="17"/>
  <c r="B59" i="17"/>
  <c r="O58" i="17"/>
  <c r="I58" i="17"/>
  <c r="G58" i="17"/>
  <c r="F58" i="17"/>
  <c r="D58" i="17"/>
  <c r="C58" i="17"/>
  <c r="B58" i="17"/>
  <c r="K57" i="17"/>
  <c r="I57" i="17"/>
  <c r="G57" i="17"/>
  <c r="F57" i="17"/>
  <c r="D57" i="17"/>
  <c r="C57" i="17"/>
  <c r="B57" i="17"/>
  <c r="M56" i="17"/>
  <c r="I56" i="17"/>
  <c r="G56" i="17"/>
  <c r="F56" i="17"/>
  <c r="D56" i="17"/>
  <c r="C56" i="17"/>
  <c r="B56" i="17"/>
  <c r="K55" i="17"/>
  <c r="I55" i="17"/>
  <c r="G55" i="17"/>
  <c r="F55" i="17"/>
  <c r="D55" i="17"/>
  <c r="C55" i="17"/>
  <c r="B55" i="17"/>
  <c r="Q54" i="17"/>
  <c r="I54" i="17"/>
  <c r="G54" i="17"/>
  <c r="F54" i="17"/>
  <c r="D54" i="17"/>
  <c r="C54" i="17"/>
  <c r="B54" i="17"/>
  <c r="K53" i="17"/>
  <c r="I53" i="17"/>
  <c r="G53" i="17"/>
  <c r="F53" i="17"/>
  <c r="D53" i="17"/>
  <c r="C53" i="17"/>
  <c r="B53" i="17"/>
  <c r="M52" i="17"/>
  <c r="I52" i="17"/>
  <c r="G52" i="17"/>
  <c r="F52" i="17"/>
  <c r="D52" i="17"/>
  <c r="C52" i="17"/>
  <c r="B52" i="17"/>
  <c r="K51" i="17"/>
  <c r="I51" i="17"/>
  <c r="G51" i="17"/>
  <c r="F51" i="17"/>
  <c r="D51" i="17"/>
  <c r="C51" i="17"/>
  <c r="B51" i="17"/>
  <c r="O50" i="17"/>
  <c r="I50" i="17"/>
  <c r="G50" i="17"/>
  <c r="F50" i="17"/>
  <c r="D50" i="17"/>
  <c r="C50" i="17"/>
  <c r="B50" i="17"/>
  <c r="K49" i="17"/>
  <c r="I49" i="17"/>
  <c r="G49" i="17"/>
  <c r="F49" i="17"/>
  <c r="D49" i="17"/>
  <c r="C49" i="17"/>
  <c r="B49" i="17"/>
  <c r="M48" i="17"/>
  <c r="I48" i="17"/>
  <c r="G48" i="17"/>
  <c r="F48" i="17"/>
  <c r="D48" i="17"/>
  <c r="C48" i="17"/>
  <c r="B48" i="17"/>
  <c r="K47" i="17"/>
  <c r="I47" i="17"/>
  <c r="G47" i="17"/>
  <c r="F47" i="17"/>
  <c r="D47" i="17"/>
  <c r="C47" i="17"/>
  <c r="B47" i="17"/>
  <c r="Q46" i="17"/>
  <c r="I46" i="17"/>
  <c r="G46" i="17"/>
  <c r="F46" i="17"/>
  <c r="D46" i="17"/>
  <c r="C46" i="17"/>
  <c r="B46" i="17"/>
  <c r="K45" i="17"/>
  <c r="I45" i="17"/>
  <c r="G45" i="17"/>
  <c r="F45" i="17"/>
  <c r="D45" i="17"/>
  <c r="C45" i="17"/>
  <c r="B45" i="17"/>
  <c r="M44" i="17"/>
  <c r="I44" i="17"/>
  <c r="G44" i="17"/>
  <c r="F44" i="17"/>
  <c r="D44" i="17"/>
  <c r="C44" i="17"/>
  <c r="B44" i="17"/>
  <c r="K43" i="17"/>
  <c r="I43" i="17"/>
  <c r="G43" i="17"/>
  <c r="F43" i="17"/>
  <c r="D43" i="17"/>
  <c r="C43" i="17"/>
  <c r="B43" i="17"/>
  <c r="O42" i="17"/>
  <c r="I42" i="17"/>
  <c r="G42" i="17"/>
  <c r="F42" i="17"/>
  <c r="D42" i="17"/>
  <c r="C42" i="17"/>
  <c r="B42" i="17"/>
  <c r="K41" i="17"/>
  <c r="I41" i="17"/>
  <c r="G41" i="17"/>
  <c r="F41" i="17"/>
  <c r="D41" i="17"/>
  <c r="C41" i="17"/>
  <c r="B41" i="17"/>
  <c r="M40" i="17"/>
  <c r="I40" i="17"/>
  <c r="G40" i="17"/>
  <c r="F40" i="17"/>
  <c r="D40" i="17"/>
  <c r="C40" i="17"/>
  <c r="B40" i="17"/>
  <c r="O39" i="17"/>
  <c r="K39" i="17"/>
  <c r="I39" i="17"/>
  <c r="G39" i="17"/>
  <c r="F39" i="17"/>
  <c r="D39" i="17"/>
  <c r="C39" i="17"/>
  <c r="B39" i="17"/>
  <c r="Q38" i="17"/>
  <c r="I38" i="17"/>
  <c r="G38" i="17"/>
  <c r="F38" i="17"/>
  <c r="D38" i="17"/>
  <c r="C38" i="17"/>
  <c r="B38" i="17"/>
  <c r="O37" i="17"/>
  <c r="K37" i="17"/>
  <c r="I37" i="17"/>
  <c r="G37" i="17"/>
  <c r="F37" i="17"/>
  <c r="D37" i="17"/>
  <c r="C37" i="17"/>
  <c r="B37" i="17"/>
  <c r="M36" i="17"/>
  <c r="I36" i="17"/>
  <c r="G36" i="17"/>
  <c r="F36" i="17"/>
  <c r="D36" i="17"/>
  <c r="C36" i="17"/>
  <c r="B36" i="17"/>
  <c r="K35" i="17"/>
  <c r="I35" i="17"/>
  <c r="G35" i="17"/>
  <c r="F35" i="17"/>
  <c r="D35" i="17"/>
  <c r="C35" i="17"/>
  <c r="B35" i="17"/>
  <c r="O34" i="17"/>
  <c r="I34" i="17"/>
  <c r="G34" i="17"/>
  <c r="F34" i="17"/>
  <c r="D34" i="17"/>
  <c r="C34" i="17"/>
  <c r="B34" i="17"/>
  <c r="K33" i="17"/>
  <c r="I33" i="17"/>
  <c r="G33" i="17"/>
  <c r="F33" i="17"/>
  <c r="D33" i="17"/>
  <c r="C33" i="17"/>
  <c r="B33" i="17"/>
  <c r="M32" i="17"/>
  <c r="I32" i="17"/>
  <c r="G32" i="17"/>
  <c r="F32" i="17"/>
  <c r="D32" i="17"/>
  <c r="C32" i="17"/>
  <c r="B32" i="17"/>
  <c r="K31" i="17"/>
  <c r="I31" i="17"/>
  <c r="G31" i="17"/>
  <c r="F31" i="17"/>
  <c r="D31" i="17"/>
  <c r="C31" i="17"/>
  <c r="B31" i="17"/>
  <c r="Q30" i="17"/>
  <c r="I30" i="17"/>
  <c r="G30" i="17"/>
  <c r="F30" i="17"/>
  <c r="D30" i="17"/>
  <c r="C30" i="17"/>
  <c r="B30" i="17"/>
  <c r="K29" i="17"/>
  <c r="I29" i="17"/>
  <c r="G29" i="17"/>
  <c r="F29" i="17"/>
  <c r="D29" i="17"/>
  <c r="C29" i="17"/>
  <c r="B29" i="17"/>
  <c r="M28" i="17"/>
  <c r="I28" i="17"/>
  <c r="G28" i="17"/>
  <c r="F28" i="17"/>
  <c r="D28" i="17"/>
  <c r="C28" i="17"/>
  <c r="B28" i="17"/>
  <c r="K27" i="17"/>
  <c r="I27" i="17"/>
  <c r="G27" i="17"/>
  <c r="F27" i="17"/>
  <c r="D27" i="17"/>
  <c r="C27" i="17"/>
  <c r="B27" i="17"/>
  <c r="O26" i="17"/>
  <c r="I26" i="17"/>
  <c r="G26" i="17"/>
  <c r="F26" i="17"/>
  <c r="D26" i="17"/>
  <c r="C26" i="17"/>
  <c r="B26" i="17"/>
  <c r="K25" i="17"/>
  <c r="I25" i="17"/>
  <c r="G25" i="17"/>
  <c r="F25" i="17"/>
  <c r="D25" i="17"/>
  <c r="C25" i="17"/>
  <c r="B25" i="17"/>
  <c r="M24" i="17"/>
  <c r="I24" i="17"/>
  <c r="G24" i="17"/>
  <c r="F24" i="17"/>
  <c r="D24" i="17"/>
  <c r="C24" i="17"/>
  <c r="B24" i="17"/>
  <c r="K23" i="17"/>
  <c r="I23" i="17"/>
  <c r="G23" i="17"/>
  <c r="F23" i="17"/>
  <c r="D23" i="17"/>
  <c r="C23" i="17"/>
  <c r="B23" i="17"/>
  <c r="Q22" i="17"/>
  <c r="I22" i="17"/>
  <c r="G22" i="17"/>
  <c r="F22" i="17"/>
  <c r="D22" i="17"/>
  <c r="C22" i="17"/>
  <c r="B22" i="17"/>
  <c r="K21" i="17"/>
  <c r="I21" i="17"/>
  <c r="G21" i="17"/>
  <c r="F21" i="17"/>
  <c r="D21" i="17"/>
  <c r="C21" i="17"/>
  <c r="B21" i="17"/>
  <c r="M20" i="17"/>
  <c r="I20" i="17"/>
  <c r="G20" i="17"/>
  <c r="F20" i="17"/>
  <c r="D20" i="17"/>
  <c r="C20" i="17"/>
  <c r="B20" i="17"/>
  <c r="K19" i="17"/>
  <c r="I19" i="17"/>
  <c r="G19" i="17"/>
  <c r="F19" i="17"/>
  <c r="D19" i="17"/>
  <c r="C19" i="17"/>
  <c r="B19" i="17"/>
  <c r="O18" i="17"/>
  <c r="I18" i="17"/>
  <c r="G18" i="17"/>
  <c r="F18" i="17"/>
  <c r="D18" i="17"/>
  <c r="C18" i="17"/>
  <c r="B18" i="17"/>
  <c r="K17" i="17"/>
  <c r="I17" i="17"/>
  <c r="G17" i="17"/>
  <c r="F17" i="17"/>
  <c r="D17" i="17"/>
  <c r="C17" i="17"/>
  <c r="B17" i="17"/>
  <c r="U16" i="17"/>
  <c r="M16" i="17"/>
  <c r="I16" i="17"/>
  <c r="G16" i="17"/>
  <c r="F16" i="17"/>
  <c r="D16" i="17"/>
  <c r="C16" i="17"/>
  <c r="B16" i="17"/>
  <c r="K15" i="17"/>
  <c r="I15" i="17"/>
  <c r="G15" i="17"/>
  <c r="F15" i="17"/>
  <c r="D15" i="17"/>
  <c r="C15" i="17"/>
  <c r="B15" i="17"/>
  <c r="Q14" i="17"/>
  <c r="I14" i="17"/>
  <c r="G14" i="17"/>
  <c r="F14" i="17"/>
  <c r="D14" i="17"/>
  <c r="C14" i="17"/>
  <c r="B14" i="17"/>
  <c r="K13" i="17"/>
  <c r="I13" i="17"/>
  <c r="G13" i="17"/>
  <c r="F13" i="17"/>
  <c r="D13" i="17"/>
  <c r="C13" i="17"/>
  <c r="B13" i="17"/>
  <c r="M12" i="17"/>
  <c r="I12" i="17"/>
  <c r="G12" i="17"/>
  <c r="F12" i="17"/>
  <c r="D12" i="17"/>
  <c r="C12" i="17"/>
  <c r="B12" i="17"/>
  <c r="K11" i="17"/>
  <c r="I11" i="17"/>
  <c r="G11" i="17"/>
  <c r="F11" i="17"/>
  <c r="D11" i="17"/>
  <c r="C11" i="17"/>
  <c r="B11" i="17"/>
  <c r="O10" i="17"/>
  <c r="I10" i="17"/>
  <c r="G10" i="17"/>
  <c r="F10" i="17"/>
  <c r="D10" i="17"/>
  <c r="C10" i="17"/>
  <c r="B10" i="17"/>
  <c r="K9" i="17"/>
  <c r="I9" i="17"/>
  <c r="G9" i="17"/>
  <c r="F9" i="17"/>
  <c r="D9" i="17"/>
  <c r="C9" i="17"/>
  <c r="B9" i="17"/>
  <c r="M8" i="17"/>
  <c r="I8" i="17"/>
  <c r="G8" i="17"/>
  <c r="F8" i="17"/>
  <c r="D8" i="17"/>
  <c r="C8" i="17"/>
  <c r="B8" i="17"/>
  <c r="U7" i="17"/>
  <c r="K7" i="17"/>
  <c r="I7" i="17"/>
  <c r="G7" i="17"/>
  <c r="F7" i="17"/>
  <c r="D7" i="17"/>
  <c r="C7" i="17"/>
  <c r="B7" i="17"/>
  <c r="Y5" i="17"/>
  <c r="R4" i="17"/>
  <c r="O80" i="17" s="1"/>
  <c r="G4" i="17"/>
  <c r="A4" i="17"/>
  <c r="Y3" i="17"/>
  <c r="Q25" i="17" s="1"/>
  <c r="E2" i="17"/>
  <c r="A1" i="17"/>
  <c r="R79" i="16"/>
  <c r="I69" i="16"/>
  <c r="G69" i="16"/>
  <c r="F69" i="16"/>
  <c r="D69" i="16"/>
  <c r="C69" i="16"/>
  <c r="B69" i="16"/>
  <c r="K68" i="16"/>
  <c r="I67" i="16"/>
  <c r="G67" i="16"/>
  <c r="F67" i="16"/>
  <c r="D67" i="16"/>
  <c r="C67" i="16"/>
  <c r="B67" i="16"/>
  <c r="M66" i="16"/>
  <c r="I65" i="16"/>
  <c r="G65" i="16"/>
  <c r="F65" i="16"/>
  <c r="D65" i="16"/>
  <c r="C65" i="16"/>
  <c r="B65" i="16"/>
  <c r="K64" i="16"/>
  <c r="I63" i="16"/>
  <c r="G63" i="16"/>
  <c r="F63" i="16"/>
  <c r="D63" i="16"/>
  <c r="C63" i="16"/>
  <c r="B63" i="16"/>
  <c r="O62" i="16"/>
  <c r="I61" i="16"/>
  <c r="G61" i="16"/>
  <c r="F61" i="16"/>
  <c r="D61" i="16"/>
  <c r="C61" i="16"/>
  <c r="B61" i="16"/>
  <c r="K60" i="16"/>
  <c r="I59" i="16"/>
  <c r="G59" i="16"/>
  <c r="F59" i="16"/>
  <c r="D59" i="16"/>
  <c r="C59" i="16"/>
  <c r="B59" i="16"/>
  <c r="M58" i="16"/>
  <c r="I57" i="16"/>
  <c r="G57" i="16"/>
  <c r="F57" i="16"/>
  <c r="D57" i="16"/>
  <c r="C57" i="16"/>
  <c r="B57" i="16"/>
  <c r="K56" i="16"/>
  <c r="I55" i="16"/>
  <c r="G55" i="16"/>
  <c r="F55" i="16"/>
  <c r="D55" i="16"/>
  <c r="C55" i="16"/>
  <c r="B55" i="16"/>
  <c r="Q54" i="16"/>
  <c r="I53" i="16"/>
  <c r="G53" i="16"/>
  <c r="F53" i="16"/>
  <c r="D53" i="16"/>
  <c r="C53" i="16"/>
  <c r="B53" i="16"/>
  <c r="K52" i="16"/>
  <c r="I51" i="16"/>
  <c r="G51" i="16"/>
  <c r="F51" i="16"/>
  <c r="D51" i="16"/>
  <c r="C51" i="16"/>
  <c r="B51" i="16"/>
  <c r="M50" i="16"/>
  <c r="I49" i="16"/>
  <c r="G49" i="16"/>
  <c r="F49" i="16"/>
  <c r="D49" i="16"/>
  <c r="C49" i="16"/>
  <c r="B49" i="16"/>
  <c r="K48" i="16"/>
  <c r="I47" i="16"/>
  <c r="G47" i="16"/>
  <c r="F47" i="16"/>
  <c r="D47" i="16"/>
  <c r="C47" i="16"/>
  <c r="B47" i="16"/>
  <c r="O46" i="16"/>
  <c r="I45" i="16"/>
  <c r="G45" i="16"/>
  <c r="F45" i="16"/>
  <c r="D45" i="16"/>
  <c r="C45" i="16"/>
  <c r="B45" i="16"/>
  <c r="K44" i="16"/>
  <c r="I43" i="16"/>
  <c r="G43" i="16"/>
  <c r="F43" i="16"/>
  <c r="D43" i="16"/>
  <c r="C43" i="16"/>
  <c r="B43" i="16"/>
  <c r="M42" i="16"/>
  <c r="I41" i="16"/>
  <c r="G41" i="16"/>
  <c r="F41" i="16"/>
  <c r="D41" i="16"/>
  <c r="C41" i="16"/>
  <c r="B41" i="16"/>
  <c r="K40" i="16"/>
  <c r="I39" i="16"/>
  <c r="G39" i="16"/>
  <c r="F39" i="16"/>
  <c r="D39" i="16"/>
  <c r="C39" i="16"/>
  <c r="B39" i="16"/>
  <c r="Q38" i="16"/>
  <c r="I37" i="16"/>
  <c r="G37" i="16"/>
  <c r="F37" i="16"/>
  <c r="D37" i="16"/>
  <c r="C37" i="16"/>
  <c r="B37" i="16"/>
  <c r="K36" i="16"/>
  <c r="I35" i="16"/>
  <c r="G35" i="16"/>
  <c r="F35" i="16"/>
  <c r="D35" i="16"/>
  <c r="C35" i="16"/>
  <c r="B35" i="16"/>
  <c r="M34" i="16"/>
  <c r="I33" i="16"/>
  <c r="G33" i="16"/>
  <c r="F33" i="16"/>
  <c r="D33" i="16"/>
  <c r="C33" i="16"/>
  <c r="B33" i="16"/>
  <c r="K32" i="16"/>
  <c r="I31" i="16"/>
  <c r="G31" i="16"/>
  <c r="F31" i="16"/>
  <c r="D31" i="16"/>
  <c r="C31" i="16"/>
  <c r="B31" i="16"/>
  <c r="O30" i="16"/>
  <c r="I29" i="16"/>
  <c r="G29" i="16"/>
  <c r="F29" i="16"/>
  <c r="D29" i="16"/>
  <c r="C29" i="16"/>
  <c r="B29" i="16"/>
  <c r="K28" i="16"/>
  <c r="I27" i="16"/>
  <c r="G27" i="16"/>
  <c r="F27" i="16"/>
  <c r="D27" i="16"/>
  <c r="C27" i="16"/>
  <c r="B27" i="16"/>
  <c r="M26" i="16"/>
  <c r="I25" i="16"/>
  <c r="G25" i="16"/>
  <c r="F25" i="16"/>
  <c r="D25" i="16"/>
  <c r="C25" i="16"/>
  <c r="B25" i="16"/>
  <c r="K24" i="16"/>
  <c r="I23" i="16"/>
  <c r="G23" i="16"/>
  <c r="F23" i="16"/>
  <c r="D23" i="16"/>
  <c r="C23" i="16"/>
  <c r="B23" i="16"/>
  <c r="Q22" i="16"/>
  <c r="I21" i="16"/>
  <c r="G21" i="16"/>
  <c r="F21" i="16"/>
  <c r="D21" i="16"/>
  <c r="C21" i="16"/>
  <c r="B21" i="16"/>
  <c r="K20" i="16"/>
  <c r="I19" i="16"/>
  <c r="G19" i="16"/>
  <c r="F19" i="16"/>
  <c r="D19" i="16"/>
  <c r="C19" i="16"/>
  <c r="B19" i="16"/>
  <c r="M18" i="16"/>
  <c r="I17" i="16"/>
  <c r="G17" i="16"/>
  <c r="F17" i="16"/>
  <c r="D17" i="16"/>
  <c r="C17" i="16"/>
  <c r="B17" i="16"/>
  <c r="U16" i="16"/>
  <c r="K16" i="16"/>
  <c r="I15" i="16"/>
  <c r="G15" i="16"/>
  <c r="F15" i="16"/>
  <c r="D15" i="16"/>
  <c r="C15" i="16"/>
  <c r="B15" i="16"/>
  <c r="O14" i="16"/>
  <c r="I13" i="16"/>
  <c r="G13" i="16"/>
  <c r="F13" i="16"/>
  <c r="D13" i="16"/>
  <c r="C13" i="16"/>
  <c r="B13" i="16"/>
  <c r="K12" i="16"/>
  <c r="I11" i="16"/>
  <c r="G11" i="16"/>
  <c r="F11" i="16"/>
  <c r="D11" i="16"/>
  <c r="C11" i="16"/>
  <c r="B11" i="16"/>
  <c r="M10" i="16"/>
  <c r="I9" i="16"/>
  <c r="G9" i="16"/>
  <c r="F9" i="16"/>
  <c r="D9" i="16"/>
  <c r="C9" i="16"/>
  <c r="B9" i="16"/>
  <c r="K8" i="16"/>
  <c r="U7" i="16"/>
  <c r="I7" i="16"/>
  <c r="G7" i="16"/>
  <c r="F7" i="16"/>
  <c r="D7" i="16"/>
  <c r="C7" i="16"/>
  <c r="B7" i="16"/>
  <c r="Y5" i="16"/>
  <c r="R4" i="16"/>
  <c r="O79" i="16" s="1"/>
  <c r="G4" i="16"/>
  <c r="A4" i="16"/>
  <c r="Y3" i="16"/>
  <c r="O6" i="16" s="1"/>
  <c r="E2" i="16"/>
  <c r="A1" i="16"/>
  <c r="R57" i="15"/>
  <c r="F52" i="15" s="1"/>
  <c r="F53" i="15"/>
  <c r="F51" i="15"/>
  <c r="F50" i="15"/>
  <c r="I37" i="15"/>
  <c r="G37" i="15"/>
  <c r="F37" i="15"/>
  <c r="D37" i="15"/>
  <c r="C37" i="15"/>
  <c r="B37" i="15"/>
  <c r="K36" i="15"/>
  <c r="I35" i="15"/>
  <c r="G35" i="15"/>
  <c r="F35" i="15"/>
  <c r="D35" i="15"/>
  <c r="C35" i="15"/>
  <c r="B35" i="15"/>
  <c r="M34" i="15"/>
  <c r="I33" i="15"/>
  <c r="G33" i="15"/>
  <c r="F33" i="15"/>
  <c r="D33" i="15"/>
  <c r="C33" i="15"/>
  <c r="B33" i="15"/>
  <c r="K32" i="15"/>
  <c r="I31" i="15"/>
  <c r="G31" i="15"/>
  <c r="F31" i="15"/>
  <c r="D31" i="15"/>
  <c r="C31" i="15"/>
  <c r="B31" i="15"/>
  <c r="O30" i="15"/>
  <c r="I29" i="15"/>
  <c r="G29" i="15"/>
  <c r="F29" i="15"/>
  <c r="D29" i="15"/>
  <c r="C29" i="15"/>
  <c r="B29" i="15"/>
  <c r="K28" i="15"/>
  <c r="I27" i="15"/>
  <c r="G27" i="15"/>
  <c r="F27" i="15"/>
  <c r="D27" i="15"/>
  <c r="C27" i="15"/>
  <c r="B27" i="15"/>
  <c r="M26" i="15"/>
  <c r="I25" i="15"/>
  <c r="G25" i="15"/>
  <c r="F25" i="15"/>
  <c r="D25" i="15"/>
  <c r="C25" i="15"/>
  <c r="B25" i="15"/>
  <c r="K24" i="15"/>
  <c r="I23" i="15"/>
  <c r="G23" i="15"/>
  <c r="F23" i="15"/>
  <c r="D23" i="15"/>
  <c r="C23" i="15"/>
  <c r="B23" i="15"/>
  <c r="Q22" i="15"/>
  <c r="I21" i="15"/>
  <c r="G21" i="15"/>
  <c r="F21" i="15"/>
  <c r="D21" i="15"/>
  <c r="C21" i="15"/>
  <c r="B21" i="15"/>
  <c r="K20" i="15"/>
  <c r="I19" i="15"/>
  <c r="G19" i="15"/>
  <c r="F19" i="15"/>
  <c r="D19" i="15"/>
  <c r="C19" i="15"/>
  <c r="B19" i="15"/>
  <c r="M18" i="15"/>
  <c r="I17" i="15"/>
  <c r="G17" i="15"/>
  <c r="F17" i="15"/>
  <c r="D17" i="15"/>
  <c r="C17" i="15"/>
  <c r="B17" i="15"/>
  <c r="U16" i="15"/>
  <c r="K16" i="15"/>
  <c r="I15" i="15"/>
  <c r="G15" i="15"/>
  <c r="F15" i="15"/>
  <c r="D15" i="15"/>
  <c r="C15" i="15"/>
  <c r="B15" i="15"/>
  <c r="O14" i="15"/>
  <c r="I13" i="15"/>
  <c r="G13" i="15"/>
  <c r="F13" i="15"/>
  <c r="D13" i="15"/>
  <c r="C13" i="15"/>
  <c r="B13" i="15"/>
  <c r="K12" i="15"/>
  <c r="I11" i="15"/>
  <c r="G11" i="15"/>
  <c r="F11" i="15"/>
  <c r="D11" i="15"/>
  <c r="C11" i="15"/>
  <c r="B11" i="15"/>
  <c r="M10" i="15"/>
  <c r="I9" i="15"/>
  <c r="G9" i="15"/>
  <c r="F9" i="15"/>
  <c r="D9" i="15"/>
  <c r="C9" i="15"/>
  <c r="B9" i="15"/>
  <c r="K8" i="15"/>
  <c r="U7" i="15"/>
  <c r="I7" i="15"/>
  <c r="G7" i="15"/>
  <c r="F7" i="15"/>
  <c r="D7" i="15"/>
  <c r="C7" i="15"/>
  <c r="B7" i="15"/>
  <c r="Y5" i="15"/>
  <c r="AE1" i="15" s="1"/>
  <c r="R4" i="15"/>
  <c r="O57" i="15" s="1"/>
  <c r="G4" i="15"/>
  <c r="A4" i="15"/>
  <c r="Y3" i="15"/>
  <c r="E2" i="15"/>
  <c r="A1" i="15"/>
  <c r="R62" i="14"/>
  <c r="I21" i="14"/>
  <c r="G21" i="14"/>
  <c r="F21" i="14"/>
  <c r="D21" i="14"/>
  <c r="C21" i="14"/>
  <c r="B21" i="14"/>
  <c r="K20" i="14"/>
  <c r="I19" i="14"/>
  <c r="G19" i="14"/>
  <c r="F19" i="14"/>
  <c r="D19" i="14"/>
  <c r="C19" i="14"/>
  <c r="B19" i="14"/>
  <c r="M18" i="14"/>
  <c r="I17" i="14"/>
  <c r="G17" i="14"/>
  <c r="F17" i="14"/>
  <c r="D17" i="14"/>
  <c r="C17" i="14"/>
  <c r="B17" i="14"/>
  <c r="U16" i="14"/>
  <c r="K16" i="14"/>
  <c r="I15" i="14"/>
  <c r="G15" i="14"/>
  <c r="F15" i="14"/>
  <c r="D15" i="14"/>
  <c r="C15" i="14"/>
  <c r="B15" i="14"/>
  <c r="O14" i="14"/>
  <c r="I13" i="14"/>
  <c r="G13" i="14"/>
  <c r="F13" i="14"/>
  <c r="D13" i="14"/>
  <c r="C13" i="14"/>
  <c r="B13" i="14"/>
  <c r="K12" i="14"/>
  <c r="I11" i="14"/>
  <c r="G11" i="14"/>
  <c r="F11" i="14"/>
  <c r="D11" i="14"/>
  <c r="C11" i="14"/>
  <c r="B11" i="14"/>
  <c r="M10" i="14"/>
  <c r="I9" i="14"/>
  <c r="G9" i="14"/>
  <c r="F9" i="14"/>
  <c r="D9" i="14"/>
  <c r="C9" i="14"/>
  <c r="B9" i="14"/>
  <c r="K8" i="14"/>
  <c r="U7" i="14"/>
  <c r="I7" i="14"/>
  <c r="G7" i="14"/>
  <c r="F7" i="14"/>
  <c r="D7" i="14"/>
  <c r="C7" i="14"/>
  <c r="B7" i="14"/>
  <c r="F6" i="14"/>
  <c r="Y5" i="14"/>
  <c r="R4" i="14"/>
  <c r="O62" i="14" s="1"/>
  <c r="G4" i="14"/>
  <c r="A4" i="14"/>
  <c r="Y3" i="14"/>
  <c r="K6" i="14" s="1"/>
  <c r="E2" i="14"/>
  <c r="AG1" i="14"/>
  <c r="AF1" i="14"/>
  <c r="AC1" i="14"/>
  <c r="AB1" i="14"/>
  <c r="A1" i="14"/>
  <c r="R47" i="13"/>
  <c r="F43" i="13"/>
  <c r="C43" i="13"/>
  <c r="F41" i="13"/>
  <c r="C41" i="13"/>
  <c r="F39" i="13"/>
  <c r="C39" i="13"/>
  <c r="F37" i="13"/>
  <c r="C37" i="13"/>
  <c r="B32" i="13"/>
  <c r="F30" i="13"/>
  <c r="L21" i="13"/>
  <c r="I21" i="13"/>
  <c r="G21" i="13"/>
  <c r="E21" i="13"/>
  <c r="B34" i="13" s="1"/>
  <c r="D21" i="13"/>
  <c r="C21" i="13"/>
  <c r="L19" i="13"/>
  <c r="I19" i="13"/>
  <c r="G19" i="13"/>
  <c r="E19" i="13"/>
  <c r="B33" i="13" s="1"/>
  <c r="D19" i="13"/>
  <c r="C19" i="13"/>
  <c r="L17" i="13"/>
  <c r="I17" i="13"/>
  <c r="G17" i="13"/>
  <c r="E17" i="13"/>
  <c r="D17" i="13"/>
  <c r="C17" i="13"/>
  <c r="L15" i="13"/>
  <c r="I15" i="13"/>
  <c r="G15" i="13"/>
  <c r="E15" i="13"/>
  <c r="D15" i="13"/>
  <c r="C15" i="13"/>
  <c r="L13" i="13"/>
  <c r="I13" i="13"/>
  <c r="G13" i="13"/>
  <c r="E13" i="13"/>
  <c r="B28" i="13" s="1"/>
  <c r="D13" i="13"/>
  <c r="C13" i="13"/>
  <c r="L11" i="13"/>
  <c r="I11" i="13"/>
  <c r="G11" i="13"/>
  <c r="E11" i="13"/>
  <c r="D11" i="13"/>
  <c r="C11" i="13"/>
  <c r="L9" i="13"/>
  <c r="I9" i="13"/>
  <c r="G9" i="13"/>
  <c r="E9" i="13"/>
  <c r="B26" i="13" s="1"/>
  <c r="D9" i="13"/>
  <c r="C9" i="13"/>
  <c r="L7" i="13"/>
  <c r="I7" i="13"/>
  <c r="G7" i="13"/>
  <c r="E7" i="13"/>
  <c r="D7" i="13"/>
  <c r="C7" i="13"/>
  <c r="Y5" i="13"/>
  <c r="L4" i="13"/>
  <c r="K53" i="13" s="1"/>
  <c r="E4" i="13"/>
  <c r="A4" i="13"/>
  <c r="Y3" i="13"/>
  <c r="E2" i="13"/>
  <c r="AG1" i="13"/>
  <c r="A1" i="13"/>
  <c r="R44" i="12"/>
  <c r="E42" i="12" s="1"/>
  <c r="F38" i="12"/>
  <c r="C38" i="12"/>
  <c r="F36" i="12"/>
  <c r="C36" i="12"/>
  <c r="F34" i="12"/>
  <c r="C34" i="12"/>
  <c r="B29" i="12"/>
  <c r="F27" i="12"/>
  <c r="B23" i="12"/>
  <c r="L19" i="12"/>
  <c r="I19" i="12"/>
  <c r="G19" i="12"/>
  <c r="E19" i="12"/>
  <c r="J27" i="12" s="1"/>
  <c r="D19" i="12"/>
  <c r="C19" i="12"/>
  <c r="L17" i="12"/>
  <c r="I17" i="12"/>
  <c r="G17" i="12"/>
  <c r="E17" i="12"/>
  <c r="B30" i="12" s="1"/>
  <c r="D17" i="12"/>
  <c r="C17" i="12"/>
  <c r="L15" i="12"/>
  <c r="I15" i="12"/>
  <c r="G15" i="12"/>
  <c r="E15" i="12"/>
  <c r="D15" i="12"/>
  <c r="C15" i="12"/>
  <c r="L13" i="12"/>
  <c r="I13" i="12"/>
  <c r="G13" i="12"/>
  <c r="E13" i="12"/>
  <c r="B28" i="12" s="1"/>
  <c r="D13" i="12"/>
  <c r="C13" i="12"/>
  <c r="L11" i="12"/>
  <c r="I11" i="12"/>
  <c r="G11" i="12"/>
  <c r="E11" i="12"/>
  <c r="B25" i="12" s="1"/>
  <c r="D11" i="12"/>
  <c r="C11" i="12"/>
  <c r="L9" i="12"/>
  <c r="I9" i="12"/>
  <c r="G9" i="12"/>
  <c r="E9" i="12"/>
  <c r="B24" i="12" s="1"/>
  <c r="D9" i="12"/>
  <c r="C9" i="12"/>
  <c r="L7" i="12"/>
  <c r="I7" i="12"/>
  <c r="G7" i="12"/>
  <c r="E7" i="12"/>
  <c r="D22" i="12" s="1"/>
  <c r="D7" i="12"/>
  <c r="C7" i="12"/>
  <c r="Y5" i="12"/>
  <c r="AB1" i="12" s="1"/>
  <c r="L4" i="12"/>
  <c r="K49" i="12" s="1"/>
  <c r="E4" i="12"/>
  <c r="A4" i="12"/>
  <c r="Y3" i="12"/>
  <c r="E2" i="12"/>
  <c r="A1" i="12"/>
  <c r="R47" i="11"/>
  <c r="E40" i="11" s="1"/>
  <c r="K47" i="11"/>
  <c r="E41" i="11"/>
  <c r="F36" i="11"/>
  <c r="C36" i="11"/>
  <c r="F34" i="11"/>
  <c r="C34" i="11"/>
  <c r="F32" i="11"/>
  <c r="C32" i="11"/>
  <c r="D22" i="11"/>
  <c r="L17" i="11"/>
  <c r="I17" i="11"/>
  <c r="G17" i="11"/>
  <c r="E17" i="11"/>
  <c r="B30" i="11" s="1"/>
  <c r="D17" i="11"/>
  <c r="C17" i="11"/>
  <c r="L15" i="11"/>
  <c r="I15" i="11"/>
  <c r="G15" i="11"/>
  <c r="E15" i="11"/>
  <c r="B29" i="11" s="1"/>
  <c r="D15" i="11"/>
  <c r="C15" i="11"/>
  <c r="L13" i="11"/>
  <c r="I13" i="11"/>
  <c r="G13" i="11"/>
  <c r="E13" i="11"/>
  <c r="D13" i="11"/>
  <c r="C13" i="11"/>
  <c r="L11" i="11"/>
  <c r="I11" i="11"/>
  <c r="G11" i="11"/>
  <c r="E11" i="11"/>
  <c r="B25" i="11" s="1"/>
  <c r="D11" i="11"/>
  <c r="C11" i="11"/>
  <c r="L9" i="11"/>
  <c r="I9" i="11"/>
  <c r="G9" i="11"/>
  <c r="E9" i="11"/>
  <c r="F22" i="11" s="1"/>
  <c r="D9" i="11"/>
  <c r="C9" i="11"/>
  <c r="L7" i="11"/>
  <c r="I7" i="11"/>
  <c r="G7" i="11"/>
  <c r="E7" i="11"/>
  <c r="B23" i="11" s="1"/>
  <c r="D7" i="11"/>
  <c r="C7" i="11"/>
  <c r="Y5" i="11"/>
  <c r="L4" i="11"/>
  <c r="E4" i="11"/>
  <c r="A4" i="11"/>
  <c r="Y3" i="11"/>
  <c r="E2" i="11"/>
  <c r="AJ1" i="11"/>
  <c r="AI1" i="11"/>
  <c r="AF1" i="11"/>
  <c r="AB1" i="11"/>
  <c r="A1" i="11"/>
  <c r="B22" i="10"/>
  <c r="L15" i="10"/>
  <c r="I15" i="10"/>
  <c r="G15" i="10"/>
  <c r="E15" i="10"/>
  <c r="B23" i="10" s="1"/>
  <c r="D15" i="10"/>
  <c r="C15" i="10"/>
  <c r="L13" i="10"/>
  <c r="I13" i="10"/>
  <c r="G13" i="10"/>
  <c r="E13" i="10"/>
  <c r="J18" i="10" s="1"/>
  <c r="D13" i="10"/>
  <c r="C13" i="10"/>
  <c r="L11" i="10"/>
  <c r="I11" i="10"/>
  <c r="G11" i="10"/>
  <c r="E11" i="10"/>
  <c r="D11" i="10"/>
  <c r="C11" i="10"/>
  <c r="L9" i="10"/>
  <c r="I9" i="10"/>
  <c r="G9" i="10"/>
  <c r="E9" i="10"/>
  <c r="F18" i="10" s="1"/>
  <c r="D9" i="10"/>
  <c r="C9" i="10"/>
  <c r="L7" i="10"/>
  <c r="I7" i="10"/>
  <c r="G7" i="10"/>
  <c r="E7" i="10"/>
  <c r="B19" i="10" s="1"/>
  <c r="D7" i="10"/>
  <c r="C7" i="10"/>
  <c r="Y5" i="10"/>
  <c r="AI1" i="10" s="1"/>
  <c r="L4" i="10"/>
  <c r="K41" i="10" s="1"/>
  <c r="E4" i="10"/>
  <c r="A4" i="10"/>
  <c r="Y3" i="10"/>
  <c r="E2" i="10"/>
  <c r="AG1" i="10"/>
  <c r="AB1" i="10"/>
  <c r="A1" i="10"/>
  <c r="L13" i="9"/>
  <c r="I13" i="9"/>
  <c r="G13" i="9"/>
  <c r="E13" i="9"/>
  <c r="D13" i="9"/>
  <c r="C13" i="9"/>
  <c r="I11" i="9"/>
  <c r="G11" i="9"/>
  <c r="X5" i="9" s="1"/>
  <c r="E11" i="9"/>
  <c r="B21" i="9" s="1"/>
  <c r="D11" i="9"/>
  <c r="C11" i="9"/>
  <c r="I9" i="9"/>
  <c r="G9" i="9"/>
  <c r="E9" i="9"/>
  <c r="D9" i="9"/>
  <c r="C9" i="9"/>
  <c r="I7" i="9"/>
  <c r="G7" i="9"/>
  <c r="E7" i="9"/>
  <c r="U5" i="9" s="1"/>
  <c r="D7" i="9"/>
  <c r="C7" i="9"/>
  <c r="Z5" i="9"/>
  <c r="V5" i="9"/>
  <c r="M4" i="9"/>
  <c r="K41" i="9" s="1"/>
  <c r="E4" i="9"/>
  <c r="A4" i="9"/>
  <c r="E2" i="9"/>
  <c r="A1" i="9"/>
  <c r="B20" i="8"/>
  <c r="L11" i="8"/>
  <c r="I11" i="8"/>
  <c r="G11" i="8"/>
  <c r="E11" i="8"/>
  <c r="D11" i="8"/>
  <c r="C11" i="8"/>
  <c r="L9" i="8"/>
  <c r="I9" i="8"/>
  <c r="G9" i="8"/>
  <c r="E9" i="8"/>
  <c r="F18" i="8" s="1"/>
  <c r="D9" i="8"/>
  <c r="C9" i="8"/>
  <c r="L7" i="8"/>
  <c r="I7" i="8"/>
  <c r="G7" i="8"/>
  <c r="E7" i="8"/>
  <c r="B19" i="8" s="1"/>
  <c r="D7" i="8"/>
  <c r="C7" i="8"/>
  <c r="Y5" i="8"/>
  <c r="L4" i="8"/>
  <c r="K41" i="8" s="1"/>
  <c r="E4" i="8"/>
  <c r="A4" i="8"/>
  <c r="Y3" i="8"/>
  <c r="E2" i="8"/>
  <c r="AK1" i="8"/>
  <c r="AH1" i="8"/>
  <c r="AG1" i="8"/>
  <c r="AE1" i="8"/>
  <c r="AC1" i="8"/>
  <c r="A1" i="8"/>
  <c r="P156" i="7"/>
  <c r="M156" i="7" s="1"/>
  <c r="L156" i="7"/>
  <c r="K156" i="7"/>
  <c r="J156" i="7"/>
  <c r="P155" i="7"/>
  <c r="M155" i="7" s="1"/>
  <c r="L155" i="7"/>
  <c r="K155" i="7"/>
  <c r="J155" i="7"/>
  <c r="P154" i="7"/>
  <c r="M154" i="7" s="1"/>
  <c r="L154" i="7"/>
  <c r="K154" i="7"/>
  <c r="J154" i="7"/>
  <c r="P153" i="7"/>
  <c r="M153" i="7"/>
  <c r="L153" i="7"/>
  <c r="K153" i="7"/>
  <c r="J153" i="7"/>
  <c r="P152" i="7"/>
  <c r="M152" i="7" s="1"/>
  <c r="L152" i="7"/>
  <c r="K152" i="7"/>
  <c r="J152" i="7"/>
  <c r="P151" i="7"/>
  <c r="M151" i="7" s="1"/>
  <c r="L151" i="7"/>
  <c r="K151" i="7"/>
  <c r="J151" i="7"/>
  <c r="P150" i="7"/>
  <c r="M150" i="7"/>
  <c r="L150" i="7"/>
  <c r="K150" i="7"/>
  <c r="J150" i="7"/>
  <c r="P149" i="7"/>
  <c r="M149" i="7"/>
  <c r="L149" i="7"/>
  <c r="K149" i="7"/>
  <c r="J149" i="7"/>
  <c r="P148" i="7"/>
  <c r="M148" i="7" s="1"/>
  <c r="L148" i="7"/>
  <c r="K148" i="7"/>
  <c r="J148" i="7"/>
  <c r="P147" i="7"/>
  <c r="M147" i="7" s="1"/>
  <c r="L147" i="7"/>
  <c r="K147" i="7"/>
  <c r="J147" i="7"/>
  <c r="P146" i="7"/>
  <c r="M146" i="7" s="1"/>
  <c r="L146" i="7"/>
  <c r="K146" i="7"/>
  <c r="J146" i="7"/>
  <c r="P145" i="7"/>
  <c r="M145" i="7"/>
  <c r="L145" i="7"/>
  <c r="K145" i="7"/>
  <c r="J145" i="7"/>
  <c r="P144" i="7"/>
  <c r="M144" i="7" s="1"/>
  <c r="L144" i="7"/>
  <c r="K144" i="7"/>
  <c r="J144" i="7"/>
  <c r="P143" i="7"/>
  <c r="M143" i="7" s="1"/>
  <c r="L143" i="7"/>
  <c r="K143" i="7"/>
  <c r="J143" i="7"/>
  <c r="P142" i="7"/>
  <c r="M142" i="7"/>
  <c r="L142" i="7"/>
  <c r="K142" i="7"/>
  <c r="J142" i="7"/>
  <c r="P141" i="7"/>
  <c r="M141" i="7"/>
  <c r="L141" i="7"/>
  <c r="K141" i="7"/>
  <c r="J141" i="7"/>
  <c r="P140" i="7"/>
  <c r="M140" i="7" s="1"/>
  <c r="L140" i="7"/>
  <c r="K140" i="7"/>
  <c r="J140" i="7"/>
  <c r="P139" i="7"/>
  <c r="M139" i="7" s="1"/>
  <c r="L139" i="7"/>
  <c r="K139" i="7"/>
  <c r="J139" i="7"/>
  <c r="P138" i="7"/>
  <c r="M138" i="7" s="1"/>
  <c r="L138" i="7"/>
  <c r="K138" i="7"/>
  <c r="J138" i="7"/>
  <c r="P137" i="7"/>
  <c r="M137" i="7"/>
  <c r="L137" i="7"/>
  <c r="K137" i="7"/>
  <c r="J137" i="7"/>
  <c r="P136" i="7"/>
  <c r="M136" i="7" s="1"/>
  <c r="L136" i="7"/>
  <c r="K136" i="7"/>
  <c r="J136" i="7"/>
  <c r="P135" i="7"/>
  <c r="M135" i="7" s="1"/>
  <c r="L135" i="7"/>
  <c r="K135" i="7"/>
  <c r="J135" i="7"/>
  <c r="P134" i="7"/>
  <c r="M134" i="7" s="1"/>
  <c r="L134" i="7"/>
  <c r="K134" i="7"/>
  <c r="J134" i="7"/>
  <c r="P133" i="7"/>
  <c r="M133" i="7"/>
  <c r="L133" i="7"/>
  <c r="K133" i="7"/>
  <c r="J133" i="7"/>
  <c r="P132" i="7"/>
  <c r="M132" i="7" s="1"/>
  <c r="L132" i="7"/>
  <c r="K132" i="7"/>
  <c r="J132" i="7"/>
  <c r="P131" i="7"/>
  <c r="M131" i="7" s="1"/>
  <c r="L131" i="7"/>
  <c r="K131" i="7"/>
  <c r="J131" i="7"/>
  <c r="P130" i="7"/>
  <c r="M130" i="7" s="1"/>
  <c r="L130" i="7"/>
  <c r="K130" i="7"/>
  <c r="J130" i="7"/>
  <c r="P129" i="7"/>
  <c r="M129" i="7"/>
  <c r="L129" i="7"/>
  <c r="K129" i="7"/>
  <c r="J129" i="7"/>
  <c r="P128" i="7"/>
  <c r="M128" i="7" s="1"/>
  <c r="L128" i="7"/>
  <c r="K128" i="7"/>
  <c r="J128" i="7"/>
  <c r="P127" i="7"/>
  <c r="M127" i="7" s="1"/>
  <c r="L127" i="7"/>
  <c r="K127" i="7"/>
  <c r="J127" i="7"/>
  <c r="P126" i="7"/>
  <c r="M126" i="7"/>
  <c r="L126" i="7"/>
  <c r="K126" i="7"/>
  <c r="J126" i="7"/>
  <c r="P125" i="7"/>
  <c r="M125" i="7" s="1"/>
  <c r="L125" i="7"/>
  <c r="K125" i="7"/>
  <c r="J125" i="7"/>
  <c r="P124" i="7"/>
  <c r="M124" i="7" s="1"/>
  <c r="L124" i="7"/>
  <c r="K124" i="7"/>
  <c r="J124" i="7"/>
  <c r="P123" i="7"/>
  <c r="M123" i="7" s="1"/>
  <c r="L123" i="7"/>
  <c r="K123" i="7"/>
  <c r="J123" i="7"/>
  <c r="P122" i="7"/>
  <c r="M122" i="7" s="1"/>
  <c r="L122" i="7"/>
  <c r="K122" i="7"/>
  <c r="J122" i="7"/>
  <c r="P121" i="7"/>
  <c r="M121" i="7"/>
  <c r="L121" i="7"/>
  <c r="K121" i="7"/>
  <c r="J121" i="7"/>
  <c r="P120" i="7"/>
  <c r="M120" i="7" s="1"/>
  <c r="L120" i="7"/>
  <c r="K120" i="7"/>
  <c r="J120" i="7"/>
  <c r="P119" i="7"/>
  <c r="M119" i="7" s="1"/>
  <c r="L119" i="7"/>
  <c r="K119" i="7"/>
  <c r="J119" i="7"/>
  <c r="P118" i="7"/>
  <c r="M118" i="7"/>
  <c r="L118" i="7"/>
  <c r="K118" i="7"/>
  <c r="J118" i="7"/>
  <c r="P117" i="7"/>
  <c r="M117" i="7"/>
  <c r="L117" i="7"/>
  <c r="K117" i="7"/>
  <c r="J117" i="7"/>
  <c r="P116" i="7"/>
  <c r="M116" i="7" s="1"/>
  <c r="L116" i="7"/>
  <c r="K116" i="7"/>
  <c r="J116" i="7"/>
  <c r="P115" i="7"/>
  <c r="M115" i="7" s="1"/>
  <c r="L115" i="7"/>
  <c r="K115" i="7"/>
  <c r="J115" i="7"/>
  <c r="P114" i="7"/>
  <c r="M114" i="7" s="1"/>
  <c r="L114" i="7"/>
  <c r="K114" i="7"/>
  <c r="J114" i="7"/>
  <c r="P113" i="7"/>
  <c r="M113" i="7"/>
  <c r="L113" i="7"/>
  <c r="K113" i="7"/>
  <c r="J113" i="7"/>
  <c r="P112" i="7"/>
  <c r="M112" i="7" s="1"/>
  <c r="L112" i="7"/>
  <c r="K112" i="7"/>
  <c r="J112" i="7"/>
  <c r="P111" i="7"/>
  <c r="M111" i="7" s="1"/>
  <c r="L111" i="7"/>
  <c r="K111" i="7"/>
  <c r="J111" i="7"/>
  <c r="P110" i="7"/>
  <c r="M110" i="7"/>
  <c r="L110" i="7"/>
  <c r="K110" i="7"/>
  <c r="J110" i="7"/>
  <c r="P109" i="7"/>
  <c r="M109" i="7"/>
  <c r="L109" i="7"/>
  <c r="K109" i="7"/>
  <c r="J109" i="7"/>
  <c r="P108" i="7"/>
  <c r="M108" i="7" s="1"/>
  <c r="L108" i="7"/>
  <c r="K108" i="7"/>
  <c r="J108" i="7"/>
  <c r="P107" i="7"/>
  <c r="M107" i="7" s="1"/>
  <c r="L107" i="7"/>
  <c r="K107" i="7"/>
  <c r="J107" i="7"/>
  <c r="P106" i="7"/>
  <c r="M106" i="7" s="1"/>
  <c r="L106" i="7"/>
  <c r="K106" i="7"/>
  <c r="J106" i="7"/>
  <c r="P105" i="7"/>
  <c r="M105" i="7"/>
  <c r="L105" i="7"/>
  <c r="K105" i="7"/>
  <c r="J105" i="7"/>
  <c r="P104" i="7"/>
  <c r="M104" i="7" s="1"/>
  <c r="L104" i="7"/>
  <c r="K104" i="7"/>
  <c r="J104" i="7"/>
  <c r="P103" i="7"/>
  <c r="M103" i="7" s="1"/>
  <c r="L103" i="7"/>
  <c r="K103" i="7"/>
  <c r="J103" i="7"/>
  <c r="P102" i="7"/>
  <c r="M102" i="7" s="1"/>
  <c r="L102" i="7"/>
  <c r="K102" i="7"/>
  <c r="J102" i="7"/>
  <c r="P101" i="7"/>
  <c r="M101" i="7"/>
  <c r="L101" i="7"/>
  <c r="K101" i="7"/>
  <c r="J101" i="7"/>
  <c r="P100" i="7"/>
  <c r="M100" i="7" s="1"/>
  <c r="L100" i="7"/>
  <c r="K100" i="7"/>
  <c r="J100" i="7"/>
  <c r="P99" i="7"/>
  <c r="M99" i="7" s="1"/>
  <c r="L99" i="7"/>
  <c r="K99" i="7"/>
  <c r="J99" i="7"/>
  <c r="P98" i="7"/>
  <c r="M98" i="7" s="1"/>
  <c r="L98" i="7"/>
  <c r="K98" i="7"/>
  <c r="J98" i="7"/>
  <c r="P97" i="7"/>
  <c r="M97" i="7"/>
  <c r="L97" i="7"/>
  <c r="K97" i="7"/>
  <c r="J97" i="7"/>
  <c r="P96" i="7"/>
  <c r="M96" i="7" s="1"/>
  <c r="L96" i="7"/>
  <c r="K96" i="7"/>
  <c r="J96" i="7"/>
  <c r="P95" i="7"/>
  <c r="M95" i="7" s="1"/>
  <c r="L95" i="7"/>
  <c r="K95" i="7"/>
  <c r="J95" i="7"/>
  <c r="P94" i="7"/>
  <c r="M94" i="7"/>
  <c r="L94" i="7"/>
  <c r="K94" i="7"/>
  <c r="J94" i="7"/>
  <c r="P93" i="7"/>
  <c r="M93" i="7" s="1"/>
  <c r="L93" i="7"/>
  <c r="K93" i="7"/>
  <c r="J93" i="7"/>
  <c r="P92" i="7"/>
  <c r="M92" i="7" s="1"/>
  <c r="L92" i="7"/>
  <c r="K92" i="7"/>
  <c r="J92" i="7"/>
  <c r="P91" i="7"/>
  <c r="M91" i="7" s="1"/>
  <c r="L91" i="7"/>
  <c r="K91" i="7"/>
  <c r="J91" i="7"/>
  <c r="P90" i="7"/>
  <c r="M90" i="7" s="1"/>
  <c r="L90" i="7"/>
  <c r="K90" i="7"/>
  <c r="J90" i="7"/>
  <c r="P89" i="7"/>
  <c r="M89" i="7" s="1"/>
  <c r="L89" i="7"/>
  <c r="K89" i="7"/>
  <c r="J89" i="7"/>
  <c r="P88" i="7"/>
  <c r="M88" i="7" s="1"/>
  <c r="L88" i="7"/>
  <c r="K88" i="7"/>
  <c r="J88" i="7"/>
  <c r="P87" i="7"/>
  <c r="M87" i="7" s="1"/>
  <c r="L87" i="7"/>
  <c r="K87" i="7"/>
  <c r="J87" i="7"/>
  <c r="P86" i="7"/>
  <c r="M86" i="7" s="1"/>
  <c r="L86" i="7"/>
  <c r="K86" i="7"/>
  <c r="J86" i="7"/>
  <c r="P85" i="7"/>
  <c r="M85" i="7"/>
  <c r="L85" i="7"/>
  <c r="K85" i="7"/>
  <c r="J85" i="7"/>
  <c r="P84" i="7"/>
  <c r="M84" i="7" s="1"/>
  <c r="L84" i="7"/>
  <c r="K84" i="7"/>
  <c r="J84" i="7"/>
  <c r="P83" i="7"/>
  <c r="M83" i="7" s="1"/>
  <c r="L83" i="7"/>
  <c r="K83" i="7"/>
  <c r="J83" i="7"/>
  <c r="P82" i="7"/>
  <c r="M82" i="7" s="1"/>
  <c r="L82" i="7"/>
  <c r="K82" i="7"/>
  <c r="J82" i="7"/>
  <c r="P81" i="7"/>
  <c r="M81" i="7"/>
  <c r="L81" i="7"/>
  <c r="K81" i="7"/>
  <c r="J81" i="7"/>
  <c r="P80" i="7"/>
  <c r="M80" i="7" s="1"/>
  <c r="L80" i="7"/>
  <c r="K80" i="7"/>
  <c r="J80" i="7"/>
  <c r="P79" i="7"/>
  <c r="M79" i="7" s="1"/>
  <c r="L79" i="7"/>
  <c r="K79" i="7"/>
  <c r="J79" i="7"/>
  <c r="P78" i="7"/>
  <c r="M78" i="7" s="1"/>
  <c r="L78" i="7"/>
  <c r="K78" i="7"/>
  <c r="J78" i="7"/>
  <c r="P77" i="7"/>
  <c r="M77" i="7"/>
  <c r="L77" i="7"/>
  <c r="K77" i="7"/>
  <c r="J77" i="7"/>
  <c r="P76" i="7"/>
  <c r="M76" i="7" s="1"/>
  <c r="L76" i="7"/>
  <c r="K76" i="7"/>
  <c r="J76" i="7"/>
  <c r="P75" i="7"/>
  <c r="M75" i="7" s="1"/>
  <c r="L75" i="7"/>
  <c r="K75" i="7"/>
  <c r="J75" i="7"/>
  <c r="P74" i="7"/>
  <c r="M74" i="7" s="1"/>
  <c r="L74" i="7"/>
  <c r="K74" i="7"/>
  <c r="J74" i="7"/>
  <c r="P73" i="7"/>
  <c r="M73" i="7" s="1"/>
  <c r="L73" i="7"/>
  <c r="K73" i="7"/>
  <c r="J73" i="7"/>
  <c r="P72" i="7"/>
  <c r="M72" i="7" s="1"/>
  <c r="L72" i="7"/>
  <c r="K72" i="7"/>
  <c r="J72" i="7"/>
  <c r="P71" i="7"/>
  <c r="M71" i="7" s="1"/>
  <c r="L71" i="7"/>
  <c r="K71" i="7"/>
  <c r="J71" i="7"/>
  <c r="P70" i="7"/>
  <c r="M70" i="7" s="1"/>
  <c r="L70" i="7"/>
  <c r="K70" i="7"/>
  <c r="J70" i="7"/>
  <c r="P69" i="7"/>
  <c r="M69" i="7"/>
  <c r="L69" i="7"/>
  <c r="K69" i="7"/>
  <c r="J69" i="7"/>
  <c r="P68" i="7"/>
  <c r="M68" i="7" s="1"/>
  <c r="L68" i="7"/>
  <c r="K68" i="7"/>
  <c r="J68" i="7"/>
  <c r="P67" i="7"/>
  <c r="M67" i="7" s="1"/>
  <c r="L67" i="7"/>
  <c r="K67" i="7"/>
  <c r="J67" i="7"/>
  <c r="P66" i="7"/>
  <c r="M66" i="7" s="1"/>
  <c r="L66" i="7"/>
  <c r="K66" i="7"/>
  <c r="J66" i="7"/>
  <c r="P65" i="7"/>
  <c r="M65" i="7"/>
  <c r="L65" i="7"/>
  <c r="K65" i="7"/>
  <c r="J65" i="7"/>
  <c r="P64" i="7"/>
  <c r="M64" i="7" s="1"/>
  <c r="L64" i="7"/>
  <c r="K64" i="7"/>
  <c r="J64" i="7"/>
  <c r="P63" i="7"/>
  <c r="M63" i="7" s="1"/>
  <c r="L63" i="7"/>
  <c r="K63" i="7"/>
  <c r="J63" i="7"/>
  <c r="P62" i="7"/>
  <c r="M62" i="7" s="1"/>
  <c r="L62" i="7"/>
  <c r="K62" i="7"/>
  <c r="J62" i="7"/>
  <c r="P61" i="7"/>
  <c r="M61" i="7"/>
  <c r="L61" i="7"/>
  <c r="K61" i="7"/>
  <c r="J61" i="7"/>
  <c r="P60" i="7"/>
  <c r="M60" i="7" s="1"/>
  <c r="L60" i="7"/>
  <c r="K60" i="7"/>
  <c r="J60" i="7"/>
  <c r="P59" i="7"/>
  <c r="M59" i="7" s="1"/>
  <c r="L59" i="7"/>
  <c r="K59" i="7"/>
  <c r="J59" i="7"/>
  <c r="P58" i="7"/>
  <c r="M58" i="7" s="1"/>
  <c r="L58" i="7"/>
  <c r="K58" i="7"/>
  <c r="J58" i="7"/>
  <c r="P57" i="7"/>
  <c r="M57" i="7" s="1"/>
  <c r="L57" i="7"/>
  <c r="K57" i="7"/>
  <c r="J57" i="7"/>
  <c r="P56" i="7"/>
  <c r="M56" i="7" s="1"/>
  <c r="L56" i="7"/>
  <c r="K56" i="7"/>
  <c r="J56" i="7"/>
  <c r="P55" i="7"/>
  <c r="M55" i="7" s="1"/>
  <c r="L55" i="7"/>
  <c r="K55" i="7"/>
  <c r="J55" i="7"/>
  <c r="P54" i="7"/>
  <c r="M54" i="7" s="1"/>
  <c r="L54" i="7"/>
  <c r="K54" i="7"/>
  <c r="J54" i="7"/>
  <c r="P53" i="7"/>
  <c r="M53" i="7"/>
  <c r="L53" i="7"/>
  <c r="K53" i="7"/>
  <c r="J53" i="7"/>
  <c r="P52" i="7"/>
  <c r="M52" i="7" s="1"/>
  <c r="L52" i="7"/>
  <c r="K52" i="7"/>
  <c r="J52" i="7"/>
  <c r="P51" i="7"/>
  <c r="M51" i="7" s="1"/>
  <c r="L51" i="7"/>
  <c r="K51" i="7"/>
  <c r="J51" i="7"/>
  <c r="P50" i="7"/>
  <c r="M50" i="7" s="1"/>
  <c r="L50" i="7"/>
  <c r="K50" i="7"/>
  <c r="J50" i="7"/>
  <c r="P49" i="7"/>
  <c r="M49" i="7" s="1"/>
  <c r="L49" i="7"/>
  <c r="K49" i="7"/>
  <c r="J49" i="7"/>
  <c r="P48" i="7"/>
  <c r="M48" i="7" s="1"/>
  <c r="L48" i="7"/>
  <c r="K48" i="7"/>
  <c r="J48" i="7"/>
  <c r="P47" i="7"/>
  <c r="M47" i="7"/>
  <c r="L47" i="7"/>
  <c r="K47" i="7"/>
  <c r="J47" i="7"/>
  <c r="P46" i="7"/>
  <c r="M46" i="7" s="1"/>
  <c r="L46" i="7"/>
  <c r="K46" i="7"/>
  <c r="J46" i="7"/>
  <c r="P45" i="7"/>
  <c r="M45" i="7" s="1"/>
  <c r="L45" i="7"/>
  <c r="K45" i="7"/>
  <c r="J45" i="7"/>
  <c r="P44" i="7"/>
  <c r="M44" i="7" s="1"/>
  <c r="L44" i="7"/>
  <c r="K44" i="7"/>
  <c r="J44" i="7"/>
  <c r="P43" i="7"/>
  <c r="M43" i="7"/>
  <c r="L43" i="7"/>
  <c r="K43" i="7"/>
  <c r="J43" i="7"/>
  <c r="P42" i="7"/>
  <c r="M42" i="7" s="1"/>
  <c r="L42" i="7"/>
  <c r="K42" i="7"/>
  <c r="J42" i="7"/>
  <c r="P41" i="7"/>
  <c r="M41" i="7"/>
  <c r="L41" i="7"/>
  <c r="K41" i="7"/>
  <c r="J41" i="7"/>
  <c r="P40" i="7"/>
  <c r="M40" i="7" s="1"/>
  <c r="L40" i="7"/>
  <c r="K40" i="7"/>
  <c r="J40" i="7"/>
  <c r="H5" i="7"/>
  <c r="D5" i="7"/>
  <c r="C5" i="7"/>
  <c r="A5" i="7"/>
  <c r="C2" i="7"/>
  <c r="A1" i="7"/>
  <c r="R47" i="6"/>
  <c r="F43" i="6" s="1"/>
  <c r="F42" i="6"/>
  <c r="F41" i="6"/>
  <c r="F40" i="6"/>
  <c r="I37" i="6"/>
  <c r="G37" i="6"/>
  <c r="F37" i="6"/>
  <c r="D37" i="6"/>
  <c r="C37" i="6"/>
  <c r="B37" i="6"/>
  <c r="K36" i="6"/>
  <c r="B36" i="6"/>
  <c r="I35" i="6"/>
  <c r="G35" i="6"/>
  <c r="F35" i="6"/>
  <c r="D35" i="6"/>
  <c r="C35" i="6"/>
  <c r="B35" i="6"/>
  <c r="M34" i="6"/>
  <c r="B34" i="6"/>
  <c r="I33" i="6"/>
  <c r="G33" i="6"/>
  <c r="F33" i="6"/>
  <c r="D33" i="6"/>
  <c r="C33" i="6"/>
  <c r="B33" i="6"/>
  <c r="K32" i="6"/>
  <c r="B32" i="6"/>
  <c r="I31" i="6"/>
  <c r="G31" i="6"/>
  <c r="F31" i="6"/>
  <c r="D31" i="6"/>
  <c r="C31" i="6"/>
  <c r="B31" i="6"/>
  <c r="B30" i="6"/>
  <c r="I29" i="6"/>
  <c r="G29" i="6"/>
  <c r="F29" i="6"/>
  <c r="D29" i="6"/>
  <c r="C29" i="6"/>
  <c r="B29" i="6"/>
  <c r="K28" i="6"/>
  <c r="B28" i="6"/>
  <c r="I27" i="6"/>
  <c r="G27" i="6"/>
  <c r="F27" i="6"/>
  <c r="D27" i="6"/>
  <c r="C27" i="6"/>
  <c r="B27" i="6"/>
  <c r="M26" i="6"/>
  <c r="B26" i="6"/>
  <c r="I25" i="6"/>
  <c r="G25" i="6"/>
  <c r="F25" i="6"/>
  <c r="D25" i="6"/>
  <c r="C25" i="6"/>
  <c r="B25" i="6"/>
  <c r="K24" i="6"/>
  <c r="B24" i="6"/>
  <c r="I23" i="6"/>
  <c r="G23" i="6"/>
  <c r="F23" i="6"/>
  <c r="D23" i="6"/>
  <c r="C23" i="6"/>
  <c r="B23" i="6"/>
  <c r="B22" i="6"/>
  <c r="I21" i="6"/>
  <c r="G21" i="6"/>
  <c r="F21" i="6"/>
  <c r="D21" i="6"/>
  <c r="C21" i="6"/>
  <c r="B21" i="6"/>
  <c r="K20" i="6"/>
  <c r="B20" i="6"/>
  <c r="I19" i="6"/>
  <c r="G19" i="6"/>
  <c r="F19" i="6"/>
  <c r="D19" i="6"/>
  <c r="C19" i="6"/>
  <c r="B19" i="6"/>
  <c r="M18" i="6"/>
  <c r="B18" i="6"/>
  <c r="I17" i="6"/>
  <c r="G17" i="6"/>
  <c r="F17" i="6"/>
  <c r="D17" i="6"/>
  <c r="C17" i="6"/>
  <c r="B17" i="6"/>
  <c r="U16" i="6"/>
  <c r="K16" i="6"/>
  <c r="B16" i="6"/>
  <c r="I15" i="6"/>
  <c r="G15" i="6"/>
  <c r="F15" i="6"/>
  <c r="D15" i="6"/>
  <c r="C15" i="6"/>
  <c r="B15" i="6"/>
  <c r="B14" i="6"/>
  <c r="I13" i="6"/>
  <c r="G13" i="6"/>
  <c r="F13" i="6"/>
  <c r="D13" i="6"/>
  <c r="C13" i="6"/>
  <c r="B13" i="6"/>
  <c r="U12" i="6"/>
  <c r="K12" i="6"/>
  <c r="B12" i="6"/>
  <c r="I11" i="6"/>
  <c r="G11" i="6"/>
  <c r="F11" i="6"/>
  <c r="D11" i="6"/>
  <c r="C11" i="6"/>
  <c r="B11" i="6"/>
  <c r="M10" i="6"/>
  <c r="B10" i="6"/>
  <c r="I9" i="6"/>
  <c r="G9" i="6"/>
  <c r="F9" i="6"/>
  <c r="D9" i="6"/>
  <c r="C9" i="6"/>
  <c r="B9" i="6"/>
  <c r="K8" i="6"/>
  <c r="U7" i="6"/>
  <c r="I7" i="6"/>
  <c r="G7" i="6"/>
  <c r="F7" i="6"/>
  <c r="D7" i="6"/>
  <c r="C7" i="6"/>
  <c r="B7" i="6"/>
  <c r="R4" i="6"/>
  <c r="O47" i="6" s="1"/>
  <c r="K4" i="6"/>
  <c r="G4" i="6"/>
  <c r="A4" i="6"/>
  <c r="E2" i="6"/>
  <c r="A1" i="6"/>
  <c r="R32" i="5"/>
  <c r="F28" i="5" s="1"/>
  <c r="O32" i="5"/>
  <c r="F27" i="5"/>
  <c r="F26" i="5"/>
  <c r="F25" i="5"/>
  <c r="I21" i="5"/>
  <c r="G21" i="5"/>
  <c r="F21" i="5"/>
  <c r="D21" i="5"/>
  <c r="C21" i="5"/>
  <c r="B21" i="5"/>
  <c r="K20" i="5"/>
  <c r="I19" i="5"/>
  <c r="G19" i="5"/>
  <c r="F19" i="5"/>
  <c r="D19" i="5"/>
  <c r="C19" i="5"/>
  <c r="B19" i="5"/>
  <c r="I17" i="5"/>
  <c r="G17" i="5"/>
  <c r="F17" i="5"/>
  <c r="D17" i="5"/>
  <c r="C17" i="5"/>
  <c r="B17" i="5"/>
  <c r="U16" i="5"/>
  <c r="K16" i="5"/>
  <c r="I15" i="5"/>
  <c r="G15" i="5"/>
  <c r="F15" i="5"/>
  <c r="D15" i="5"/>
  <c r="C15" i="5"/>
  <c r="B15" i="5"/>
  <c r="I13" i="5"/>
  <c r="G13" i="5"/>
  <c r="F13" i="5"/>
  <c r="D13" i="5"/>
  <c r="C13" i="5"/>
  <c r="B13" i="5"/>
  <c r="K12" i="5"/>
  <c r="I11" i="5"/>
  <c r="G11" i="5"/>
  <c r="F11" i="5"/>
  <c r="D11" i="5"/>
  <c r="C11" i="5"/>
  <c r="B11" i="5"/>
  <c r="I9" i="5"/>
  <c r="G9" i="5"/>
  <c r="F9" i="5"/>
  <c r="D9" i="5"/>
  <c r="C9" i="5"/>
  <c r="B9" i="5"/>
  <c r="K8" i="5"/>
  <c r="U7" i="5"/>
  <c r="I7" i="5"/>
  <c r="G7" i="5"/>
  <c r="F7" i="5"/>
  <c r="D7" i="5"/>
  <c r="C7" i="5"/>
  <c r="B7" i="5"/>
  <c r="R4" i="5"/>
  <c r="K4" i="5"/>
  <c r="G4" i="5"/>
  <c r="A4" i="5"/>
  <c r="E2" i="5"/>
  <c r="A1" i="5"/>
  <c r="R31" i="4"/>
  <c r="F24" i="4" s="1"/>
  <c r="F25" i="4"/>
  <c r="I21" i="4"/>
  <c r="G21" i="4"/>
  <c r="F21" i="4"/>
  <c r="D21" i="4"/>
  <c r="C21" i="4"/>
  <c r="B21" i="4"/>
  <c r="K20" i="4"/>
  <c r="I19" i="4"/>
  <c r="G19" i="4"/>
  <c r="F19" i="4"/>
  <c r="D19" i="4"/>
  <c r="C19" i="4"/>
  <c r="B19" i="4"/>
  <c r="M18" i="4"/>
  <c r="I17" i="4"/>
  <c r="G17" i="4"/>
  <c r="F17" i="4"/>
  <c r="D17" i="4"/>
  <c r="C17" i="4"/>
  <c r="B17" i="4"/>
  <c r="U16" i="4"/>
  <c r="K16" i="4"/>
  <c r="I15" i="4"/>
  <c r="G15" i="4"/>
  <c r="F15" i="4"/>
  <c r="D15" i="4"/>
  <c r="C15" i="4"/>
  <c r="B15" i="4"/>
  <c r="I13" i="4"/>
  <c r="G13" i="4"/>
  <c r="F13" i="4"/>
  <c r="D13" i="4"/>
  <c r="C13" i="4"/>
  <c r="B13" i="4"/>
  <c r="K12" i="4"/>
  <c r="I11" i="4"/>
  <c r="G11" i="4"/>
  <c r="F11" i="4"/>
  <c r="D11" i="4"/>
  <c r="C11" i="4"/>
  <c r="B11" i="4"/>
  <c r="M10" i="4"/>
  <c r="I9" i="4"/>
  <c r="G9" i="4"/>
  <c r="F9" i="4"/>
  <c r="D9" i="4"/>
  <c r="C9" i="4"/>
  <c r="B9" i="4"/>
  <c r="K8" i="4"/>
  <c r="U7" i="4"/>
  <c r="I7" i="4"/>
  <c r="G7" i="4"/>
  <c r="F7" i="4"/>
  <c r="D7" i="4"/>
  <c r="C7" i="4"/>
  <c r="B7" i="4"/>
  <c r="R4" i="4"/>
  <c r="O31" i="4" s="1"/>
  <c r="K4" i="4"/>
  <c r="G4" i="4"/>
  <c r="A4" i="4"/>
  <c r="E2" i="4"/>
  <c r="A1" i="4"/>
  <c r="N122" i="3"/>
  <c r="K122" i="3" s="1"/>
  <c r="J122" i="3"/>
  <c r="I122" i="3"/>
  <c r="H122" i="3"/>
  <c r="N121" i="3"/>
  <c r="K121" i="3" s="1"/>
  <c r="J121" i="3"/>
  <c r="I121" i="3"/>
  <c r="H121" i="3"/>
  <c r="N120" i="3"/>
  <c r="K120" i="3" s="1"/>
  <c r="J120" i="3"/>
  <c r="I120" i="3"/>
  <c r="H120" i="3"/>
  <c r="N119" i="3"/>
  <c r="K119" i="3" s="1"/>
  <c r="J119" i="3"/>
  <c r="I119" i="3"/>
  <c r="H119" i="3"/>
  <c r="N118" i="3"/>
  <c r="K118" i="3" s="1"/>
  <c r="J118" i="3"/>
  <c r="I118" i="3"/>
  <c r="H118" i="3"/>
  <c r="N117" i="3"/>
  <c r="K117" i="3"/>
  <c r="J117" i="3"/>
  <c r="I117" i="3"/>
  <c r="H117" i="3"/>
  <c r="N116" i="3"/>
  <c r="K116" i="3" s="1"/>
  <c r="J116" i="3"/>
  <c r="I116" i="3"/>
  <c r="H116" i="3"/>
  <c r="N115" i="3"/>
  <c r="K115" i="3"/>
  <c r="J115" i="3"/>
  <c r="I115" i="3"/>
  <c r="H115" i="3"/>
  <c r="N114" i="3"/>
  <c r="K114" i="3" s="1"/>
  <c r="J114" i="3"/>
  <c r="I114" i="3"/>
  <c r="H114" i="3"/>
  <c r="N113" i="3"/>
  <c r="K113" i="3"/>
  <c r="J113" i="3"/>
  <c r="I113" i="3"/>
  <c r="H113" i="3"/>
  <c r="N112" i="3"/>
  <c r="K112" i="3" s="1"/>
  <c r="J112" i="3"/>
  <c r="I112" i="3"/>
  <c r="H112" i="3"/>
  <c r="N111" i="3"/>
  <c r="K111" i="3" s="1"/>
  <c r="J111" i="3"/>
  <c r="I111" i="3"/>
  <c r="H111" i="3"/>
  <c r="N110" i="3"/>
  <c r="K110" i="3" s="1"/>
  <c r="J110" i="3"/>
  <c r="I110" i="3"/>
  <c r="H110" i="3"/>
  <c r="N109" i="3"/>
  <c r="K109" i="3" s="1"/>
  <c r="J109" i="3"/>
  <c r="I109" i="3"/>
  <c r="H109" i="3"/>
  <c r="N108" i="3"/>
  <c r="K108" i="3"/>
  <c r="J108" i="3"/>
  <c r="I108" i="3"/>
  <c r="H108" i="3"/>
  <c r="N107" i="3"/>
  <c r="K107" i="3" s="1"/>
  <c r="J107" i="3"/>
  <c r="I107" i="3"/>
  <c r="H107" i="3"/>
  <c r="N106" i="3"/>
  <c r="K106" i="3"/>
  <c r="J106" i="3"/>
  <c r="I106" i="3"/>
  <c r="H106" i="3"/>
  <c r="N105" i="3"/>
  <c r="K105" i="3" s="1"/>
  <c r="J105" i="3"/>
  <c r="I105" i="3"/>
  <c r="H105" i="3"/>
  <c r="N104" i="3"/>
  <c r="K104" i="3"/>
  <c r="J104" i="3"/>
  <c r="I104" i="3"/>
  <c r="H104" i="3"/>
  <c r="N103" i="3"/>
  <c r="K103" i="3" s="1"/>
  <c r="J103" i="3"/>
  <c r="I103" i="3"/>
  <c r="H103" i="3"/>
  <c r="N102" i="3"/>
  <c r="K102" i="3" s="1"/>
  <c r="J102" i="3"/>
  <c r="I102" i="3"/>
  <c r="H102" i="3"/>
  <c r="N101" i="3"/>
  <c r="K101" i="3" s="1"/>
  <c r="J101" i="3"/>
  <c r="I101" i="3"/>
  <c r="H101" i="3"/>
  <c r="N100" i="3"/>
  <c r="K100" i="3"/>
  <c r="J100" i="3"/>
  <c r="I100" i="3"/>
  <c r="H100" i="3"/>
  <c r="N99" i="3"/>
  <c r="K99" i="3" s="1"/>
  <c r="J99" i="3"/>
  <c r="I99" i="3"/>
  <c r="H99" i="3"/>
  <c r="N98" i="3"/>
  <c r="K98" i="3" s="1"/>
  <c r="J98" i="3"/>
  <c r="I98" i="3"/>
  <c r="H98" i="3"/>
  <c r="N97" i="3"/>
  <c r="K97" i="3" s="1"/>
  <c r="J97" i="3"/>
  <c r="I97" i="3"/>
  <c r="H97" i="3"/>
  <c r="N96" i="3"/>
  <c r="K96" i="3"/>
  <c r="J96" i="3"/>
  <c r="I96" i="3"/>
  <c r="H96" i="3"/>
  <c r="N95" i="3"/>
  <c r="K95" i="3" s="1"/>
  <c r="J95" i="3"/>
  <c r="I95" i="3"/>
  <c r="H95" i="3"/>
  <c r="N94" i="3"/>
  <c r="K94" i="3" s="1"/>
  <c r="J94" i="3"/>
  <c r="I94" i="3"/>
  <c r="H94" i="3"/>
  <c r="N93" i="3"/>
  <c r="K93" i="3" s="1"/>
  <c r="J93" i="3"/>
  <c r="I93" i="3"/>
  <c r="H93" i="3"/>
  <c r="N92" i="3"/>
  <c r="K92" i="3"/>
  <c r="J92" i="3"/>
  <c r="I92" i="3"/>
  <c r="H92" i="3"/>
  <c r="N91" i="3"/>
  <c r="K91" i="3" s="1"/>
  <c r="J91" i="3"/>
  <c r="I91" i="3"/>
  <c r="H91" i="3"/>
  <c r="N90" i="3"/>
  <c r="K90" i="3"/>
  <c r="J90" i="3"/>
  <c r="I90" i="3"/>
  <c r="H90" i="3"/>
  <c r="N89" i="3"/>
  <c r="K89" i="3" s="1"/>
  <c r="J89" i="3"/>
  <c r="I89" i="3"/>
  <c r="H89" i="3"/>
  <c r="N88" i="3"/>
  <c r="K88" i="3" s="1"/>
  <c r="J88" i="3"/>
  <c r="I88" i="3"/>
  <c r="H88" i="3"/>
  <c r="N87" i="3"/>
  <c r="K87" i="3" s="1"/>
  <c r="J87" i="3"/>
  <c r="I87" i="3"/>
  <c r="H87" i="3"/>
  <c r="N86" i="3"/>
  <c r="K86" i="3" s="1"/>
  <c r="J86" i="3"/>
  <c r="I86" i="3"/>
  <c r="H86" i="3"/>
  <c r="N85" i="3"/>
  <c r="K85" i="3" s="1"/>
  <c r="J85" i="3"/>
  <c r="I85" i="3"/>
  <c r="H85" i="3"/>
  <c r="N84" i="3"/>
  <c r="K84" i="3"/>
  <c r="J84" i="3"/>
  <c r="I84" i="3"/>
  <c r="H84" i="3"/>
  <c r="N83" i="3"/>
  <c r="K83" i="3" s="1"/>
  <c r="J83" i="3"/>
  <c r="I83" i="3"/>
  <c r="H83" i="3"/>
  <c r="N82" i="3"/>
  <c r="K82" i="3"/>
  <c r="J82" i="3"/>
  <c r="I82" i="3"/>
  <c r="H82" i="3"/>
  <c r="N81" i="3"/>
  <c r="K81" i="3" s="1"/>
  <c r="J81" i="3"/>
  <c r="I81" i="3"/>
  <c r="H81" i="3"/>
  <c r="N80" i="3"/>
  <c r="K80" i="3"/>
  <c r="J80" i="3"/>
  <c r="I80" i="3"/>
  <c r="H80" i="3"/>
  <c r="N79" i="3"/>
  <c r="K79" i="3" s="1"/>
  <c r="J79" i="3"/>
  <c r="I79" i="3"/>
  <c r="H79" i="3"/>
  <c r="N78" i="3"/>
  <c r="K78" i="3" s="1"/>
  <c r="J78" i="3"/>
  <c r="I78" i="3"/>
  <c r="H78" i="3"/>
  <c r="N77" i="3"/>
  <c r="K77" i="3" s="1"/>
  <c r="J77" i="3"/>
  <c r="I77" i="3"/>
  <c r="H77" i="3"/>
  <c r="N76" i="3"/>
  <c r="K76" i="3"/>
  <c r="J76" i="3"/>
  <c r="I76" i="3"/>
  <c r="H76" i="3"/>
  <c r="N75" i="3"/>
  <c r="K75" i="3" s="1"/>
  <c r="J75" i="3"/>
  <c r="I75" i="3"/>
  <c r="H75" i="3"/>
  <c r="N74" i="3"/>
  <c r="K74" i="3"/>
  <c r="J74" i="3"/>
  <c r="I74" i="3"/>
  <c r="H74" i="3"/>
  <c r="N73" i="3"/>
  <c r="K73" i="3" s="1"/>
  <c r="J73" i="3"/>
  <c r="I73" i="3"/>
  <c r="H73" i="3"/>
  <c r="N72" i="3"/>
  <c r="K72" i="3"/>
  <c r="J72" i="3"/>
  <c r="I72" i="3"/>
  <c r="H72" i="3"/>
  <c r="N71" i="3"/>
  <c r="K71" i="3" s="1"/>
  <c r="J71" i="3"/>
  <c r="I71" i="3"/>
  <c r="H71" i="3"/>
  <c r="N70" i="3"/>
  <c r="K70" i="3" s="1"/>
  <c r="J70" i="3"/>
  <c r="I70" i="3"/>
  <c r="H70" i="3"/>
  <c r="N69" i="3"/>
  <c r="K69" i="3" s="1"/>
  <c r="J69" i="3"/>
  <c r="I69" i="3"/>
  <c r="H69" i="3"/>
  <c r="N68" i="3"/>
  <c r="K68" i="3"/>
  <c r="J68" i="3"/>
  <c r="I68" i="3"/>
  <c r="H68" i="3"/>
  <c r="N67" i="3"/>
  <c r="K67" i="3" s="1"/>
  <c r="J67" i="3"/>
  <c r="I67" i="3"/>
  <c r="H67" i="3"/>
  <c r="N66" i="3"/>
  <c r="K66" i="3" s="1"/>
  <c r="J66" i="3"/>
  <c r="I66" i="3"/>
  <c r="H66" i="3"/>
  <c r="N65" i="3"/>
  <c r="K65" i="3" s="1"/>
  <c r="J65" i="3"/>
  <c r="I65" i="3"/>
  <c r="H65" i="3"/>
  <c r="N64" i="3"/>
  <c r="K64" i="3"/>
  <c r="J64" i="3"/>
  <c r="I64" i="3"/>
  <c r="H64" i="3"/>
  <c r="N63" i="3"/>
  <c r="K63" i="3" s="1"/>
  <c r="J63" i="3"/>
  <c r="I63" i="3"/>
  <c r="H63" i="3"/>
  <c r="N62" i="3"/>
  <c r="K62" i="3" s="1"/>
  <c r="J62" i="3"/>
  <c r="I62" i="3"/>
  <c r="H62" i="3"/>
  <c r="N61" i="3"/>
  <c r="K61" i="3" s="1"/>
  <c r="J61" i="3"/>
  <c r="I61" i="3"/>
  <c r="H61" i="3"/>
  <c r="N60" i="3"/>
  <c r="K60" i="3"/>
  <c r="J60" i="3"/>
  <c r="I60" i="3"/>
  <c r="H60" i="3"/>
  <c r="N59" i="3"/>
  <c r="K59" i="3" s="1"/>
  <c r="J59" i="3"/>
  <c r="I59" i="3"/>
  <c r="H59" i="3"/>
  <c r="N58" i="3"/>
  <c r="K58" i="3"/>
  <c r="J58" i="3"/>
  <c r="I58" i="3"/>
  <c r="H58" i="3"/>
  <c r="N57" i="3"/>
  <c r="K57" i="3" s="1"/>
  <c r="J57" i="3"/>
  <c r="I57" i="3"/>
  <c r="H57" i="3"/>
  <c r="N56" i="3"/>
  <c r="K56" i="3" s="1"/>
  <c r="J56" i="3"/>
  <c r="I56" i="3"/>
  <c r="H56" i="3"/>
  <c r="N55" i="3"/>
  <c r="K55" i="3" s="1"/>
  <c r="J55" i="3"/>
  <c r="I55" i="3"/>
  <c r="H55" i="3"/>
  <c r="N54" i="3"/>
  <c r="K54" i="3" s="1"/>
  <c r="J54" i="3"/>
  <c r="I54" i="3"/>
  <c r="H54" i="3"/>
  <c r="N53" i="3"/>
  <c r="K53" i="3" s="1"/>
  <c r="J53" i="3"/>
  <c r="I53" i="3"/>
  <c r="H53" i="3"/>
  <c r="N52" i="3"/>
  <c r="K52" i="3"/>
  <c r="J52" i="3"/>
  <c r="I52" i="3"/>
  <c r="H52" i="3"/>
  <c r="N51" i="3"/>
  <c r="K51" i="3" s="1"/>
  <c r="J51" i="3"/>
  <c r="I51" i="3"/>
  <c r="H51" i="3"/>
  <c r="N50" i="3"/>
  <c r="K50" i="3"/>
  <c r="J50" i="3"/>
  <c r="I50" i="3"/>
  <c r="H50" i="3"/>
  <c r="N49" i="3"/>
  <c r="K49" i="3" s="1"/>
  <c r="J49" i="3"/>
  <c r="I49" i="3"/>
  <c r="H49" i="3"/>
  <c r="N48" i="3"/>
  <c r="K48" i="3"/>
  <c r="J48" i="3"/>
  <c r="I48" i="3"/>
  <c r="H48" i="3"/>
  <c r="N47" i="3"/>
  <c r="K47" i="3" s="1"/>
  <c r="J47" i="3"/>
  <c r="I47" i="3"/>
  <c r="H47" i="3"/>
  <c r="N46" i="3"/>
  <c r="K46" i="3" s="1"/>
  <c r="J46" i="3"/>
  <c r="I46" i="3"/>
  <c r="H46" i="3"/>
  <c r="N45" i="3"/>
  <c r="K45" i="3" s="1"/>
  <c r="J45" i="3"/>
  <c r="I45" i="3"/>
  <c r="H45" i="3"/>
  <c r="N44" i="3"/>
  <c r="K44" i="3"/>
  <c r="J44" i="3"/>
  <c r="I44" i="3"/>
  <c r="H44" i="3"/>
  <c r="N43" i="3"/>
  <c r="K43" i="3" s="1"/>
  <c r="J43" i="3"/>
  <c r="I43" i="3"/>
  <c r="H43" i="3"/>
  <c r="N42" i="3"/>
  <c r="K42" i="3"/>
  <c r="J42" i="3"/>
  <c r="I42" i="3"/>
  <c r="H42" i="3"/>
  <c r="N41" i="3"/>
  <c r="K41" i="3" s="1"/>
  <c r="J41" i="3"/>
  <c r="I41" i="3"/>
  <c r="H41" i="3"/>
  <c r="N40" i="3"/>
  <c r="K40" i="3"/>
  <c r="J40" i="3"/>
  <c r="I40" i="3"/>
  <c r="H40" i="3"/>
  <c r="N39" i="3"/>
  <c r="K39" i="3" s="1"/>
  <c r="J39" i="3"/>
  <c r="I39" i="3"/>
  <c r="H39" i="3"/>
  <c r="N38" i="3"/>
  <c r="K38" i="3" s="1"/>
  <c r="J38" i="3"/>
  <c r="I38" i="3"/>
  <c r="H38" i="3"/>
  <c r="N37" i="3"/>
  <c r="K37" i="3" s="1"/>
  <c r="J37" i="3"/>
  <c r="I37" i="3"/>
  <c r="H37" i="3"/>
  <c r="N36" i="3"/>
  <c r="K36" i="3"/>
  <c r="J36" i="3"/>
  <c r="I36" i="3"/>
  <c r="H36" i="3"/>
  <c r="N35" i="3"/>
  <c r="K35" i="3" s="1"/>
  <c r="J35" i="3"/>
  <c r="I35" i="3"/>
  <c r="H35" i="3"/>
  <c r="N34" i="3"/>
  <c r="K34" i="3" s="1"/>
  <c r="J34" i="3"/>
  <c r="I34" i="3"/>
  <c r="H34" i="3"/>
  <c r="N33" i="3"/>
  <c r="K33" i="3" s="1"/>
  <c r="J33" i="3"/>
  <c r="I33" i="3"/>
  <c r="H33" i="3"/>
  <c r="N32" i="3"/>
  <c r="N31" i="3"/>
  <c r="N30" i="3"/>
  <c r="G5" i="3"/>
  <c r="D5" i="3"/>
  <c r="C5" i="3"/>
  <c r="A5" i="3"/>
  <c r="C2" i="3"/>
  <c r="A1" i="3"/>
  <c r="P29" i="2"/>
  <c r="P28" i="2"/>
  <c r="U14" i="24" s="1"/>
  <c r="P27" i="2"/>
  <c r="U13" i="19" s="1"/>
  <c r="P26" i="2"/>
  <c r="U12" i="23" s="1"/>
  <c r="P25" i="2"/>
  <c r="P24" i="2"/>
  <c r="P23" i="2"/>
  <c r="P22" i="2"/>
  <c r="U8" i="14" s="1"/>
  <c r="B5" i="2"/>
  <c r="A5" i="2"/>
  <c r="A1" i="2"/>
  <c r="AG1" i="12" l="1"/>
  <c r="M6" i="15"/>
  <c r="Q6" i="15"/>
  <c r="F79" i="16"/>
  <c r="F75" i="16"/>
  <c r="Q6" i="34"/>
  <c r="M6" i="34"/>
  <c r="K6" i="34"/>
  <c r="AH1" i="48"/>
  <c r="AI1" i="48"/>
  <c r="AB1" i="48"/>
  <c r="AJ1" i="48"/>
  <c r="AC1" i="10"/>
  <c r="B24" i="11"/>
  <c r="AJ1" i="13"/>
  <c r="AF1" i="13"/>
  <c r="AB1" i="13"/>
  <c r="F77" i="16"/>
  <c r="AE1" i="35"/>
  <c r="AB1" i="35"/>
  <c r="AG1" i="35"/>
  <c r="AH1" i="12"/>
  <c r="AK1" i="12"/>
  <c r="AF1" i="12"/>
  <c r="H24" i="13"/>
  <c r="B27" i="13"/>
  <c r="AF1" i="15"/>
  <c r="F52" i="34"/>
  <c r="F51" i="34"/>
  <c r="V3" i="9"/>
  <c r="AH1" i="10"/>
  <c r="AD1" i="10"/>
  <c r="AH1" i="13"/>
  <c r="F6" i="15"/>
  <c r="AH1" i="17"/>
  <c r="AG1" i="17"/>
  <c r="AB1" i="17"/>
  <c r="AF1" i="17"/>
  <c r="AF1" i="29"/>
  <c r="AH1" i="30"/>
  <c r="AE1" i="30"/>
  <c r="AJ1" i="30"/>
  <c r="AB1" i="30"/>
  <c r="AJ1" i="49"/>
  <c r="AI1" i="49"/>
  <c r="AD1" i="49"/>
  <c r="AK1" i="49"/>
  <c r="AC1" i="49"/>
  <c r="AH1" i="49"/>
  <c r="E40" i="68"/>
  <c r="E41" i="68"/>
  <c r="O6" i="72"/>
  <c r="Q6" i="72"/>
  <c r="M6" i="72"/>
  <c r="F6" i="72"/>
  <c r="X3" i="9"/>
  <c r="U4" i="9"/>
  <c r="B19" i="9"/>
  <c r="AE1" i="10"/>
  <c r="AJ1" i="10"/>
  <c r="H27" i="11"/>
  <c r="AC1" i="12"/>
  <c r="AJ1" i="12"/>
  <c r="AD1" i="13"/>
  <c r="AI1" i="13"/>
  <c r="AC1" i="15"/>
  <c r="AH1" i="15"/>
  <c r="K6" i="15"/>
  <c r="AB1" i="16"/>
  <c r="F73" i="16"/>
  <c r="F78" i="16"/>
  <c r="AC1" i="17"/>
  <c r="Q6" i="17"/>
  <c r="AF1" i="30"/>
  <c r="AJ1" i="31"/>
  <c r="AG1" i="31"/>
  <c r="AB1" i="31"/>
  <c r="AK1" i="31"/>
  <c r="AE1" i="31"/>
  <c r="F50" i="34"/>
  <c r="AC1" i="35"/>
  <c r="F18" i="47"/>
  <c r="AF1" i="48"/>
  <c r="AE1" i="49"/>
  <c r="F43" i="63"/>
  <c r="F41" i="63"/>
  <c r="F40" i="63"/>
  <c r="AK1" i="66"/>
  <c r="AD1" i="66"/>
  <c r="AI1" i="66"/>
  <c r="AH1" i="66"/>
  <c r="AE1" i="66"/>
  <c r="F76" i="16"/>
  <c r="AG1" i="34"/>
  <c r="AH1" i="34"/>
  <c r="AB1" i="34"/>
  <c r="AF1" i="34"/>
  <c r="H80" i="93"/>
  <c r="H78" i="93"/>
  <c r="H76" i="93"/>
  <c r="H74" i="93"/>
  <c r="F80" i="93"/>
  <c r="F78" i="93"/>
  <c r="F76" i="93"/>
  <c r="F74" i="93"/>
  <c r="H79" i="93"/>
  <c r="H77" i="93"/>
  <c r="H75" i="93"/>
  <c r="H73" i="93"/>
  <c r="F79" i="93"/>
  <c r="F77" i="93"/>
  <c r="F75" i="93"/>
  <c r="F73" i="93"/>
  <c r="D18" i="9"/>
  <c r="AI1" i="12"/>
  <c r="AC1" i="13"/>
  <c r="AB1" i="15"/>
  <c r="AG1" i="15"/>
  <c r="F72" i="16"/>
  <c r="K6" i="17"/>
  <c r="Q57" i="17"/>
  <c r="M6" i="17"/>
  <c r="F6" i="17"/>
  <c r="AH1" i="29"/>
  <c r="AD1" i="29"/>
  <c r="AK1" i="29"/>
  <c r="AG1" i="29"/>
  <c r="AC1" i="29"/>
  <c r="AD1" i="34"/>
  <c r="O6" i="35"/>
  <c r="Q6" i="35"/>
  <c r="AE1" i="48"/>
  <c r="AH1" i="72"/>
  <c r="AC1" i="72"/>
  <c r="AG1" i="72"/>
  <c r="AF1" i="72"/>
  <c r="AE1" i="72"/>
  <c r="F25" i="80"/>
  <c r="F24" i="80"/>
  <c r="AJ1" i="8"/>
  <c r="AI1" i="8"/>
  <c r="AD1" i="8"/>
  <c r="V4" i="9"/>
  <c r="AF1" i="10"/>
  <c r="AK1" i="10"/>
  <c r="AK1" i="11"/>
  <c r="AE1" i="11"/>
  <c r="AE1" i="12"/>
  <c r="H22" i="12"/>
  <c r="B31" i="12"/>
  <c r="AE1" i="13"/>
  <c r="AK1" i="13"/>
  <c r="H30" i="13"/>
  <c r="AD1" i="15"/>
  <c r="F74" i="16"/>
  <c r="AE1" i="17"/>
  <c r="H18" i="27"/>
  <c r="U4" i="27"/>
  <c r="AH1" i="28"/>
  <c r="AE1" i="28"/>
  <c r="AJ1" i="28"/>
  <c r="AB1" i="28"/>
  <c r="AB1" i="29"/>
  <c r="AJ1" i="29"/>
  <c r="AI1" i="30"/>
  <c r="E41" i="30"/>
  <c r="E40" i="30"/>
  <c r="AH1" i="31"/>
  <c r="O6" i="33"/>
  <c r="K6" i="33"/>
  <c r="AE1" i="33"/>
  <c r="AD1" i="33"/>
  <c r="AC1" i="33"/>
  <c r="AH1" i="33"/>
  <c r="F53" i="34"/>
  <c r="AF1" i="35"/>
  <c r="D18" i="46"/>
  <c r="B19" i="46"/>
  <c r="AG1" i="49"/>
  <c r="AH1" i="51"/>
  <c r="AE1" i="51"/>
  <c r="AJ1" i="51"/>
  <c r="AI1" i="51"/>
  <c r="AH1" i="70"/>
  <c r="AG1" i="70"/>
  <c r="AB1" i="70"/>
  <c r="AF1" i="70"/>
  <c r="AK1" i="70"/>
  <c r="AE1" i="70"/>
  <c r="AJ1" i="70"/>
  <c r="AI1" i="70"/>
  <c r="AB1" i="72"/>
  <c r="R79" i="19"/>
  <c r="F73" i="19" s="1"/>
  <c r="H73" i="36"/>
  <c r="H77" i="36"/>
  <c r="AC1" i="92"/>
  <c r="H22" i="50"/>
  <c r="B25" i="50"/>
  <c r="F18" i="66"/>
  <c r="H18" i="67"/>
  <c r="B31" i="69"/>
  <c r="J27" i="69"/>
  <c r="F27" i="11"/>
  <c r="AH1" i="14"/>
  <c r="F74" i="21"/>
  <c r="F149" i="21" s="1"/>
  <c r="F27" i="30"/>
  <c r="B23" i="31"/>
  <c r="AE1" i="36"/>
  <c r="F74" i="36"/>
  <c r="F78" i="36"/>
  <c r="AJ1" i="47"/>
  <c r="AG1" i="47"/>
  <c r="AB1" i="47"/>
  <c r="L18" i="48"/>
  <c r="B23" i="48"/>
  <c r="H18" i="48"/>
  <c r="AH1" i="50"/>
  <c r="AE1" i="50"/>
  <c r="AG1" i="52"/>
  <c r="AD1" i="52"/>
  <c r="F76" i="54"/>
  <c r="F77" i="54"/>
  <c r="O6" i="55"/>
  <c r="K6" i="55"/>
  <c r="AD1" i="55"/>
  <c r="AE1" i="55"/>
  <c r="B22" i="66"/>
  <c r="AK1" i="68"/>
  <c r="AH1" i="68"/>
  <c r="AI1" i="68"/>
  <c r="AH1" i="69"/>
  <c r="AE1" i="69"/>
  <c r="AI1" i="69"/>
  <c r="H22" i="69"/>
  <c r="F52" i="72"/>
  <c r="F53" i="72"/>
  <c r="F51" i="72"/>
  <c r="H18" i="86"/>
  <c r="B21" i="86"/>
  <c r="L18" i="86"/>
  <c r="B23" i="86"/>
  <c r="B23" i="87"/>
  <c r="D22" i="87"/>
  <c r="B29" i="87"/>
  <c r="F27" i="87"/>
  <c r="E40" i="87"/>
  <c r="E41" i="87"/>
  <c r="F53" i="91"/>
  <c r="F52" i="91"/>
  <c r="F51" i="91"/>
  <c r="F50" i="91"/>
  <c r="AH1" i="67"/>
  <c r="AJ1" i="67"/>
  <c r="B20" i="84"/>
  <c r="F18" i="84"/>
  <c r="D22" i="88"/>
  <c r="B23" i="88"/>
  <c r="B29" i="88"/>
  <c r="F27" i="88"/>
  <c r="H22" i="88"/>
  <c r="AH1" i="46"/>
  <c r="F22" i="49"/>
  <c r="AE1" i="53"/>
  <c r="AE1" i="54"/>
  <c r="AH1" i="65"/>
  <c r="B19" i="65"/>
  <c r="AC1" i="67"/>
  <c r="AI1" i="67"/>
  <c r="AE1" i="71"/>
  <c r="F77" i="73"/>
  <c r="F73" i="73"/>
  <c r="AG1" i="86"/>
  <c r="Q6" i="91"/>
  <c r="D27" i="68"/>
  <c r="AH1" i="73"/>
  <c r="AE1" i="74"/>
  <c r="AE1" i="85"/>
  <c r="AH1" i="86"/>
  <c r="H27" i="87"/>
  <c r="AB1" i="88"/>
  <c r="AF1" i="88"/>
  <c r="AD1" i="89"/>
  <c r="AB1" i="90"/>
  <c r="F6" i="90"/>
  <c r="AC1" i="91"/>
  <c r="F6" i="91"/>
  <c r="Q6" i="93"/>
  <c r="Q25" i="93"/>
  <c r="F74" i="96"/>
  <c r="AE1" i="93"/>
  <c r="R79" i="95"/>
  <c r="F77" i="96"/>
  <c r="U9" i="96"/>
  <c r="U9" i="95"/>
  <c r="U9" i="97"/>
  <c r="U9" i="93"/>
  <c r="U9" i="92"/>
  <c r="U9" i="82"/>
  <c r="U9" i="91"/>
  <c r="U9" i="90"/>
  <c r="U9" i="77"/>
  <c r="U9" i="76"/>
  <c r="U9" i="81"/>
  <c r="U9" i="80"/>
  <c r="U9" i="78"/>
  <c r="U9" i="73"/>
  <c r="U9" i="74"/>
  <c r="U9" i="72"/>
  <c r="U9" i="71"/>
  <c r="U9" i="61"/>
  <c r="U9" i="63"/>
  <c r="U9" i="58"/>
  <c r="U9" i="57"/>
  <c r="U9" i="59"/>
  <c r="U9" i="62"/>
  <c r="U9" i="55"/>
  <c r="U9" i="54"/>
  <c r="U9" i="43"/>
  <c r="U9" i="36"/>
  <c r="U9" i="42"/>
  <c r="U9" i="34"/>
  <c r="U9" i="33"/>
  <c r="U9" i="53"/>
  <c r="U9" i="52"/>
  <c r="U9" i="44"/>
  <c r="U9" i="39"/>
  <c r="U9" i="38"/>
  <c r="U9" i="40"/>
  <c r="U9" i="35"/>
  <c r="U9" i="23"/>
  <c r="U9" i="16"/>
  <c r="U9" i="5"/>
  <c r="U9" i="21"/>
  <c r="U9" i="15"/>
  <c r="U9" i="14"/>
  <c r="U9" i="6"/>
  <c r="U9" i="24"/>
  <c r="U10" i="96"/>
  <c r="U10" i="95"/>
  <c r="U10" i="97"/>
  <c r="U10" i="92"/>
  <c r="U10" i="93"/>
  <c r="U10" i="91"/>
  <c r="U10" i="90"/>
  <c r="U10" i="82"/>
  <c r="U10" i="81"/>
  <c r="U10" i="80"/>
  <c r="U10" i="72"/>
  <c r="U10" i="71"/>
  <c r="U10" i="77"/>
  <c r="U10" i="76"/>
  <c r="U10" i="74"/>
  <c r="U10" i="78"/>
  <c r="U10" i="73"/>
  <c r="U10" i="59"/>
  <c r="U10" i="63"/>
  <c r="U10" i="62"/>
  <c r="U10" i="61"/>
  <c r="U10" i="58"/>
  <c r="U10" i="57"/>
  <c r="U10" i="55"/>
  <c r="U10" i="53"/>
  <c r="U10" i="52"/>
  <c r="U10" i="39"/>
  <c r="U10" i="38"/>
  <c r="U10" i="36"/>
  <c r="U10" i="40"/>
  <c r="U10" i="35"/>
  <c r="U10" i="54"/>
  <c r="U10" i="44"/>
  <c r="U10" i="43"/>
  <c r="U10" i="42"/>
  <c r="U10" i="34"/>
  <c r="U10" i="33"/>
  <c r="U10" i="21"/>
  <c r="U10" i="15"/>
  <c r="U10" i="14"/>
  <c r="U10" i="25"/>
  <c r="U10" i="24"/>
  <c r="U10" i="23"/>
  <c r="U10" i="16"/>
  <c r="U10" i="20"/>
  <c r="U10" i="19"/>
  <c r="U10" i="6"/>
  <c r="U10" i="5"/>
  <c r="U10" i="4"/>
  <c r="U11" i="97"/>
  <c r="U11" i="92"/>
  <c r="U11" i="96"/>
  <c r="U11" i="95"/>
  <c r="U11" i="93"/>
  <c r="U11" i="91"/>
  <c r="U11" i="90"/>
  <c r="U11" i="78"/>
  <c r="U11" i="73"/>
  <c r="U11" i="80"/>
  <c r="U11" i="82"/>
  <c r="U11" i="81"/>
  <c r="U11" i="74"/>
  <c r="U11" i="72"/>
  <c r="U11" i="71"/>
  <c r="U11" i="77"/>
  <c r="U11" i="76"/>
  <c r="U11" i="58"/>
  <c r="U11" i="57"/>
  <c r="U11" i="59"/>
  <c r="U11" i="63"/>
  <c r="U11" i="62"/>
  <c r="U11" i="61"/>
  <c r="U11" i="55"/>
  <c r="U11" i="44"/>
  <c r="U11" i="43"/>
  <c r="U11" i="42"/>
  <c r="U11" i="36"/>
  <c r="U11" i="34"/>
  <c r="U11" i="33"/>
  <c r="U11" i="53"/>
  <c r="U11" i="52"/>
  <c r="U11" i="39"/>
  <c r="U11" i="38"/>
  <c r="U11" i="40"/>
  <c r="U11" i="35"/>
  <c r="U11" i="54"/>
  <c r="U11" i="20"/>
  <c r="U11" i="19"/>
  <c r="U11" i="6"/>
  <c r="U11" i="5"/>
  <c r="U11" i="4"/>
  <c r="U11" i="25"/>
  <c r="U11" i="24"/>
  <c r="U11" i="23"/>
  <c r="U11" i="16"/>
  <c r="B21" i="8"/>
  <c r="H18" i="8"/>
  <c r="D18" i="8"/>
  <c r="F80" i="17"/>
  <c r="F78" i="17"/>
  <c r="F76" i="17"/>
  <c r="F74" i="17"/>
  <c r="F79" i="17"/>
  <c r="F77" i="17"/>
  <c r="F75" i="17"/>
  <c r="F73" i="17"/>
  <c r="H80" i="17"/>
  <c r="H78" i="17"/>
  <c r="H76" i="17"/>
  <c r="H74" i="17"/>
  <c r="U13" i="96"/>
  <c r="U13" i="95"/>
  <c r="U13" i="97"/>
  <c r="U13" i="92"/>
  <c r="U13" i="93"/>
  <c r="U13" i="91"/>
  <c r="U13" i="90"/>
  <c r="U13" i="82"/>
  <c r="U13" i="81"/>
  <c r="U13" i="80"/>
  <c r="U13" i="77"/>
  <c r="U13" i="76"/>
  <c r="U13" i="78"/>
  <c r="U13" i="72"/>
  <c r="U13" i="71"/>
  <c r="U13" i="74"/>
  <c r="U13" i="73"/>
  <c r="U13" i="63"/>
  <c r="U13" i="58"/>
  <c r="U13" i="57"/>
  <c r="U13" i="62"/>
  <c r="U13" i="61"/>
  <c r="U13" i="59"/>
  <c r="U13" i="55"/>
  <c r="U13" i="53"/>
  <c r="U13" i="52"/>
  <c r="U13" i="36"/>
  <c r="U13" i="35"/>
  <c r="U13" i="54"/>
  <c r="U13" i="44"/>
  <c r="U13" i="39"/>
  <c r="U13" i="38"/>
  <c r="U13" i="43"/>
  <c r="U13" i="42"/>
  <c r="U13" i="40"/>
  <c r="U13" i="34"/>
  <c r="U13" i="33"/>
  <c r="U13" i="15"/>
  <c r="U13" i="14"/>
  <c r="U13" i="24"/>
  <c r="U13" i="23"/>
  <c r="U13" i="21"/>
  <c r="U13" i="16"/>
  <c r="U13" i="6"/>
  <c r="U13" i="5"/>
  <c r="U13" i="4"/>
  <c r="U15" i="97"/>
  <c r="U15" i="91"/>
  <c r="U15" i="90"/>
  <c r="U15" i="96"/>
  <c r="U15" i="95"/>
  <c r="U15" i="93"/>
  <c r="U15" i="92"/>
  <c r="U15" i="81"/>
  <c r="U15" i="82"/>
  <c r="U15" i="78"/>
  <c r="U15" i="72"/>
  <c r="U15" i="71"/>
  <c r="U15" i="74"/>
  <c r="U15" i="73"/>
  <c r="U15" i="80"/>
  <c r="U15" i="77"/>
  <c r="U15" i="76"/>
  <c r="U15" i="63"/>
  <c r="U15" i="58"/>
  <c r="U15" i="57"/>
  <c r="U15" i="59"/>
  <c r="U15" i="62"/>
  <c r="U15" i="61"/>
  <c r="U15" i="55"/>
  <c r="U15" i="42"/>
  <c r="U15" i="36"/>
  <c r="U15" i="35"/>
  <c r="U15" i="54"/>
  <c r="U15" i="44"/>
  <c r="U15" i="39"/>
  <c r="U15" i="38"/>
  <c r="U15" i="40"/>
  <c r="U15" i="34"/>
  <c r="U15" i="33"/>
  <c r="U15" i="53"/>
  <c r="U15" i="52"/>
  <c r="U15" i="43"/>
  <c r="U15" i="25"/>
  <c r="U15" i="20"/>
  <c r="U15" i="19"/>
  <c r="U15" i="4"/>
  <c r="U15" i="24"/>
  <c r="U15" i="23"/>
  <c r="U15" i="15"/>
  <c r="U15" i="14"/>
  <c r="U15" i="5"/>
  <c r="U8" i="92"/>
  <c r="U8" i="96"/>
  <c r="U8" i="95"/>
  <c r="U8" i="97"/>
  <c r="U8" i="93"/>
  <c r="U8" i="91"/>
  <c r="U8" i="90"/>
  <c r="U8" i="81"/>
  <c r="U8" i="80"/>
  <c r="U8" i="73"/>
  <c r="U8" i="82"/>
  <c r="U8" i="77"/>
  <c r="U8" i="76"/>
  <c r="U8" i="74"/>
  <c r="U8" i="72"/>
  <c r="U8" i="71"/>
  <c r="U8" i="78"/>
  <c r="U8" i="63"/>
  <c r="U8" i="59"/>
  <c r="U8" i="62"/>
  <c r="U8" i="61"/>
  <c r="U8" i="58"/>
  <c r="U8" i="57"/>
  <c r="U8" i="55"/>
  <c r="U8" i="42"/>
  <c r="U8" i="39"/>
  <c r="U8" i="38"/>
  <c r="U8" i="36"/>
  <c r="U8" i="34"/>
  <c r="U8" i="33"/>
  <c r="U8" i="53"/>
  <c r="U8" i="52"/>
  <c r="U8" i="44"/>
  <c r="U8" i="40"/>
  <c r="U8" i="35"/>
  <c r="U8" i="54"/>
  <c r="U8" i="43"/>
  <c r="U8" i="25"/>
  <c r="U8" i="21"/>
  <c r="U8" i="4"/>
  <c r="U8" i="24"/>
  <c r="U8" i="23"/>
  <c r="U8" i="20"/>
  <c r="U8" i="19"/>
  <c r="U8" i="16"/>
  <c r="U8" i="5"/>
  <c r="U12" i="91"/>
  <c r="U12" i="90"/>
  <c r="U12" i="96"/>
  <c r="U12" i="95"/>
  <c r="U12" i="97"/>
  <c r="U12" i="93"/>
  <c r="U12" i="92"/>
  <c r="U12" i="81"/>
  <c r="U12" i="80"/>
  <c r="U12" i="72"/>
  <c r="U12" i="71"/>
  <c r="U12" i="77"/>
  <c r="U12" i="76"/>
  <c r="U12" i="74"/>
  <c r="U12" i="73"/>
  <c r="U12" i="82"/>
  <c r="U12" i="78"/>
  <c r="U12" i="63"/>
  <c r="U12" i="59"/>
  <c r="U12" i="62"/>
  <c r="U12" i="61"/>
  <c r="U12" i="58"/>
  <c r="U12" i="57"/>
  <c r="U12" i="55"/>
  <c r="U12" i="39"/>
  <c r="U12" i="38"/>
  <c r="U12" i="36"/>
  <c r="U12" i="35"/>
  <c r="U12" i="54"/>
  <c r="U12" i="44"/>
  <c r="U12" i="40"/>
  <c r="U12" i="43"/>
  <c r="U12" i="42"/>
  <c r="U12" i="34"/>
  <c r="U12" i="33"/>
  <c r="U12" i="53"/>
  <c r="U12" i="52"/>
  <c r="U12" i="25"/>
  <c r="U12" i="21"/>
  <c r="U12" i="5"/>
  <c r="U12" i="4"/>
  <c r="U12" i="20"/>
  <c r="U12" i="19"/>
  <c r="U12" i="15"/>
  <c r="U12" i="14"/>
  <c r="B20" i="9"/>
  <c r="F18" i="9"/>
  <c r="U3" i="9"/>
  <c r="Z3" i="9" s="1"/>
  <c r="Y4" i="9"/>
  <c r="X4" i="9"/>
  <c r="B22" i="9"/>
  <c r="J18" i="9"/>
  <c r="Y5" i="9"/>
  <c r="Y3" i="9"/>
  <c r="L18" i="10"/>
  <c r="U8" i="15"/>
  <c r="Q41" i="16"/>
  <c r="Q6" i="16"/>
  <c r="F6" i="16"/>
  <c r="M6" i="16"/>
  <c r="K6" i="16"/>
  <c r="AG1" i="16"/>
  <c r="AC1" i="16"/>
  <c r="AE1" i="16"/>
  <c r="AH1" i="16"/>
  <c r="AD1" i="16"/>
  <c r="U12" i="16"/>
  <c r="H75" i="17"/>
  <c r="U9" i="20"/>
  <c r="U11" i="21"/>
  <c r="U9" i="25"/>
  <c r="U9" i="4"/>
  <c r="U15" i="6"/>
  <c r="U11" i="14"/>
  <c r="U8" i="17"/>
  <c r="U9" i="17"/>
  <c r="U10" i="17"/>
  <c r="U11" i="17"/>
  <c r="U12" i="17"/>
  <c r="U13" i="17"/>
  <c r="U14" i="17"/>
  <c r="U15" i="17"/>
  <c r="H77" i="17"/>
  <c r="F74" i="19"/>
  <c r="F72" i="19"/>
  <c r="F75" i="19"/>
  <c r="U13" i="20"/>
  <c r="U15" i="21"/>
  <c r="U13" i="25"/>
  <c r="U14" i="96"/>
  <c r="U14" i="95"/>
  <c r="U14" i="97"/>
  <c r="U14" i="93"/>
  <c r="U14" i="92"/>
  <c r="U14" i="91"/>
  <c r="U14" i="90"/>
  <c r="U14" i="81"/>
  <c r="U14" i="73"/>
  <c r="U14" i="77"/>
  <c r="U14" i="76"/>
  <c r="U14" i="74"/>
  <c r="U14" i="82"/>
  <c r="U14" i="78"/>
  <c r="U14" i="72"/>
  <c r="U14" i="71"/>
  <c r="U14" i="59"/>
  <c r="U14" i="62"/>
  <c r="U14" i="63"/>
  <c r="U14" i="58"/>
  <c r="U14" i="57"/>
  <c r="U14" i="55"/>
  <c r="U14" i="54"/>
  <c r="U14" i="44"/>
  <c r="U14" i="39"/>
  <c r="U14" i="38"/>
  <c r="U14" i="36"/>
  <c r="U14" i="40"/>
  <c r="U14" i="34"/>
  <c r="U14" i="33"/>
  <c r="U14" i="53"/>
  <c r="U14" i="52"/>
  <c r="U14" i="43"/>
  <c r="U14" i="35"/>
  <c r="U14" i="21"/>
  <c r="U14" i="16"/>
  <c r="U14" i="6"/>
  <c r="U14" i="15"/>
  <c r="U14" i="14"/>
  <c r="U14" i="5"/>
  <c r="U14" i="25"/>
  <c r="U14" i="20"/>
  <c r="U14" i="19"/>
  <c r="U8" i="6"/>
  <c r="B21" i="10"/>
  <c r="H18" i="10"/>
  <c r="D18" i="10"/>
  <c r="B28" i="11"/>
  <c r="D27" i="11"/>
  <c r="B25" i="13"/>
  <c r="D24" i="13"/>
  <c r="B31" i="13"/>
  <c r="D30" i="13"/>
  <c r="E47" i="13"/>
  <c r="E46" i="13"/>
  <c r="F55" i="14"/>
  <c r="F56" i="14"/>
  <c r="U11" i="15"/>
  <c r="AF1" i="16"/>
  <c r="U15" i="16"/>
  <c r="H79" i="17"/>
  <c r="H78" i="21"/>
  <c r="H153" i="21" s="1"/>
  <c r="H76" i="21"/>
  <c r="H151" i="21" s="1"/>
  <c r="H74" i="21"/>
  <c r="H149" i="21" s="1"/>
  <c r="F73" i="21"/>
  <c r="F148" i="21" s="1"/>
  <c r="H79" i="21"/>
  <c r="H154" i="21" s="1"/>
  <c r="H77" i="21"/>
  <c r="H152" i="21" s="1"/>
  <c r="H75" i="21"/>
  <c r="H150" i="21" s="1"/>
  <c r="K73" i="21"/>
  <c r="K148" i="21" s="1"/>
  <c r="F72" i="21"/>
  <c r="F147" i="21" s="1"/>
  <c r="F79" i="21"/>
  <c r="F154" i="21" s="1"/>
  <c r="F77" i="21"/>
  <c r="F152" i="21" s="1"/>
  <c r="F75" i="21"/>
  <c r="F150" i="21" s="1"/>
  <c r="H73" i="21"/>
  <c r="H148" i="21" s="1"/>
  <c r="U9" i="19"/>
  <c r="F76" i="21"/>
  <c r="F151" i="21" s="1"/>
  <c r="F24" i="23"/>
  <c r="F25" i="23"/>
  <c r="U12" i="24"/>
  <c r="AH1" i="27"/>
  <c r="AD1" i="27"/>
  <c r="AJ1" i="27"/>
  <c r="AF1" i="27"/>
  <c r="AB1" i="27"/>
  <c r="L9" i="27" s="1"/>
  <c r="AI1" i="27"/>
  <c r="AE1" i="27"/>
  <c r="AB1" i="8"/>
  <c r="AF1" i="8"/>
  <c r="H18" i="9"/>
  <c r="B20" i="10"/>
  <c r="AD1" i="11"/>
  <c r="AH1" i="11"/>
  <c r="H22" i="11"/>
  <c r="F22" i="12"/>
  <c r="E43" i="12"/>
  <c r="AE1" i="14"/>
  <c r="M6" i="14"/>
  <c r="O6" i="15"/>
  <c r="D18" i="27"/>
  <c r="D18" i="29"/>
  <c r="L18" i="29"/>
  <c r="B24" i="30"/>
  <c r="H27" i="30"/>
  <c r="B25" i="32"/>
  <c r="D24" i="32"/>
  <c r="B27" i="32"/>
  <c r="H24" i="32"/>
  <c r="B31" i="32"/>
  <c r="D30" i="32"/>
  <c r="D27" i="12"/>
  <c r="F24" i="13"/>
  <c r="O6" i="14"/>
  <c r="O6" i="17"/>
  <c r="Q41" i="17"/>
  <c r="R79" i="20"/>
  <c r="F27" i="24"/>
  <c r="F42" i="25"/>
  <c r="V3" i="27"/>
  <c r="B21" i="27"/>
  <c r="AC1" i="28"/>
  <c r="AG1" i="28"/>
  <c r="AK1" i="28"/>
  <c r="F18" i="28"/>
  <c r="F18" i="29"/>
  <c r="AC1" i="30"/>
  <c r="AG1" i="30"/>
  <c r="AK1" i="30"/>
  <c r="B25" i="30"/>
  <c r="B28" i="30"/>
  <c r="AK1" i="32"/>
  <c r="AG1" i="32"/>
  <c r="AC1" i="32"/>
  <c r="AJ1" i="32"/>
  <c r="AF1" i="32"/>
  <c r="AB1" i="32"/>
  <c r="F79" i="40"/>
  <c r="F154" i="40" s="1"/>
  <c r="F77" i="40"/>
  <c r="F152" i="40" s="1"/>
  <c r="F75" i="40"/>
  <c r="F150" i="40" s="1"/>
  <c r="H73" i="40"/>
  <c r="H148" i="40" s="1"/>
  <c r="H78" i="40"/>
  <c r="H153" i="40" s="1"/>
  <c r="H76" i="40"/>
  <c r="H151" i="40" s="1"/>
  <c r="H74" i="40"/>
  <c r="H149" i="40" s="1"/>
  <c r="F73" i="40"/>
  <c r="F148" i="40" s="1"/>
  <c r="F78" i="40"/>
  <c r="F153" i="40" s="1"/>
  <c r="F76" i="40"/>
  <c r="F151" i="40" s="1"/>
  <c r="F74" i="40"/>
  <c r="F149" i="40" s="1"/>
  <c r="H72" i="40"/>
  <c r="H147" i="40" s="1"/>
  <c r="H79" i="40"/>
  <c r="H154" i="40" s="1"/>
  <c r="H77" i="40"/>
  <c r="H152" i="40" s="1"/>
  <c r="H75" i="40"/>
  <c r="H150" i="40" s="1"/>
  <c r="K73" i="40"/>
  <c r="K148" i="40" s="1"/>
  <c r="F72" i="40"/>
  <c r="F147" i="40" s="1"/>
  <c r="AD1" i="28"/>
  <c r="H18" i="28"/>
  <c r="H18" i="29"/>
  <c r="AD1" i="30"/>
  <c r="AC1" i="11"/>
  <c r="AG1" i="11"/>
  <c r="AD1" i="12"/>
  <c r="H27" i="12"/>
  <c r="J24" i="13"/>
  <c r="J30" i="13"/>
  <c r="AD1" i="14"/>
  <c r="AD1" i="17"/>
  <c r="V4" i="27"/>
  <c r="J18" i="28"/>
  <c r="H22" i="31"/>
  <c r="B25" i="31"/>
  <c r="B31" i="31"/>
  <c r="J27" i="31"/>
  <c r="Q41" i="35"/>
  <c r="R79" i="39"/>
  <c r="H18" i="47"/>
  <c r="B20" i="48"/>
  <c r="H22" i="49"/>
  <c r="B29" i="49"/>
  <c r="O6" i="53"/>
  <c r="E46" i="32"/>
  <c r="M6" i="33"/>
  <c r="O6" i="34"/>
  <c r="AD1" i="35"/>
  <c r="AH1" i="35"/>
  <c r="K6" i="35"/>
  <c r="F74" i="35"/>
  <c r="F78" i="35"/>
  <c r="M6" i="36"/>
  <c r="H74" i="36"/>
  <c r="H76" i="36"/>
  <c r="H78" i="36"/>
  <c r="H80" i="36"/>
  <c r="R79" i="38"/>
  <c r="F28" i="43"/>
  <c r="F43" i="44"/>
  <c r="AC1" i="46"/>
  <c r="AG1" i="46"/>
  <c r="AK1" i="46"/>
  <c r="J18" i="47"/>
  <c r="AC1" i="48"/>
  <c r="AG1" i="48"/>
  <c r="AK1" i="48"/>
  <c r="J18" i="48"/>
  <c r="B23" i="49"/>
  <c r="B30" i="49"/>
  <c r="AB1" i="50"/>
  <c r="AF1" i="50"/>
  <c r="AJ1" i="50"/>
  <c r="D27" i="50"/>
  <c r="AC1" i="51"/>
  <c r="AG1" i="51"/>
  <c r="AK1" i="51"/>
  <c r="F24" i="51"/>
  <c r="F30" i="51"/>
  <c r="O6" i="52"/>
  <c r="AC1" i="53"/>
  <c r="AG1" i="53"/>
  <c r="F6" i="53"/>
  <c r="Q6" i="53"/>
  <c r="F52" i="53"/>
  <c r="M6" i="54"/>
  <c r="F75" i="54"/>
  <c r="F79" i="54"/>
  <c r="AB1" i="55"/>
  <c r="AH1" i="55"/>
  <c r="M6" i="55"/>
  <c r="H78" i="59"/>
  <c r="H153" i="59" s="1"/>
  <c r="H76" i="59"/>
  <c r="H151" i="59" s="1"/>
  <c r="H74" i="59"/>
  <c r="H149" i="59" s="1"/>
  <c r="F73" i="59"/>
  <c r="F148" i="59" s="1"/>
  <c r="F78" i="59"/>
  <c r="F153" i="59" s="1"/>
  <c r="F76" i="59"/>
  <c r="F151" i="59" s="1"/>
  <c r="F74" i="59"/>
  <c r="F149" i="59" s="1"/>
  <c r="H72" i="59"/>
  <c r="H147" i="59" s="1"/>
  <c r="H79" i="59"/>
  <c r="H154" i="59" s="1"/>
  <c r="H77" i="59"/>
  <c r="H152" i="59" s="1"/>
  <c r="H75" i="59"/>
  <c r="H150" i="59" s="1"/>
  <c r="K73" i="59"/>
  <c r="K148" i="59" s="1"/>
  <c r="F72" i="59"/>
  <c r="F147" i="59" s="1"/>
  <c r="F79" i="59"/>
  <c r="F154" i="59" s="1"/>
  <c r="F77" i="59"/>
  <c r="F152" i="59" s="1"/>
  <c r="F75" i="59"/>
  <c r="F150" i="59" s="1"/>
  <c r="H73" i="59"/>
  <c r="H148" i="59" s="1"/>
  <c r="AF1" i="31"/>
  <c r="D27" i="31"/>
  <c r="F24" i="32"/>
  <c r="F30" i="32"/>
  <c r="AC1" i="34"/>
  <c r="F6" i="34"/>
  <c r="M6" i="35"/>
  <c r="F75" i="35"/>
  <c r="F79" i="35"/>
  <c r="O6" i="36"/>
  <c r="Q41" i="36"/>
  <c r="F73" i="36"/>
  <c r="F75" i="36"/>
  <c r="F77" i="36"/>
  <c r="AD1" i="46"/>
  <c r="B20" i="46"/>
  <c r="AF1" i="47"/>
  <c r="D18" i="47"/>
  <c r="AD1" i="48"/>
  <c r="AB1" i="49"/>
  <c r="AF1" i="49"/>
  <c r="AC1" i="50"/>
  <c r="AG1" i="50"/>
  <c r="AK1" i="50"/>
  <c r="B23" i="50"/>
  <c r="F27" i="50"/>
  <c r="AD1" i="51"/>
  <c r="H24" i="51"/>
  <c r="H30" i="51"/>
  <c r="AC1" i="52"/>
  <c r="AD1" i="53"/>
  <c r="AH1" i="53"/>
  <c r="K6" i="53"/>
  <c r="F53" i="53"/>
  <c r="F72" i="54"/>
  <c r="H30" i="32"/>
  <c r="F72" i="35"/>
  <c r="Q25" i="36"/>
  <c r="AD1" i="50"/>
  <c r="J24" i="51"/>
  <c r="J30" i="51"/>
  <c r="Q41" i="55"/>
  <c r="Q57" i="55"/>
  <c r="Q25" i="55"/>
  <c r="Q6" i="55"/>
  <c r="F6" i="55"/>
  <c r="AG1" i="55"/>
  <c r="AC1" i="55"/>
  <c r="F25" i="61"/>
  <c r="R79" i="58"/>
  <c r="R79" i="57"/>
  <c r="F73" i="76"/>
  <c r="F72" i="76"/>
  <c r="F75" i="76"/>
  <c r="F74" i="76"/>
  <c r="J18" i="67"/>
  <c r="B23" i="68"/>
  <c r="F27" i="68"/>
  <c r="AB1" i="69"/>
  <c r="AF1" i="69"/>
  <c r="AJ1" i="69"/>
  <c r="D27" i="69"/>
  <c r="F24" i="70"/>
  <c r="F30" i="70"/>
  <c r="O6" i="71"/>
  <c r="O6" i="74"/>
  <c r="Q41" i="74"/>
  <c r="AD1" i="65"/>
  <c r="B20" i="65"/>
  <c r="AB1" i="66"/>
  <c r="AF1" i="66"/>
  <c r="AJ1" i="66"/>
  <c r="D18" i="66"/>
  <c r="AD1" i="67"/>
  <c r="D18" i="67"/>
  <c r="L18" i="67"/>
  <c r="AB1" i="68"/>
  <c r="AF1" i="68"/>
  <c r="AJ1" i="68"/>
  <c r="B24" i="68"/>
  <c r="AC1" i="69"/>
  <c r="AG1" i="69"/>
  <c r="AK1" i="69"/>
  <c r="B23" i="69"/>
  <c r="F27" i="69"/>
  <c r="AD1" i="70"/>
  <c r="H24" i="70"/>
  <c r="H30" i="70"/>
  <c r="AC1" i="71"/>
  <c r="AG1" i="71"/>
  <c r="F6" i="71"/>
  <c r="AD1" i="72"/>
  <c r="K6" i="72"/>
  <c r="O6" i="73"/>
  <c r="AC1" i="74"/>
  <c r="AG1" i="74"/>
  <c r="F6" i="74"/>
  <c r="Q6" i="74"/>
  <c r="Q25" i="74"/>
  <c r="Q57" i="74"/>
  <c r="AJ1" i="84"/>
  <c r="AF1" i="84"/>
  <c r="AB1" i="84"/>
  <c r="AK1" i="84"/>
  <c r="AE1" i="84"/>
  <c r="AI1" i="84"/>
  <c r="AD1" i="84"/>
  <c r="AH1" i="87"/>
  <c r="AD1" i="87"/>
  <c r="AG1" i="87"/>
  <c r="AB1" i="87"/>
  <c r="AK1" i="87"/>
  <c r="AF1" i="87"/>
  <c r="AJ1" i="87"/>
  <c r="AE1" i="87"/>
  <c r="E46" i="89"/>
  <c r="E47" i="89"/>
  <c r="AC1" i="66"/>
  <c r="AG1" i="66"/>
  <c r="F18" i="67"/>
  <c r="AC1" i="68"/>
  <c r="AG1" i="68"/>
  <c r="B25" i="68"/>
  <c r="AD1" i="69"/>
  <c r="H27" i="69"/>
  <c r="J24" i="70"/>
  <c r="J30" i="70"/>
  <c r="AD1" i="71"/>
  <c r="AH1" i="71"/>
  <c r="K6" i="71"/>
  <c r="AC1" i="73"/>
  <c r="AG1" i="73"/>
  <c r="F6" i="73"/>
  <c r="Q6" i="73"/>
  <c r="Q41" i="73"/>
  <c r="AD1" i="74"/>
  <c r="AH1" i="74"/>
  <c r="K6" i="74"/>
  <c r="R79" i="77"/>
  <c r="R79" i="78"/>
  <c r="F43" i="82"/>
  <c r="F42" i="82"/>
  <c r="AG1" i="84"/>
  <c r="AC1" i="87"/>
  <c r="H18" i="66"/>
  <c r="AD1" i="73"/>
  <c r="F28" i="81"/>
  <c r="F27" i="81"/>
  <c r="F40" i="82"/>
  <c r="AH1" i="84"/>
  <c r="AI1" i="87"/>
  <c r="F22" i="88"/>
  <c r="B24" i="88"/>
  <c r="D27" i="88"/>
  <c r="B28" i="88"/>
  <c r="B19" i="84"/>
  <c r="AE1" i="86"/>
  <c r="AK1" i="86"/>
  <c r="B25" i="89"/>
  <c r="D24" i="89"/>
  <c r="B31" i="89"/>
  <c r="D30" i="89"/>
  <c r="B33" i="89"/>
  <c r="F55" i="90"/>
  <c r="K6" i="92"/>
  <c r="M6" i="92"/>
  <c r="AH1" i="92"/>
  <c r="AD1" i="92"/>
  <c r="AE1" i="92"/>
  <c r="F78" i="97"/>
  <c r="F153" i="97" s="1"/>
  <c r="F76" i="97"/>
  <c r="F151" i="97" s="1"/>
  <c r="F74" i="97"/>
  <c r="F149" i="97" s="1"/>
  <c r="H72" i="97"/>
  <c r="H147" i="97" s="1"/>
  <c r="H79" i="97"/>
  <c r="H154" i="97" s="1"/>
  <c r="H77" i="97"/>
  <c r="H152" i="97" s="1"/>
  <c r="H75" i="97"/>
  <c r="H150" i="97" s="1"/>
  <c r="K73" i="97"/>
  <c r="K148" i="97" s="1"/>
  <c r="F72" i="97"/>
  <c r="F147" i="97" s="1"/>
  <c r="F79" i="97"/>
  <c r="F154" i="97" s="1"/>
  <c r="F77" i="97"/>
  <c r="F152" i="97" s="1"/>
  <c r="F75" i="97"/>
  <c r="F150" i="97" s="1"/>
  <c r="H73" i="97"/>
  <c r="H148" i="97" s="1"/>
  <c r="H78" i="97"/>
  <c r="H153" i="97" s="1"/>
  <c r="H76" i="97"/>
  <c r="H151" i="97" s="1"/>
  <c r="H74" i="97"/>
  <c r="H149" i="97" s="1"/>
  <c r="F73" i="97"/>
  <c r="F148" i="97" s="1"/>
  <c r="AH1" i="85"/>
  <c r="AD1" i="85"/>
  <c r="D18" i="86"/>
  <c r="B31" i="88"/>
  <c r="J27" i="88"/>
  <c r="E42" i="88"/>
  <c r="AJ1" i="89"/>
  <c r="AF1" i="89"/>
  <c r="AB1" i="89"/>
  <c r="AE1" i="90"/>
  <c r="AF1" i="92"/>
  <c r="F6" i="92"/>
  <c r="B21" i="84"/>
  <c r="AJ1" i="86"/>
  <c r="AF1" i="86"/>
  <c r="AB1" i="86"/>
  <c r="AG1" i="92"/>
  <c r="O6" i="92"/>
  <c r="AB1" i="92"/>
  <c r="Q6" i="92"/>
  <c r="Q41" i="92"/>
  <c r="F78" i="92"/>
  <c r="F74" i="92"/>
  <c r="F79" i="92"/>
  <c r="F75" i="92"/>
  <c r="O6" i="93"/>
  <c r="Q41" i="93"/>
  <c r="F74" i="95"/>
  <c r="F75" i="96"/>
  <c r="F79" i="96"/>
  <c r="F75" i="95"/>
  <c r="F72" i="96"/>
  <c r="H18" i="85"/>
  <c r="L7" i="9" l="1"/>
  <c r="L11" i="9"/>
  <c r="L9" i="9"/>
  <c r="L7" i="27"/>
  <c r="L11" i="27"/>
  <c r="F72" i="95"/>
  <c r="F73" i="95"/>
  <c r="F78" i="78"/>
  <c r="F153" i="78" s="1"/>
  <c r="F76" i="78"/>
  <c r="F151" i="78" s="1"/>
  <c r="H79" i="78"/>
  <c r="H154" i="78" s="1"/>
  <c r="H77" i="78"/>
  <c r="H152" i="78" s="1"/>
  <c r="H75" i="78"/>
  <c r="H150" i="78" s="1"/>
  <c r="F77" i="78"/>
  <c r="F152" i="78" s="1"/>
  <c r="F74" i="78"/>
  <c r="F149" i="78" s="1"/>
  <c r="H72" i="78"/>
  <c r="H147" i="78" s="1"/>
  <c r="H76" i="78"/>
  <c r="H151" i="78" s="1"/>
  <c r="K73" i="78"/>
  <c r="K148" i="78" s="1"/>
  <c r="F72" i="78"/>
  <c r="F147" i="78" s="1"/>
  <c r="F79" i="78"/>
  <c r="F154" i="78" s="1"/>
  <c r="F75" i="78"/>
  <c r="F150" i="78" s="1"/>
  <c r="H73" i="78"/>
  <c r="H148" i="78" s="1"/>
  <c r="H78" i="78"/>
  <c r="H153" i="78" s="1"/>
  <c r="H74" i="78"/>
  <c r="H149" i="78" s="1"/>
  <c r="F73" i="78"/>
  <c r="F148" i="78" s="1"/>
  <c r="F78" i="77"/>
  <c r="F74" i="77"/>
  <c r="F77" i="77"/>
  <c r="F73" i="77"/>
  <c r="F76" i="77"/>
  <c r="F72" i="77"/>
  <c r="F79" i="77"/>
  <c r="F75" i="77"/>
  <c r="F74" i="57"/>
  <c r="F73" i="57"/>
  <c r="F72" i="57"/>
  <c r="F75" i="57"/>
  <c r="F76" i="39"/>
  <c r="F72" i="39"/>
  <c r="F79" i="39"/>
  <c r="F75" i="39"/>
  <c r="F78" i="39"/>
  <c r="F74" i="39"/>
  <c r="F77" i="39"/>
  <c r="F73" i="39"/>
  <c r="F79" i="58"/>
  <c r="F75" i="58"/>
  <c r="F78" i="58"/>
  <c r="F74" i="58"/>
  <c r="F77" i="58"/>
  <c r="F73" i="58"/>
  <c r="F76" i="58"/>
  <c r="F72" i="58"/>
  <c r="F75" i="38"/>
  <c r="F74" i="38"/>
  <c r="F73" i="38"/>
  <c r="F72" i="38"/>
  <c r="F79" i="20"/>
  <c r="F75" i="20"/>
  <c r="F77" i="20"/>
  <c r="F73" i="20"/>
  <c r="F76" i="20"/>
  <c r="F72" i="20"/>
  <c r="F78" i="20"/>
  <c r="F74" i="20"/>
  <c r="AL1" i="9"/>
  <c r="AH1" i="9"/>
  <c r="AD1" i="9"/>
  <c r="AJ1" i="9"/>
  <c r="AF1" i="9"/>
  <c r="AI1" i="9"/>
  <c r="AE1" i="9"/>
  <c r="AC1" i="9"/>
  <c r="AK1" i="9"/>
  <c r="AG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0200-000001000000}">
      <text>
        <r>
          <rPr>
            <sz val="10"/>
            <rFont val="Arial"/>
            <family val="2"/>
            <charset val="238"/>
          </rPr>
          <t>A játékos végső elfogadási státusza:
QA= Direkt elfogadva
WC=Szabad kártyás
Üres=nincs a táblában</t>
        </r>
      </text>
    </comment>
    <comment ref="O6" authorId="0" shapeId="0" xr:uid="{00000000-0006-0000-0200-000002000000}">
      <text>
        <r>
          <rPr>
            <sz val="10"/>
            <rFont val="Arial"/>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2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3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400-000001000000}">
      <text>
        <r>
          <rPr>
            <sz val="10"/>
            <rFont val="Arial"/>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1500-000001000000}">
      <text>
        <r>
          <rPr>
            <sz val="10"/>
            <rFont val="Arial"/>
            <family val="2"/>
            <charset val="238"/>
          </rPr>
          <t>A játékos végső elfogadási státusza:
QA= Direkt elfogadva
WC=Szabad kártyás
Üres=nincs a táblában</t>
        </r>
      </text>
    </comment>
    <comment ref="O6" authorId="0" shapeId="0" xr:uid="{00000000-0006-0000-1500-000002000000}">
      <text>
        <r>
          <rPr>
            <sz val="10"/>
            <rFont val="Arial"/>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6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7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8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900-00000100000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00000000-0006-0000-1900-000002000000}">
      <text>
        <r>
          <rPr>
            <sz val="10"/>
            <rFont val="Arial"/>
            <family val="2"/>
            <charset val="238"/>
          </rPr>
          <t>Amikor kész a kiemelési lista töltsd ki a kiemeléseket 1,2,3,4,…
A ki nem emelteknél hagyd üresen!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11EDB3B7-241C-44E6-9596-55970ECBD8C9}">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A81C1E20-5E3C-4CCF-9D05-FDD7B3603FCA}">
      <text>
        <r>
          <rPr>
            <sz val="10"/>
            <rFont val="Arial"/>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80D70EB0-B69B-45C4-BF0B-96CFA9A86C4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FC1F5432-D284-4CE7-A77A-6C43496DFBBB}">
      <text>
        <r>
          <rPr>
            <sz val="10"/>
            <rFont val="Arial"/>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3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7FA0BF9-FC5D-4FEF-AD0E-83B8701BB557}">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7CC1141D-279D-4D1A-A28D-A6AB54F328A9}">
      <text>
        <r>
          <rPr>
            <sz val="10"/>
            <rFont val="Arial"/>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E6AB716C-D7E3-4A3E-93CC-89A477F560EC}">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992ACC7B-70D0-40E4-BB19-66040C87DD79}">
      <text>
        <r>
          <rPr>
            <sz val="10"/>
            <rFont val="Arial"/>
            <family val="2"/>
            <charset val="238"/>
          </rPr>
          <t>Amikor kész a kiemelési lista töltsd ki a kiemeléseket 1,2,3,4,…
A ki nem emelteknél hagyd üresen!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5B08970-9309-4B52-B6AC-0DEBEC053F59}">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6D111A7F-395F-4962-B4FB-C9EE016DE3BF}">
      <text>
        <r>
          <rPr>
            <sz val="10"/>
            <rFont val="Arial"/>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368B03DE-F0C6-48D8-98AC-2C41D55A9065}">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B212E4FE-B964-44EB-9399-1C885AD9CE4F}">
      <text>
        <r>
          <rPr>
            <sz val="10"/>
            <rFont val="Arial"/>
            <family val="2"/>
            <charset val="238"/>
          </rPr>
          <t>Amikor kész a kiemelési lista töltsd ki a kiemeléseket 1,2,3,4,…
A ki nem emelteknél hagyd üresen!</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516FADCE-9F76-40EF-A5E2-18F970359D95}">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CF4B3D0C-1B8D-4DDE-A1D1-6A27EB5BF395}">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4A5B1855-9F8A-4A9B-B77F-70639E5FA1EE}">
      <text>
        <r>
          <rPr>
            <sz val="10"/>
            <rFont val="Arial"/>
            <family val="2"/>
            <charset val="238"/>
          </rPr>
          <t>Amikor kész a kiemelési lista töltsd ki a kiemeléseket 1,2,3,4,…
A ki nem emelteknél hagyd üresen!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D1E3D52D-3C55-4B56-9398-B3A7B88CE3AB}">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563BD4AC-393D-426E-A526-CB1FBEFD8D3A}">
      <text>
        <r>
          <rPr>
            <sz val="10"/>
            <rFont val="Arial"/>
            <family val="2"/>
            <charset val="238"/>
          </rPr>
          <t>Amikor kész a kiemelési lista töltsd ki a kiemeléseket 1,2,3,4,…
A ki nem emelteknél hagyd üresen!</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CA60B7D-C320-4BA4-A874-9FF6E9C5DAD9}">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56E29FDC-6EBC-457D-8B9B-3992F420A889}">
      <text>
        <r>
          <rPr>
            <sz val="10"/>
            <rFont val="Arial"/>
            <family val="2"/>
            <charset val="238"/>
          </rPr>
          <t>Amikor kész a kiemelési lista töltsd ki a kiemeléseket 1,2,3,4,…
A ki nem emelteknél hagyd üresen!</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D26FA8DC-3B1A-4D40-B1B1-BEAB23314E1F}">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BB85FA6F-7F54-4A8A-BE05-E582FB29FEA9}">
      <text>
        <r>
          <rPr>
            <sz val="10"/>
            <rFont val="Arial"/>
            <family val="2"/>
            <charset val="238"/>
          </rPr>
          <t>Amikor kész a kiemelési lista töltsd ki a kiemeléseket 1,2,3,4,…
A ki nem emelteknél hagyd üresen!</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8726C99-EE9E-4AD3-BDB0-9604F6B4F24A}">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2DC6F77D-6189-4C5B-970F-700FC0133D06}">
      <text>
        <r>
          <rPr>
            <sz val="10"/>
            <rFont val="Arial"/>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C4A9BBA4-6B3B-49BA-BFAF-154D9B34F959}">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074B62A-985E-4649-B94D-C179ED3CDD09}">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3C3B1C4D-3C48-4937-82D7-10F584232423}">
      <text>
        <r>
          <rPr>
            <sz val="10"/>
            <rFont val="Arial"/>
            <family val="2"/>
            <charset val="238"/>
          </rPr>
          <t>Amikor kész a kiemelési lista töltsd ki a kiemeléseket 1,2,3,4,…
A ki nem emelteknél hagyd üresen!</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5B9D70B5-D9FD-41CD-B382-E366DB51EC2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85382A64-A100-49BC-8D7E-4E7434B456FB}">
      <text>
        <r>
          <rPr>
            <sz val="10"/>
            <rFont val="Arial"/>
            <family val="2"/>
            <charset val="238"/>
          </rPr>
          <t>Amikor kész a kiemelési lista töltsd ki a kiemeléseket 1,2,3,4,…
A ki nem emelteknél hagyd üresen!</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1BD35B04-CA09-4CBB-A7C7-92B69392BA65}">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D96EAB6D-4D52-4A06-B011-BB4ACAA23479}">
      <text>
        <r>
          <rPr>
            <sz val="10"/>
            <rFont val="Arial"/>
            <family val="2"/>
            <charset val="238"/>
          </rPr>
          <t>Amikor kész a kiemelési lista töltsd ki a kiemeléseket 1,2,3,4,…
A ki nem emelteknél hagyd üresen!</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9DD97AFD-E285-439C-A053-CC39F9B432AE}">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C20A2635-123D-4BEA-9BCB-EBD271B28DB1}">
      <text>
        <r>
          <rPr>
            <sz val="10"/>
            <rFont val="Arial"/>
            <family val="2"/>
            <charset val="238"/>
          </rPr>
          <t>Amikor kész a kiemelési lista töltsd ki a kiemeléseket 1,2,3,4,…
A ki nem emelteknél hagyd üresen!</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26659847-B06C-4830-B9C3-8F1D9B2216E8}">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1306D44F-5AA5-4F6E-9DCA-190653376B01}">
      <text>
        <r>
          <rPr>
            <sz val="10"/>
            <rFont val="Arial"/>
            <family val="2"/>
            <charset val="238"/>
          </rPr>
          <t>Amikor kész a kiemelési lista töltsd ki a kiemeléseket 1,2,3,4,…
A ki nem emelteknél hagyd üresen!</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BDDFE48C-F5EB-4212-B432-45B8EEA97D58}">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1E82817C-320B-43D5-8094-732C3E23BBD8}">
      <text>
        <r>
          <rPr>
            <sz val="10"/>
            <rFont val="Arial"/>
            <family val="2"/>
            <charset val="238"/>
          </rPr>
          <t>Amikor kész a kiemelési lista töltsd ki a kiemeléseket 1,2,3,4,…
A ki nem emelteknél hagyd üresen!</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7DE8C9FD-DF75-4E2B-8F4A-2227EAE72101}">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DEFE68C9-EEAF-4DF5-8920-4DBDA9226C42}">
      <text>
        <r>
          <rPr>
            <sz val="10"/>
            <rFont val="Arial"/>
            <family val="2"/>
            <charset val="238"/>
          </rPr>
          <t>Amikor kész a kiemelési lista töltsd ki a kiemeléseket 1,2,3,4,…
A ki nem emelteknél hagyd üresen!</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79A3B977-0353-4FEA-B7DD-D438E4D3B971}">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3CB5CC8C-D9FC-4189-8843-53FC9269733F}">
      <text>
        <r>
          <rPr>
            <sz val="10"/>
            <rFont val="Arial"/>
            <family val="2"/>
            <charset val="238"/>
          </rPr>
          <t>Amikor kész a kiemelési lista töltsd ki a kiemeléseket 1,2,3,4,…
A ki nem emelteknél hagyd üresen!</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0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1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2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300-000001000000}">
      <text>
        <r>
          <rPr>
            <sz val="10"/>
            <rFont val="Arial"/>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5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6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700-000001000000}">
      <text>
        <r>
          <rPr>
            <sz val="10"/>
            <rFont val="Arial"/>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2800-000001000000}">
      <text>
        <r>
          <rPr>
            <sz val="10"/>
            <rFont val="Arial"/>
            <family val="2"/>
            <charset val="238"/>
          </rPr>
          <t>A játékos végső elfogadási státusza:
QA= Direkt elfogadva
WC=Szabad kártyás
Üres=nincs a táblában</t>
        </r>
      </text>
    </comment>
    <comment ref="O6" authorId="0" shapeId="0" xr:uid="{00000000-0006-0000-2800-000002000000}">
      <text>
        <r>
          <rPr>
            <sz val="10"/>
            <rFont val="Arial"/>
            <family val="2"/>
            <charset val="238"/>
          </rPr>
          <t>Amikor kész a kiemelési lista töltsd ki a kiemeléseket 1,2,3,4,…
A ki nem emelteknél hagyd üresen!</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9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A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B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00000000-0006-0000-0600-000002000000}">
      <text>
        <r>
          <rPr>
            <sz val="10"/>
            <rFont val="Arial"/>
            <family val="2"/>
            <charset val="238"/>
          </rPr>
          <t>Amikor kész a kiemelési lista töltsd ki a kiemeléseket 1,2,3,4,…
A ki nem emelteknél hagyd üresen!</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C00-00000100000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00000000-0006-0000-2C00-000002000000}">
      <text>
        <r>
          <rPr>
            <sz val="10"/>
            <rFont val="Arial"/>
            <family val="2"/>
            <charset val="238"/>
          </rPr>
          <t>Amikor kész a kiemelési lista töltsd ki a kiemeléseket 1,2,3,4,…
A ki nem emelteknél hagyd üresen!</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3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4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5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600-000001000000}">
      <text>
        <r>
          <rPr>
            <sz val="10"/>
            <rFont val="Arial"/>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8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9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A00-000001000000}">
      <text>
        <r>
          <rPr>
            <sz val="10"/>
            <rFont val="Arial"/>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B00-000001000000}">
      <text>
        <r>
          <rPr>
            <sz val="10"/>
            <rFont val="Arial"/>
            <family val="2"/>
            <charset val="238"/>
          </rPr>
          <t>A játékos végső elfogadási státusza:
QA= Direkt elfogadva
WC=Szabad kártyás
Üres=nincs a táblában</t>
        </r>
      </text>
    </comment>
    <comment ref="O6" authorId="0" shapeId="0" xr:uid="{00000000-0006-0000-3B00-000002000000}">
      <text>
        <r>
          <rPr>
            <sz val="10"/>
            <rFont val="Arial"/>
            <family val="2"/>
            <charset val="238"/>
          </rPr>
          <t>Amikor kész a kiemelési lista töltsd ki a kiemeléseket 1,2,3,4,…
A ki nem emelteknél hagyd üresen!</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F00-00000100000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00000000-0006-0000-3F00-000002000000}">
      <text>
        <r>
          <rPr>
            <sz val="10"/>
            <rFont val="Arial"/>
            <family val="2"/>
            <charset val="238"/>
          </rPr>
          <t>Amikor kész a kiemelési lista töltsd ki a kiemeléseket 1,2,3,4,…
A ki nem emelteknél hagyd üresen!</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6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7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8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900-000001000000}">
      <text>
        <r>
          <rPr>
            <sz val="10"/>
            <rFont val="Arial"/>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B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C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D00-000001000000}">
      <text>
        <r>
          <rPr>
            <sz val="10"/>
            <rFont val="Arial"/>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4E00-000001000000}">
      <text>
        <r>
          <rPr>
            <sz val="10"/>
            <rFont val="Arial"/>
            <family val="2"/>
            <charset val="238"/>
          </rPr>
          <t>A játékos végső elfogadási státusza:
QA= Direkt elfogadva
WC=Szabad kártyás
Üres=nincs a táblában</t>
        </r>
      </text>
    </comment>
    <comment ref="O6" authorId="0" shapeId="0" xr:uid="{00000000-0006-0000-4E00-000002000000}">
      <text>
        <r>
          <rPr>
            <sz val="10"/>
            <rFont val="Arial"/>
            <family val="2"/>
            <charset val="238"/>
          </rPr>
          <t>Amikor kész a kiemelési lista töltsd ki a kiemeléseket 1,2,3,4,…
A ki nem emelteknél hagyd üresen!</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F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0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100-000001000000}">
      <text>
        <r>
          <rPr>
            <sz val="10"/>
            <rFont val="Arial"/>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200-000001000000}">
      <text>
        <r>
          <rPr>
            <sz val="10"/>
            <rFont val="Arial"/>
            <family val="2"/>
            <charset val="238"/>
          </rPr>
          <t>Játékos végső elfogadási státusza:
DA= Főtáblára elfogadva
WC=Szabadkártyás
SE=Különleges státusz
Q=Selejtezőből
LL=Szerencsés vesztes
Üres=Nincs a táblán</t>
        </r>
      </text>
    </comment>
    <comment ref="Q6" authorId="0" shapeId="0" xr:uid="{00000000-0006-0000-5200-000002000000}">
      <text>
        <r>
          <rPr>
            <sz val="10"/>
            <rFont val="Arial"/>
            <family val="2"/>
            <charset val="238"/>
          </rPr>
          <t>Amikor kész a kiemelési lista töltsd ki a kiemeléseket 1,2,3,4,…
A ki nem emelteknél hagyd üresen!</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9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A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B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C00-000001000000}">
      <text>
        <r>
          <rPr>
            <sz val="10"/>
            <rFont val="Arial"/>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E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F00-000001000000}">
      <text>
        <r>
          <rPr>
            <sz val="10"/>
            <rFont val="Arial"/>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F00-000001000000}">
      <text>
        <r>
          <rPr>
            <sz val="10"/>
            <rFont val="Arial"/>
            <family val="2"/>
            <charset val="238"/>
          </rPr>
          <t xml:space="preserve">Before making the draw:
On the Boys Do Draw Prep-sheet did you:
- fill in DA, WC's?
- Sort?
If YES: continue making the draw
Otherwise: return to finish preparations
</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000-000001000000}">
      <text>
        <r>
          <rPr>
            <sz val="10"/>
            <rFont val="Arial"/>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000-000001000000}">
      <text>
        <r>
          <rPr>
            <sz val="10"/>
            <rFont val="Arial"/>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sharedStrings.xml><?xml version="1.0" encoding="utf-8"?>
<sst xmlns="http://schemas.openxmlformats.org/spreadsheetml/2006/main" count="9041" uniqueCount="516">
  <si>
    <t>Magyar verseny táblakészítő</t>
  </si>
  <si>
    <t>Ezt az oldalt soha ne töröld le !!!</t>
  </si>
  <si>
    <t>Töltsd ki a zöld mezőket!</t>
  </si>
  <si>
    <t>A verseny neve:</t>
  </si>
  <si>
    <t>Diákolimpia / H-B vm</t>
  </si>
  <si>
    <t>Versenyszám 1</t>
  </si>
  <si>
    <t>Versenyszám 2</t>
  </si>
  <si>
    <t>Versenyszám 3</t>
  </si>
  <si>
    <t>Versenyszám 4</t>
  </si>
  <si>
    <t>Versenyszám 5</t>
  </si>
  <si>
    <t>I. (U8) – Fiú / B</t>
  </si>
  <si>
    <r>
      <rPr>
        <b/>
        <i/>
        <sz val="10"/>
        <rFont val="Arial"/>
        <family val="2"/>
        <charset val="1"/>
      </rPr>
      <t xml:space="preserve">I. </t>
    </r>
    <r>
      <rPr>
        <b/>
        <i/>
        <sz val="10"/>
        <rFont val="Arial"/>
        <family val="2"/>
        <charset val="238"/>
      </rPr>
      <t>(U8)</t>
    </r>
    <r>
      <rPr>
        <b/>
        <i/>
        <sz val="10"/>
        <rFont val="Arial"/>
        <family val="2"/>
        <charset val="1"/>
      </rPr>
      <t xml:space="preserve"> – Lány / B</t>
    </r>
  </si>
  <si>
    <t>A verseny dátuma (éééé.hh.nn)</t>
  </si>
  <si>
    <t>Város</t>
  </si>
  <si>
    <t>Versenybíró:</t>
  </si>
  <si>
    <t>2025. 04. 29-30.</t>
  </si>
  <si>
    <t>Berettyóújfalu</t>
  </si>
  <si>
    <t xml:space="preserve">  </t>
  </si>
  <si>
    <t>Orvos neve:</t>
  </si>
  <si>
    <t>Verseny rendezője:</t>
  </si>
  <si>
    <t>Versenyigazgató</t>
  </si>
  <si>
    <t>BKSE</t>
  </si>
  <si>
    <t>Árgyelán László</t>
  </si>
  <si>
    <t>Közreműködő bírók</t>
  </si>
  <si>
    <t>Dátum</t>
  </si>
  <si>
    <t>Töltsd ki a táblázatot a játékvezetők nevével. Az első 8 neve fog megjelenni a táblákban lévő legördülő menükben</t>
  </si>
  <si>
    <t>Székbírók</t>
  </si>
  <si>
    <t>Családi név</t>
  </si>
  <si>
    <t>Keresztnév</t>
  </si>
  <si>
    <t>Bíró</t>
  </si>
  <si>
    <t>Egyik sem</t>
  </si>
  <si>
    <t>Egyéni selejtezőtábla</t>
  </si>
  <si>
    <t>Versenyszám:</t>
  </si>
  <si>
    <t>ELŐKÉSZÍTŐ LISTA</t>
  </si>
  <si>
    <t>Versenybíró aláírása</t>
  </si>
  <si>
    <t>Kategória</t>
  </si>
  <si>
    <t>Versenybíró</t>
  </si>
  <si>
    <t>Sor</t>
  </si>
  <si>
    <t>Egyesület</t>
  </si>
  <si>
    <t>Kódszám</t>
  </si>
  <si>
    <t>Aláírás</t>
  </si>
  <si>
    <t>Nevezési rangsor</t>
  </si>
  <si>
    <t>NatSort
if not 
Seed</t>
  </si>
  <si>
    <t>NatSort</t>
  </si>
  <si>
    <t>Seed Sort</t>
  </si>
  <si>
    <t>AccBasic</t>
  </si>
  <si>
    <t>Elfogadási státusz QA/WC</t>
  </si>
  <si>
    <t>Sorsolási rangsor</t>
  </si>
  <si>
    <t>AccSort</t>
  </si>
  <si>
    <t>Kiemelés</t>
  </si>
  <si>
    <t>EGYÉNI</t>
  </si>
  <si>
    <t>CU</t>
  </si>
  <si>
    <t>SELEJTEZŐ TÁBLA (8--&gt;2)</t>
  </si>
  <si>
    <t>St.</t>
  </si>
  <si>
    <t>Rangsor</t>
  </si>
  <si>
    <t>kód</t>
  </si>
  <si>
    <t>kiem</t>
  </si>
  <si>
    <t>2. forduló</t>
  </si>
  <si>
    <t>Feljutók</t>
  </si>
  <si>
    <t>Umpire</t>
  </si>
  <si>
    <t>#</t>
  </si>
  <si>
    <t>Kiemeltek</t>
  </si>
  <si>
    <t>Alternatívok</t>
  </si>
  <si>
    <t>Helyettesítik</t>
  </si>
  <si>
    <t>Sorsolás ideje:</t>
  </si>
  <si>
    <t>Dátuma</t>
  </si>
  <si>
    <t>1</t>
  </si>
  <si>
    <t>Utolsó elfogadott játékos</t>
  </si>
  <si>
    <t>Utolsó QA</t>
  </si>
  <si>
    <t>2</t>
  </si>
  <si>
    <t>3</t>
  </si>
  <si>
    <t>Sorsoló játékosok</t>
  </si>
  <si>
    <t>4</t>
  </si>
  <si>
    <t>5</t>
  </si>
  <si>
    <t>6</t>
  </si>
  <si>
    <t>7</t>
  </si>
  <si>
    <t>8</t>
  </si>
  <si>
    <t>SELEJTEZŐTÁBLA (8--&gt;4)</t>
  </si>
  <si>
    <t>Seed</t>
  </si>
  <si>
    <t>Egyéni</t>
  </si>
  <si>
    <t>SELEJTEZŐ TÁBLA (16--&gt;4)</t>
  </si>
  <si>
    <t>Kiem</t>
  </si>
  <si>
    <t>Döntő</t>
  </si>
  <si>
    <t>Egyéni főtábla</t>
  </si>
  <si>
    <t xml:space="preserve">NE TÖRÖLD KI EZT AZ OLDALT!     </t>
  </si>
  <si>
    <t>Nevezett Igen</t>
  </si>
  <si>
    <t>Elfogadási státusz</t>
  </si>
  <si>
    <t>Kiss</t>
  </si>
  <si>
    <t>Márton</t>
  </si>
  <si>
    <t>Db., Hatvani I.</t>
  </si>
  <si>
    <t>Ördög</t>
  </si>
  <si>
    <t>Milán</t>
  </si>
  <si>
    <t>Andrásik</t>
  </si>
  <si>
    <t>Miklós</t>
  </si>
  <si>
    <t>Db., Kossuth L.</t>
  </si>
  <si>
    <t>Kolcsár</t>
  </si>
  <si>
    <t>Bence</t>
  </si>
  <si>
    <t>Bu., József A.</t>
  </si>
  <si>
    <t>A</t>
  </si>
  <si>
    <t>1 FORDULÓ</t>
  </si>
  <si>
    <t>B - C</t>
  </si>
  <si>
    <t>I</t>
  </si>
  <si>
    <t>2 FORDULÓ</t>
  </si>
  <si>
    <t>C - A</t>
  </si>
  <si>
    <t>II</t>
  </si>
  <si>
    <t>kódszám</t>
  </si>
  <si>
    <t>Vezetéknév</t>
  </si>
  <si>
    <t>Helyezés</t>
  </si>
  <si>
    <t>Pontszám</t>
  </si>
  <si>
    <t>Bónusz</t>
  </si>
  <si>
    <t>3 FORDULÓ</t>
  </si>
  <si>
    <t>A - B</t>
  </si>
  <si>
    <t>III</t>
  </si>
  <si>
    <t>IV</t>
  </si>
  <si>
    <t>V</t>
  </si>
  <si>
    <t>VI</t>
  </si>
  <si>
    <t>B</t>
  </si>
  <si>
    <t>VII</t>
  </si>
  <si>
    <t>VIII</t>
  </si>
  <si>
    <t>C</t>
  </si>
  <si>
    <t>W</t>
  </si>
  <si>
    <t>X</t>
  </si>
  <si>
    <t>XI</t>
  </si>
  <si>
    <t>Szerencés Vesztes</t>
  </si>
  <si>
    <t>Helyettesíti</t>
  </si>
  <si>
    <t>Sorsolás időpontja</t>
  </si>
  <si>
    <t>Utolsó DA</t>
  </si>
  <si>
    <t>A -D</t>
  </si>
  <si>
    <t>x</t>
  </si>
  <si>
    <t>D - B</t>
  </si>
  <si>
    <t>C - D</t>
  </si>
  <si>
    <t>D</t>
  </si>
  <si>
    <t>B - E</t>
  </si>
  <si>
    <t>E - A</t>
  </si>
  <si>
    <t>A - D</t>
  </si>
  <si>
    <t>4 FORDULÓ</t>
  </si>
  <si>
    <t>D - E</t>
  </si>
  <si>
    <t>5 FORDULÓ</t>
  </si>
  <si>
    <t>E - C</t>
  </si>
  <si>
    <t>E</t>
  </si>
  <si>
    <t>E - F</t>
  </si>
  <si>
    <t>F - D</t>
  </si>
  <si>
    <t>F</t>
  </si>
  <si>
    <t>vs.</t>
  </si>
  <si>
    <t>3. hely</t>
  </si>
  <si>
    <t>5. hely</t>
  </si>
  <si>
    <t>D - G</t>
  </si>
  <si>
    <t>G - E</t>
  </si>
  <si>
    <t>F - E</t>
  </si>
  <si>
    <t>G</t>
  </si>
  <si>
    <t>F - G</t>
  </si>
  <si>
    <t>E - H</t>
  </si>
  <si>
    <t>H - F</t>
  </si>
  <si>
    <t>G - H</t>
  </si>
  <si>
    <t>H</t>
  </si>
  <si>
    <t>7. hely</t>
  </si>
  <si>
    <t>Győztes</t>
  </si>
  <si>
    <t>Elődöntők</t>
  </si>
  <si>
    <t>Negyeddöntők</t>
  </si>
  <si>
    <t>Győztes:</t>
  </si>
  <si>
    <t>3. forduló</t>
  </si>
  <si>
    <t>9</t>
  </si>
  <si>
    <t>10</t>
  </si>
  <si>
    <t>11</t>
  </si>
  <si>
    <t>12</t>
  </si>
  <si>
    <t>13</t>
  </si>
  <si>
    <t>14</t>
  </si>
  <si>
    <t>15</t>
  </si>
  <si>
    <t>16</t>
  </si>
  <si>
    <t>Döntős 1.</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</si>
  <si>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</si>
  <si>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</si>
  <si>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</si>
  <si>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</si>
  <si>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</si>
  <si>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</si>
  <si>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</si>
  <si>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</si>
  <si>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</si>
  <si>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</si>
  <si>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</si>
  <si>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</si>
  <si>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</si>
  <si>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</si>
  <si>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</si>
  <si>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</si>
  <si>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</si>
  <si>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</si>
  <si>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</si>
  <si>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</si>
  <si>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</si>
  <si>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</si>
  <si>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</si>
  <si>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</si>
  <si>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</si>
  <si>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</si>
  <si>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</si>
  <si>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</si>
  <si>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</si>
  <si>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</si>
  <si>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</si>
  <si>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</si>
  <si>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Döntős 2.</t>
  </si>
  <si>
    <t>49</t>
  </si>
  <si>
    <t>50</t>
  </si>
  <si>
    <t>51</t>
  </si>
  <si>
    <t>52</t>
  </si>
  <si>
    <t>53</t>
  </si>
  <si>
    <t>54</t>
  </si>
  <si>
    <t>55</t>
  </si>
  <si>
    <t>56</t>
  </si>
  <si>
    <t>57</t>
  </si>
  <si>
    <t>58</t>
  </si>
  <si>
    <t>59</t>
  </si>
  <si>
    <t>60</t>
  </si>
  <si>
    <t>61</t>
  </si>
  <si>
    <t>62</t>
  </si>
  <si>
    <t>63</t>
  </si>
  <si>
    <t>64</t>
  </si>
  <si>
    <t>PÁROS FŐTÁBLA</t>
  </si>
  <si>
    <t>ELŐKÉSZÍTÉS</t>
  </si>
  <si>
    <t>NE TÖRÖLD LE EZT AZ OLDALT!  A helyes NÉVSORRA FIGYELJ oda!</t>
  </si>
  <si>
    <t>1. JÁTÉKOS</t>
  </si>
  <si>
    <t>2. JÁTÉKOS</t>
  </si>
  <si>
    <t>Páros</t>
  </si>
  <si>
    <t>Ssz.</t>
  </si>
  <si>
    <t>1. játékos ranglista</t>
  </si>
  <si>
    <t>2. játékos ranglista</t>
  </si>
  <si>
    <t>Elfogadási státusz
DA,WC, A</t>
  </si>
  <si>
    <t>Páros egyesített rangsora</t>
  </si>
  <si>
    <t>Páros főtábla</t>
  </si>
  <si>
    <t>Rangs.</t>
  </si>
  <si>
    <t>Győztesek</t>
  </si>
  <si>
    <t>Kiemelt párosok</t>
  </si>
  <si>
    <t>Sorsolás időpontja:</t>
  </si>
  <si>
    <t>dátuma:</t>
  </si>
  <si>
    <t>Utolsónak elfogadott páros</t>
  </si>
  <si>
    <t>Utolsó DA:</t>
  </si>
  <si>
    <t>Nyertes</t>
  </si>
  <si>
    <t>Rangs</t>
  </si>
  <si>
    <t>Kiem.</t>
  </si>
  <si>
    <t>Elődöntő</t>
  </si>
  <si>
    <t>Döntős</t>
  </si>
  <si>
    <t>1.(2) oldal</t>
  </si>
  <si>
    <t>dátuma</t>
  </si>
  <si>
    <t>Utolsó elfogadott páros</t>
  </si>
  <si>
    <t>2. (2) oldal</t>
  </si>
  <si>
    <t>SELEJTEZŐ TÁBLA</t>
  </si>
  <si>
    <t>Nánási</t>
  </si>
  <si>
    <t>Mirtill</t>
  </si>
  <si>
    <t>Db., Árpád V.</t>
  </si>
  <si>
    <t>Lente</t>
  </si>
  <si>
    <t>Zoé Vera</t>
  </si>
  <si>
    <t>Szabó</t>
  </si>
  <si>
    <t>Kira</t>
  </si>
  <si>
    <t xml:space="preserve">SELEJTEZŐ TÁBLA (8--&gt;2) </t>
  </si>
  <si>
    <t>1.</t>
  </si>
  <si>
    <t>2.</t>
  </si>
  <si>
    <t>3.</t>
  </si>
  <si>
    <t>Zsebő-Ferenczi</t>
  </si>
  <si>
    <t>Ádám</t>
  </si>
  <si>
    <t>Db., Bolyai J.</t>
  </si>
  <si>
    <t>András Csaba</t>
  </si>
  <si>
    <t>Kovács</t>
  </si>
  <si>
    <t>Áron Gábor</t>
  </si>
  <si>
    <t>Méhes</t>
  </si>
  <si>
    <t>Ákos</t>
  </si>
  <si>
    <t>Db., Lilla T.</t>
  </si>
  <si>
    <r>
      <rPr>
        <sz val="12"/>
        <rFont val="Arial"/>
        <family val="2"/>
        <charset val="1"/>
      </rPr>
      <t xml:space="preserve">Freiin </t>
    </r>
    <r>
      <rPr>
        <sz val="12"/>
        <rFont val="Arial"/>
        <family val="2"/>
        <charset val="238"/>
      </rPr>
      <t>Von Ketteler</t>
    </r>
  </si>
  <si>
    <t>Victoria Luise</t>
  </si>
  <si>
    <t>Db., Nemzetközi I.</t>
  </si>
  <si>
    <t>Kobra</t>
  </si>
  <si>
    <t>Zsófia</t>
  </si>
  <si>
    <t>Szilágyi</t>
  </si>
  <si>
    <t>Dénes</t>
  </si>
  <si>
    <t>Botond</t>
  </si>
  <si>
    <t>McLean</t>
  </si>
  <si>
    <t>Jack</t>
  </si>
  <si>
    <t>Mónus</t>
  </si>
  <si>
    <t>Gergő</t>
  </si>
  <si>
    <t>Db., Szt. József</t>
  </si>
  <si>
    <t>Szabó-Nagy</t>
  </si>
  <si>
    <t>Db., Hunyadi J.</t>
  </si>
  <si>
    <t>Fráter</t>
  </si>
  <si>
    <t>Noel</t>
  </si>
  <si>
    <t>Ko., Sulyok I.</t>
  </si>
  <si>
    <t>Ediz Sami</t>
  </si>
  <si>
    <t>Cetin</t>
  </si>
  <si>
    <t>Csirmaz</t>
  </si>
  <si>
    <t>Áron</t>
  </si>
  <si>
    <t>Hornyák</t>
  </si>
  <si>
    <t>Pongrác</t>
  </si>
  <si>
    <t>Vida</t>
  </si>
  <si>
    <t>Takács</t>
  </si>
  <si>
    <t>Dániel</t>
  </si>
  <si>
    <t>Bu., Diószegi K. I.</t>
  </si>
  <si>
    <t>Balázs</t>
  </si>
  <si>
    <t>Megyaszai</t>
  </si>
  <si>
    <t>Máté</t>
  </si>
  <si>
    <t>Nagy</t>
  </si>
  <si>
    <r>
      <rPr>
        <sz val="12"/>
        <rFont val="Arial"/>
        <family val="2"/>
        <charset val="1"/>
      </rPr>
      <t xml:space="preserve">Máté </t>
    </r>
    <r>
      <rPr>
        <sz val="12"/>
        <rFont val="Arial"/>
        <family val="2"/>
        <charset val="238"/>
      </rPr>
      <t>Gyula</t>
    </r>
  </si>
  <si>
    <t>Lakatos</t>
  </si>
  <si>
    <t>Marcell</t>
  </si>
  <si>
    <t>Sajó</t>
  </si>
  <si>
    <t>Imre</t>
  </si>
  <si>
    <t>Szatmári</t>
  </si>
  <si>
    <t>Czékmány</t>
  </si>
  <si>
    <t>Rikárdó</t>
  </si>
  <si>
    <t>Fekete</t>
  </si>
  <si>
    <t>Kevin</t>
  </si>
  <si>
    <t>Gyöngyösi</t>
  </si>
  <si>
    <t>Krisztofer</t>
  </si>
  <si>
    <t>Csősz</t>
  </si>
  <si>
    <t>Csaba</t>
  </si>
  <si>
    <t>Fent</t>
  </si>
  <si>
    <r>
      <rPr>
        <sz val="12"/>
        <rFont val="Arial"/>
        <family val="2"/>
        <charset val="1"/>
      </rPr>
      <t xml:space="preserve">Benett </t>
    </r>
    <r>
      <rPr>
        <sz val="12"/>
        <rFont val="Arial"/>
        <family val="2"/>
        <charset val="238"/>
      </rPr>
      <t>Donát</t>
    </r>
  </si>
  <si>
    <t>Lele</t>
  </si>
  <si>
    <t>Nolen</t>
  </si>
  <si>
    <t>Pap</t>
  </si>
  <si>
    <r>
      <rPr>
        <sz val="12"/>
        <rFont val="Arial"/>
        <family val="2"/>
        <charset val="1"/>
      </rPr>
      <t xml:space="preserve">Mátyás </t>
    </r>
    <r>
      <rPr>
        <sz val="12"/>
        <rFont val="Arial"/>
        <family val="2"/>
        <charset val="238"/>
      </rPr>
      <t>Attila</t>
    </r>
  </si>
  <si>
    <t>Mihucza</t>
  </si>
  <si>
    <t>Benjamin</t>
  </si>
  <si>
    <t>Mező</t>
  </si>
  <si>
    <t>Károly</t>
  </si>
  <si>
    <t>Patyán</t>
  </si>
  <si>
    <r>
      <rPr>
        <sz val="12"/>
        <rFont val="Arial"/>
        <family val="2"/>
        <charset val="1"/>
      </rPr>
      <t xml:space="preserve">Leandró </t>
    </r>
    <r>
      <rPr>
        <sz val="12"/>
        <rFont val="Arial"/>
        <family val="2"/>
        <charset val="238"/>
      </rPr>
      <t>Umbertó</t>
    </r>
  </si>
  <si>
    <t>Balázsi</t>
  </si>
  <si>
    <t>Mátyás</t>
  </si>
  <si>
    <t>Olivér</t>
  </si>
  <si>
    <t>Bu., II. Rákóczi F.</t>
  </si>
  <si>
    <t>Király</t>
  </si>
  <si>
    <r>
      <rPr>
        <sz val="12"/>
        <rFont val="Arial"/>
        <family val="2"/>
        <charset val="1"/>
      </rPr>
      <t xml:space="preserve">Krisztián </t>
    </r>
    <r>
      <rPr>
        <sz val="12"/>
        <rFont val="Arial"/>
        <family val="2"/>
        <charset val="238"/>
      </rPr>
      <t>Raul</t>
    </r>
  </si>
  <si>
    <r>
      <rPr>
        <sz val="12"/>
        <rFont val="Arial"/>
        <family val="2"/>
        <charset val="1"/>
      </rPr>
      <t xml:space="preserve">Bence </t>
    </r>
    <r>
      <rPr>
        <sz val="12"/>
        <rFont val="Arial"/>
        <family val="2"/>
        <charset val="238"/>
      </rPr>
      <t>Máté</t>
    </r>
  </si>
  <si>
    <t>Balogh</t>
  </si>
  <si>
    <t>Albert</t>
  </si>
  <si>
    <t>József</t>
  </si>
  <si>
    <t>Rácz</t>
  </si>
  <si>
    <t>Krisztián</t>
  </si>
  <si>
    <t>Gazdag</t>
  </si>
  <si>
    <r>
      <rPr>
        <sz val="12"/>
        <rFont val="Arial"/>
        <family val="2"/>
        <charset val="1"/>
      </rPr>
      <t xml:space="preserve">Gergő </t>
    </r>
    <r>
      <rPr>
        <sz val="12"/>
        <rFont val="Arial"/>
        <family val="2"/>
        <charset val="238"/>
      </rPr>
      <t>Vilmos</t>
    </r>
  </si>
  <si>
    <t>w</t>
  </si>
  <si>
    <t>Megyaszai 4:0</t>
  </si>
  <si>
    <t>Nánási 4:0</t>
  </si>
  <si>
    <t>as</t>
  </si>
  <si>
    <t>Nánási 4:1</t>
  </si>
  <si>
    <t>Sajó 4:0</t>
  </si>
  <si>
    <t>Vida 4:0</t>
  </si>
  <si>
    <t>Vida 4:1</t>
  </si>
  <si>
    <t>Lele 4:1</t>
  </si>
  <si>
    <t>Kobra 4:0</t>
  </si>
  <si>
    <t>Csizmaz 4:1</t>
  </si>
  <si>
    <t>Fekete Kevin</t>
  </si>
  <si>
    <t>Csirmaz 4:0</t>
  </si>
  <si>
    <t>Csizmaz 4:0</t>
  </si>
  <si>
    <t>Mező 4:0</t>
  </si>
  <si>
    <t>Kovács M</t>
  </si>
  <si>
    <t>Fráher</t>
  </si>
  <si>
    <t>Lakatos 4:0</t>
  </si>
  <si>
    <t>Nagy 4:2</t>
  </si>
  <si>
    <t>Kovács 5:4</t>
  </si>
  <si>
    <t>Kovács 4:0</t>
  </si>
  <si>
    <t>Mónus 4:0</t>
  </si>
  <si>
    <t>Gyöngyösi 4:0</t>
  </si>
  <si>
    <t>Szabó-Nagy 4:1</t>
  </si>
  <si>
    <t>Szabó-Nagy 4:0</t>
  </si>
  <si>
    <t>Takács 4:0</t>
  </si>
  <si>
    <t>Szabó 4:0</t>
  </si>
  <si>
    <t>a</t>
  </si>
  <si>
    <t>Mihurcza 4:2</t>
  </si>
  <si>
    <t xml:space="preserve">Mihucza </t>
  </si>
  <si>
    <t>Mihurcza</t>
  </si>
  <si>
    <t>Pálinkás</t>
  </si>
  <si>
    <t>Viktória</t>
  </si>
  <si>
    <t>Ferenczik</t>
  </si>
  <si>
    <t>Lilien</t>
  </si>
  <si>
    <t>Zakhár</t>
  </si>
  <si>
    <r>
      <rPr>
        <sz val="10"/>
        <rFont val="Arial"/>
        <family val="2"/>
        <charset val="1"/>
      </rPr>
      <t xml:space="preserve">Vanda </t>
    </r>
    <r>
      <rPr>
        <sz val="10"/>
        <rFont val="Arial"/>
        <family val="2"/>
        <charset val="238"/>
      </rPr>
      <t>Jázmin</t>
    </r>
  </si>
  <si>
    <t>Kányási</t>
  </si>
  <si>
    <t>Amina</t>
  </si>
  <si>
    <t>Adamcsik</t>
  </si>
  <si>
    <t>Boglárka</t>
  </si>
  <si>
    <t>Elek</t>
  </si>
  <si>
    <t>Johanna</t>
  </si>
  <si>
    <t>Tóth</t>
  </si>
  <si>
    <t>Fanni</t>
  </si>
  <si>
    <t>Szakállas</t>
  </si>
  <si>
    <t>Nóra</t>
  </si>
  <si>
    <t>Magyar</t>
  </si>
  <si>
    <t>Anna</t>
  </si>
  <si>
    <t>Db., Kölcsey F.</t>
  </si>
  <si>
    <t>Magyar 4:1</t>
  </si>
  <si>
    <t>bú</t>
  </si>
  <si>
    <t>Adamcsik 4:0</t>
  </si>
  <si>
    <t>Kányási 4:0</t>
  </si>
  <si>
    <t>b</t>
  </si>
  <si>
    <t>Tóth 4:0</t>
  </si>
  <si>
    <t>Csőrsz Lili Hanna</t>
  </si>
  <si>
    <t>Vince</t>
  </si>
  <si>
    <t>Brendon</t>
  </si>
  <si>
    <t>Molnár</t>
  </si>
  <si>
    <t>Sándor</t>
  </si>
  <si>
    <t>Kari</t>
  </si>
  <si>
    <t>Lilla</t>
  </si>
  <si>
    <t>Kiara</t>
  </si>
  <si>
    <t>Zsiros</t>
  </si>
  <si>
    <r>
      <rPr>
        <sz val="10"/>
        <rFont val="Arial"/>
        <family val="2"/>
        <charset val="1"/>
      </rPr>
      <t xml:space="preserve">Noel </t>
    </r>
    <r>
      <rPr>
        <sz val="10"/>
        <rFont val="Arial"/>
        <family val="2"/>
        <charset val="238"/>
      </rPr>
      <t>István</t>
    </r>
  </si>
  <si>
    <t>Lv. , Arany J.</t>
  </si>
  <si>
    <t>Kozma</t>
  </si>
  <si>
    <t>Péter</t>
  </si>
  <si>
    <t>Holecskó</t>
  </si>
  <si>
    <t>Dominik</t>
  </si>
  <si>
    <t>Taro Roche</t>
  </si>
  <si>
    <t>Sean</t>
  </si>
  <si>
    <t>Bodó</t>
  </si>
  <si>
    <r>
      <rPr>
        <sz val="10"/>
        <rFont val="Arial"/>
        <family val="2"/>
        <charset val="1"/>
      </rPr>
      <t xml:space="preserve">Vilmos </t>
    </r>
    <r>
      <rPr>
        <sz val="10"/>
        <rFont val="Arial"/>
        <family val="2"/>
        <charset val="238"/>
      </rPr>
      <t>Dániel</t>
    </r>
  </si>
  <si>
    <t>Db., Tóth Á.</t>
  </si>
  <si>
    <t>Halczman</t>
  </si>
  <si>
    <t>Zétény</t>
  </si>
  <si>
    <t>Mocsár</t>
  </si>
  <si>
    <t>Gábor</t>
  </si>
  <si>
    <t>Sólyom</t>
  </si>
  <si>
    <t>Pákozdi</t>
  </si>
  <si>
    <t>László</t>
  </si>
  <si>
    <t>Zsíros</t>
  </si>
  <si>
    <t>Sólyom 4:1 ; 4:2</t>
  </si>
  <si>
    <t>Dobó</t>
  </si>
  <si>
    <t>Mendel</t>
  </si>
  <si>
    <t>Db</t>
  </si>
  <si>
    <t>Halczman 4:0 ; 4:1</t>
  </si>
  <si>
    <t>Halczman 4:1, 4:2</t>
  </si>
  <si>
    <t>Farkas</t>
  </si>
  <si>
    <t>Nelli</t>
  </si>
  <si>
    <t>Sarolta</t>
  </si>
  <si>
    <t>Db., Fazekas M.</t>
  </si>
  <si>
    <t>Bőde</t>
  </si>
  <si>
    <r>
      <rPr>
        <sz val="10"/>
        <rFont val="Arial"/>
        <family val="2"/>
        <charset val="1"/>
      </rPr>
      <t xml:space="preserve">Vivien </t>
    </r>
    <r>
      <rPr>
        <sz val="10"/>
        <rFont val="Arial"/>
        <family val="2"/>
        <charset val="238"/>
      </rPr>
      <t>Hanna</t>
    </r>
  </si>
  <si>
    <t>Berényi</t>
  </si>
  <si>
    <r>
      <rPr>
        <sz val="10"/>
        <rFont val="Arial"/>
        <family val="2"/>
        <charset val="1"/>
      </rPr>
      <t xml:space="preserve">Olívia </t>
    </r>
    <r>
      <rPr>
        <sz val="10"/>
        <rFont val="Arial"/>
        <family val="2"/>
        <charset val="238"/>
      </rPr>
      <t>Lujza</t>
    </r>
  </si>
  <si>
    <t>Gáti</t>
  </si>
  <si>
    <t>Janka</t>
  </si>
  <si>
    <t>Anett</t>
  </si>
  <si>
    <t>Pinczés</t>
  </si>
  <si>
    <t>Emese</t>
  </si>
  <si>
    <t>Eszter</t>
  </si>
  <si>
    <t>Gáti 4:0, 4:0</t>
  </si>
  <si>
    <t>Tóth 4:0, 4:1</t>
  </si>
  <si>
    <t>Gáti Janka 4:0 ; 4:1</t>
  </si>
  <si>
    <t>Pinczés 4:0, 4:0</t>
  </si>
  <si>
    <t>Berényi 4:2 ; 2:4 ; 10:7</t>
  </si>
  <si>
    <t>Kovács 4:2, 4:1</t>
  </si>
  <si>
    <t>Berényi 4:5, 4:1, 10:2</t>
  </si>
  <si>
    <t>Orosz</t>
  </si>
  <si>
    <t>Bálint</t>
  </si>
  <si>
    <r>
      <rPr>
        <sz val="10"/>
        <rFont val="Arial"/>
        <family val="2"/>
        <charset val="1"/>
      </rPr>
      <t xml:space="preserve">Richárd </t>
    </r>
    <r>
      <rPr>
        <sz val="10"/>
        <rFont val="Arial"/>
        <family val="2"/>
        <charset val="238"/>
      </rPr>
      <t>Péter</t>
    </r>
  </si>
  <si>
    <t>Db., Mechwart A.</t>
  </si>
  <si>
    <t>Szűcs</t>
  </si>
  <si>
    <t>Db., Református k.</t>
  </si>
  <si>
    <t>Pántya</t>
  </si>
  <si>
    <t>Bihari</t>
  </si>
  <si>
    <t>Levente</t>
  </si>
  <si>
    <t>Tollas</t>
  </si>
  <si>
    <t>4:0 ; 5:3</t>
  </si>
  <si>
    <t>0:4 ; 3:5</t>
  </si>
  <si>
    <t>1:4 ; 4:0</t>
  </si>
  <si>
    <t>1:0; 4:00</t>
  </si>
  <si>
    <t>Döntő:Orosz-Bihari</t>
  </si>
  <si>
    <t>4:1; 4:0</t>
  </si>
  <si>
    <t>4:1 ; 4:2</t>
  </si>
  <si>
    <t>1:4 ; 1:4</t>
  </si>
  <si>
    <t>1:4; 0;4</t>
  </si>
  <si>
    <t>Elődöntő: Kobra- Pántya</t>
  </si>
  <si>
    <t>4:2 ; 4:1</t>
  </si>
  <si>
    <t>Eszenyi</t>
  </si>
  <si>
    <r>
      <rPr>
        <sz val="10"/>
        <rFont val="Arial"/>
        <family val="2"/>
        <charset val="1"/>
      </rPr>
      <t xml:space="preserve">Eszter </t>
    </r>
    <r>
      <rPr>
        <sz val="10"/>
        <rFont val="Arial"/>
        <family val="2"/>
        <charset val="238"/>
      </rPr>
      <t>Kata</t>
    </r>
  </si>
  <si>
    <t>Juhász</t>
  </si>
  <si>
    <t>Fruzsina</t>
  </si>
  <si>
    <t>Tarnóczki</t>
  </si>
  <si>
    <t>Dorina</t>
  </si>
  <si>
    <t>Db., D. Egyetem</t>
  </si>
  <si>
    <t>0:4; 0:4</t>
  </si>
  <si>
    <t>3:5 , 5:3 ; 10:6</t>
  </si>
  <si>
    <t>4:0 ; 4:0</t>
  </si>
  <si>
    <t>4:1 ; 4:0</t>
  </si>
  <si>
    <t>5:3 ; 3:5 ; 6:10</t>
  </si>
  <si>
    <t xml:space="preserve">1:4 ; 0:4 </t>
  </si>
  <si>
    <t>Benedek</t>
  </si>
  <si>
    <t>Hsz., Ber. SZC</t>
  </si>
  <si>
    <t>Ujlaki</t>
  </si>
  <si>
    <t>Berkó</t>
  </si>
  <si>
    <t>Db., Irinyi J.</t>
  </si>
  <si>
    <t>Zagyva</t>
  </si>
  <si>
    <t>Zsolt</t>
  </si>
  <si>
    <t>Db., Bethlen G.</t>
  </si>
  <si>
    <t>4:0 ; 2:4 ; 8:10</t>
  </si>
  <si>
    <t>1:4 ; 0:4</t>
  </si>
  <si>
    <t>0:4 ; 0:4</t>
  </si>
  <si>
    <t>2:4 ; 1:4</t>
  </si>
  <si>
    <t>0:4 ; 4:2; 10:8</t>
  </si>
  <si>
    <t>Franciska</t>
  </si>
  <si>
    <r>
      <rPr>
        <sz val="10"/>
        <rFont val="Arial"/>
        <family val="2"/>
        <charset val="1"/>
      </rPr>
      <t xml:space="preserve">Boglárka </t>
    </r>
    <r>
      <rPr>
        <sz val="10"/>
        <rFont val="Arial"/>
        <family val="2"/>
        <charset val="238"/>
      </rPr>
      <t>Tamara</t>
    </r>
  </si>
  <si>
    <t>Hb., Bocskai I.</t>
  </si>
  <si>
    <t>Db., Ady E.</t>
  </si>
  <si>
    <t>Mátyus</t>
  </si>
  <si>
    <t>Hajnal</t>
  </si>
  <si>
    <t>Zalán</t>
  </si>
  <si>
    <t>2:4 ; 0:4</t>
  </si>
  <si>
    <t>3:4 ; 3:4</t>
  </si>
  <si>
    <t>0:4 ; 1:4</t>
  </si>
  <si>
    <t>4:2 ; 4:0</t>
  </si>
  <si>
    <t>1:4 ; 4:2 ; 7:10</t>
  </si>
  <si>
    <t xml:space="preserve">4:3 ; 4;3 </t>
  </si>
  <si>
    <t>4:2 ; 4:2</t>
  </si>
  <si>
    <t>4:0 ; 2:4 ; 10:7</t>
  </si>
  <si>
    <t>2:4 ; 2:4</t>
  </si>
  <si>
    <t>Ruszthi</t>
  </si>
  <si>
    <t>Loretta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</si>
</sst>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quot;-$&quot;* #,##0.00_-;_-\$* \-??_-;_-@_-"/>
    <numFmt numFmtId="165" formatCode="d\-mmm\-yy"/>
  </numFmts>
  <fonts count="100" x14ac:knownFonts="1">
    <font>
      <sz val="10"/>
      <name val="Arial"/>
      <charset val="1"/>
    </font>
    <font>
      <sz val="10"/>
      <name val="Arial"/>
      <charset val="238"/>
    </font>
    <font>
      <b/>
      <sz val="28"/>
      <name val="Arial"/>
      <family val="2"/>
      <charset val="1"/>
    </font>
    <font>
      <b/>
      <sz val="32"/>
      <name val="Arial"/>
      <family val="2"/>
      <charset val="1"/>
    </font>
    <font>
      <b/>
      <sz val="16"/>
      <name val="Arial"/>
      <family val="2"/>
      <charset val="1"/>
    </font>
    <font>
      <b/>
      <sz val="20"/>
      <color rgb="FFFF0000"/>
      <name val="Arial"/>
      <family val="2"/>
      <charset val="1"/>
    </font>
    <font>
      <sz val="20"/>
      <name val="Arial"/>
      <family val="2"/>
      <charset val="1"/>
    </font>
    <font>
      <sz val="9"/>
      <name val="Arial"/>
      <family val="2"/>
      <charset val="1"/>
    </font>
    <font>
      <b/>
      <sz val="14"/>
      <color rgb="FF000000"/>
      <name val="Arial"/>
      <family val="2"/>
      <charset val="1"/>
    </font>
    <font>
      <sz val="8"/>
      <name val="Arial"/>
      <family val="2"/>
      <charset val="238"/>
    </font>
    <font>
      <sz val="6"/>
      <name val="Arial"/>
      <family val="2"/>
      <charset val="1"/>
    </font>
    <font>
      <b/>
      <sz val="10"/>
      <name val="Arial"/>
      <family val="2"/>
      <charset val="238"/>
    </font>
    <font>
      <sz val="7"/>
      <name val="Arial"/>
      <family val="2"/>
      <charset val="1"/>
    </font>
    <font>
      <b/>
      <sz val="20"/>
      <name val="Arial"/>
      <family val="2"/>
      <charset val="238"/>
    </font>
    <font>
      <b/>
      <sz val="20"/>
      <name val="Arial"/>
      <family val="2"/>
      <charset val="1"/>
    </font>
    <font>
      <b/>
      <sz val="11"/>
      <name val="Arial"/>
      <family val="2"/>
      <charset val="1"/>
    </font>
    <font>
      <b/>
      <i/>
      <sz val="10"/>
      <name val="Arial"/>
      <family val="2"/>
      <charset val="1"/>
    </font>
    <font>
      <b/>
      <i/>
      <sz val="10"/>
      <name val="Arial"/>
      <family val="2"/>
      <charset val="238"/>
    </font>
    <font>
      <sz val="8"/>
      <color rgb="FF000000"/>
      <name val="Arial"/>
      <family val="2"/>
      <charset val="238"/>
    </font>
    <font>
      <b/>
      <sz val="8"/>
      <name val="Arial"/>
      <family val="2"/>
      <charset val="1"/>
    </font>
    <font>
      <b/>
      <sz val="8"/>
      <color rgb="FF000000"/>
      <name val="Arial"/>
      <family val="2"/>
      <charset val="1"/>
    </font>
    <font>
      <sz val="10"/>
      <name val="Arial"/>
      <family val="2"/>
      <charset val="1"/>
    </font>
    <font>
      <u/>
      <sz val="10"/>
      <color rgb="FF0000FF"/>
      <name val="Arial"/>
      <family val="2"/>
      <charset val="238"/>
    </font>
    <font>
      <u/>
      <sz val="7"/>
      <color rgb="FF0000FF"/>
      <name val="Arial"/>
      <family val="2"/>
      <charset val="1"/>
    </font>
    <font>
      <b/>
      <sz val="10"/>
      <name val="Arial"/>
      <family val="2"/>
      <charset val="1"/>
    </font>
    <font>
      <b/>
      <sz val="14"/>
      <name val="Arial"/>
      <family val="2"/>
      <charset val="238"/>
    </font>
    <font>
      <b/>
      <sz val="7"/>
      <name val="Arial"/>
      <family val="2"/>
      <charset val="238"/>
    </font>
    <font>
      <b/>
      <sz val="7"/>
      <color rgb="FF000000"/>
      <name val="Arial"/>
      <family val="2"/>
      <charset val="238"/>
    </font>
    <font>
      <sz val="8"/>
      <color rgb="FF000000"/>
      <name val="Arial"/>
      <family val="2"/>
      <charset val="1"/>
    </font>
    <font>
      <b/>
      <sz val="10"/>
      <color rgb="FF000000"/>
      <name val="Arial"/>
      <family val="2"/>
      <charset val="1"/>
    </font>
    <font>
      <sz val="10"/>
      <color rgb="FF000000"/>
      <name val="Arial"/>
      <family val="2"/>
      <charset val="1"/>
    </font>
    <font>
      <b/>
      <sz val="8"/>
      <color rgb="FF000000"/>
      <name val="Arial"/>
      <family val="2"/>
      <charset val="238"/>
    </font>
    <font>
      <b/>
      <sz val="18"/>
      <name val="Arial"/>
      <family val="2"/>
      <charset val="1"/>
    </font>
    <font>
      <b/>
      <sz val="9"/>
      <name val="Arial"/>
      <family val="2"/>
      <charset val="1"/>
    </font>
    <font>
      <sz val="10"/>
      <color rgb="FFFFFFFF"/>
      <name val="Arial"/>
      <family val="2"/>
      <charset val="1"/>
    </font>
    <font>
      <sz val="8"/>
      <color rgb="FFFF0000"/>
      <name val="Arial"/>
      <family val="2"/>
      <charset val="238"/>
    </font>
    <font>
      <sz val="6"/>
      <color rgb="FF000000"/>
      <name val="Arial"/>
      <family val="2"/>
      <charset val="1"/>
    </font>
    <font>
      <sz val="7"/>
      <color rgb="FF000000"/>
      <name val="Arial"/>
      <family val="2"/>
      <charset val="238"/>
    </font>
    <font>
      <b/>
      <sz val="8"/>
      <color rgb="FFDDDDDD"/>
      <name val="Arial"/>
      <family val="2"/>
      <charset val="1"/>
    </font>
    <font>
      <sz val="7"/>
      <color rgb="FF000000"/>
      <name val="Arial"/>
      <family val="2"/>
      <charset val="1"/>
    </font>
    <font>
      <sz val="8"/>
      <name val="Arial"/>
      <family val="2"/>
      <charset val="1"/>
    </font>
    <font>
      <sz val="10"/>
      <name val="Arial"/>
      <family val="2"/>
      <charset val="238"/>
    </font>
    <font>
      <sz val="7"/>
      <color rgb="FFFFFFFF"/>
      <name val="Arial"/>
      <family val="2"/>
      <charset val="1"/>
    </font>
    <font>
      <sz val="20"/>
      <color rgb="FFFFFFFF"/>
      <name val="Arial"/>
      <family val="2"/>
      <charset val="1"/>
    </font>
    <font>
      <b/>
      <sz val="7"/>
      <color rgb="FFFFFFFF"/>
      <name val="Arial"/>
      <family val="2"/>
      <charset val="238"/>
    </font>
    <font>
      <b/>
      <sz val="8"/>
      <color rgb="FFFFFFFF"/>
      <name val="Arial"/>
      <family val="2"/>
      <charset val="1"/>
    </font>
    <font>
      <b/>
      <sz val="9"/>
      <name val="Arial"/>
      <family val="2"/>
      <charset val="238"/>
    </font>
    <font>
      <b/>
      <sz val="9"/>
      <color rgb="FFFFFFFF"/>
      <name val="Arial"/>
      <family val="2"/>
      <charset val="238"/>
    </font>
    <font>
      <b/>
      <sz val="8.5"/>
      <name val="Arial"/>
      <family val="2"/>
      <charset val="1"/>
    </font>
    <font>
      <sz val="8.5"/>
      <name val="Arial"/>
      <family val="2"/>
      <charset val="238"/>
    </font>
    <font>
      <sz val="8.5"/>
      <color rgb="FFCCFFFF"/>
      <name val="Arial"/>
      <family val="2"/>
      <charset val="1"/>
    </font>
    <font>
      <sz val="8.5"/>
      <color rgb="FF000000"/>
      <name val="Arial"/>
      <family val="2"/>
      <charset val="1"/>
    </font>
    <font>
      <sz val="8.5"/>
      <name val="Arial"/>
      <family val="2"/>
      <charset val="1"/>
    </font>
    <font>
      <sz val="8.5"/>
      <color rgb="FFFFFFFF"/>
      <name val="Arial"/>
      <family val="2"/>
      <charset val="1"/>
    </font>
    <font>
      <sz val="8.5"/>
      <color rgb="FF000000"/>
      <name val="Arial"/>
      <family val="2"/>
      <charset val="238"/>
    </font>
    <font>
      <sz val="10"/>
      <color rgb="FF000000"/>
      <name val="Arial"/>
      <family val="2"/>
      <charset val="238"/>
    </font>
    <font>
      <i/>
      <sz val="6"/>
      <color rgb="FFFFFFFF"/>
      <name val="Arial"/>
      <family val="2"/>
      <charset val="1"/>
    </font>
    <font>
      <b/>
      <sz val="8.5"/>
      <color rgb="FF000000"/>
      <name val="Arial"/>
      <family val="2"/>
      <charset val="1"/>
    </font>
    <font>
      <b/>
      <sz val="8.5"/>
      <color rgb="FF000000"/>
      <name val="Arial"/>
      <family val="2"/>
      <charset val="238"/>
    </font>
    <font>
      <b/>
      <sz val="8.5"/>
      <name val="Arial"/>
      <family val="2"/>
      <charset val="238"/>
    </font>
    <font>
      <b/>
      <sz val="7"/>
      <name val="Arial"/>
      <family val="2"/>
      <charset val="1"/>
    </font>
    <font>
      <b/>
      <sz val="7"/>
      <color rgb="FF000000"/>
      <name val="Arial"/>
      <family val="2"/>
      <charset val="1"/>
    </font>
    <font>
      <b/>
      <sz val="7"/>
      <color rgb="FFFFFFFF"/>
      <name val="Arial"/>
      <family val="2"/>
      <charset val="1"/>
    </font>
    <font>
      <sz val="8.5"/>
      <color rgb="FFCCFFFF"/>
      <name val="Arial"/>
      <family val="2"/>
      <charset val="238"/>
    </font>
    <font>
      <b/>
      <sz val="10"/>
      <color rgb="FF000000"/>
      <name val="Arial"/>
      <family val="2"/>
      <charset val="238"/>
    </font>
    <font>
      <sz val="11"/>
      <name val="Arial"/>
      <family val="2"/>
      <charset val="1"/>
    </font>
    <font>
      <sz val="14"/>
      <name val="Arial"/>
      <family val="2"/>
      <charset val="1"/>
    </font>
    <font>
      <sz val="14"/>
      <color rgb="FFFFFFFF"/>
      <name val="Arial"/>
      <family val="2"/>
      <charset val="1"/>
    </font>
    <font>
      <sz val="7"/>
      <color rgb="FFFF0000"/>
      <name val="Arial"/>
      <family val="2"/>
      <charset val="1"/>
    </font>
    <font>
      <sz val="7"/>
      <color rgb="FFFF0000"/>
      <name val="Arial"/>
      <family val="2"/>
      <charset val="238"/>
    </font>
    <font>
      <sz val="10"/>
      <color rgb="FFFFFFFF"/>
      <name val="Arial"/>
      <family val="2"/>
      <charset val="238"/>
    </font>
    <font>
      <sz val="9"/>
      <name val="Arial"/>
      <family val="2"/>
      <charset val="238"/>
    </font>
    <font>
      <sz val="10"/>
      <color rgb="FFDBFFF0"/>
      <name val="Arial"/>
      <family val="2"/>
      <charset val="238"/>
    </font>
    <font>
      <b/>
      <sz val="10"/>
      <color rgb="FFFF0000"/>
      <name val="Arial"/>
      <family val="2"/>
      <charset val="238"/>
    </font>
    <font>
      <i/>
      <sz val="6"/>
      <name val="Arial"/>
      <family val="2"/>
      <charset val="1"/>
    </font>
    <font>
      <b/>
      <sz val="10"/>
      <color rgb="FFDBFFF0"/>
      <name val="Arial"/>
      <family val="2"/>
      <charset val="238"/>
    </font>
    <font>
      <sz val="10"/>
      <color theme="0"/>
      <name val="Arial"/>
      <family val="2"/>
      <charset val="238"/>
    </font>
    <font>
      <b/>
      <sz val="10"/>
      <color theme="1"/>
      <name val="Arial"/>
      <family val="2"/>
      <charset val="238"/>
    </font>
    <font>
      <sz val="7"/>
      <name val="Arial"/>
      <family val="2"/>
      <charset val="238"/>
    </font>
    <font>
      <sz val="7"/>
      <color rgb="FFFFFFFF"/>
      <name val="Arial"/>
      <family val="2"/>
      <charset val="238"/>
    </font>
    <font>
      <b/>
      <i/>
      <sz val="8.5"/>
      <name val="Arial"/>
      <family val="2"/>
      <charset val="238"/>
    </font>
    <font>
      <i/>
      <sz val="8.5"/>
      <color rgb="FFFFFFFF"/>
      <name val="Arial"/>
      <family val="2"/>
      <charset val="1"/>
    </font>
    <font>
      <i/>
      <sz val="8.5"/>
      <color rgb="FF000000"/>
      <name val="Arial"/>
      <family val="2"/>
      <charset val="1"/>
    </font>
    <font>
      <i/>
      <sz val="7"/>
      <name val="Arial"/>
      <family val="2"/>
      <charset val="1"/>
    </font>
    <font>
      <i/>
      <sz val="8.5"/>
      <name val="Arial"/>
      <family val="2"/>
      <charset val="1"/>
    </font>
    <font>
      <sz val="6"/>
      <color rgb="FFFF0000"/>
      <name val="Arial"/>
      <family val="2"/>
      <charset val="1"/>
    </font>
    <font>
      <b/>
      <sz val="8.5"/>
      <color rgb="FFFFFFFF"/>
      <name val="Arial"/>
      <family val="2"/>
      <charset val="238"/>
    </font>
    <font>
      <sz val="8.5"/>
      <color rgb="FFFF00FF"/>
      <name val="Arial"/>
      <family val="2"/>
      <charset val="1"/>
    </font>
    <font>
      <sz val="7"/>
      <color rgb="FFDDDDDD"/>
      <name val="Arial"/>
      <family val="2"/>
      <charset val="1"/>
    </font>
    <font>
      <b/>
      <i/>
      <sz val="8.5"/>
      <color rgb="FF000000"/>
      <name val="Arial"/>
      <family val="2"/>
      <charset val="1"/>
    </font>
    <font>
      <sz val="6"/>
      <color rgb="FFFFFFFF"/>
      <name val="Arial"/>
      <family val="2"/>
      <charset val="1"/>
    </font>
    <font>
      <sz val="10"/>
      <color rgb="FFBF0041"/>
      <name val="Arial"/>
      <charset val="1"/>
    </font>
    <font>
      <sz val="9"/>
      <color rgb="FFFFFFFF"/>
      <name val="Arial"/>
      <family val="2"/>
      <charset val="238"/>
    </font>
    <font>
      <sz val="10"/>
      <name val="Arial"/>
      <charset val="1"/>
    </font>
    <font>
      <sz val="11"/>
      <color rgb="FF000000"/>
      <name val="Calibri"/>
      <family val="2"/>
      <charset val="238"/>
    </font>
    <font>
      <sz val="12"/>
      <name val="Arial"/>
      <family val="2"/>
      <charset val="1"/>
    </font>
    <font>
      <sz val="12"/>
      <name val="Arial"/>
      <family val="2"/>
      <charset val="238"/>
    </font>
    <font>
      <sz val="8.5"/>
      <color rgb="FFACB20C"/>
      <name val="Arial"/>
      <family val="2"/>
      <charset val="238"/>
    </font>
    <font>
      <sz val="10"/>
      <color rgb="FFA1467E"/>
      <name val="Arial"/>
      <family val="2"/>
      <charset val="238"/>
    </font>
    <font>
      <sz val="10"/>
      <color rgb="FFFFFF00"/>
      <name val="Arial"/>
      <family val="2"/>
      <charset val="238"/>
    </font>
  </fonts>
  <fills count="21">
    <fill>
      <patternFill patternType="none"/>
    </fill>
    <fill>
      <patternFill patternType="gray125"/>
    </fill>
    <fill>
      <patternFill patternType="solid">
        <fgColor rgb="FFEAEAEA"/>
        <bgColor rgb="FFEEECE1"/>
      </patternFill>
    </fill>
    <fill>
      <patternFill patternType="solid">
        <fgColor rgb="FFFFFF00"/>
        <bgColor rgb="FFFFFF00"/>
      </patternFill>
    </fill>
    <fill>
      <patternFill patternType="solid">
        <fgColor rgb="FF00FF00"/>
        <bgColor rgb="FF33CCCC"/>
      </patternFill>
    </fill>
    <fill>
      <patternFill patternType="solid">
        <fgColor rgb="FFFF00FF"/>
        <bgColor rgb="FFFF00FF"/>
      </patternFill>
    </fill>
    <fill>
      <patternFill patternType="solid">
        <fgColor theme="0"/>
        <bgColor rgb="FFEEECE1"/>
      </patternFill>
    </fill>
    <fill>
      <patternFill patternType="solid">
        <fgColor theme="2"/>
        <bgColor rgb="FFEAEAEA"/>
      </patternFill>
    </fill>
    <fill>
      <patternFill patternType="solid">
        <fgColor rgb="FFCCFFFF"/>
        <bgColor rgb="FFDBFFF0"/>
      </patternFill>
    </fill>
    <fill>
      <patternFill patternType="solid">
        <fgColor rgb="FF008000"/>
        <bgColor rgb="FF008080"/>
      </patternFill>
    </fill>
    <fill>
      <patternFill patternType="solid">
        <fgColor rgb="FF00CCFF"/>
        <bgColor rgb="FF33CCCC"/>
      </patternFill>
    </fill>
    <fill>
      <patternFill patternType="solid">
        <fgColor rgb="FFDBFFF0"/>
        <bgColor rgb="FFCCFFFF"/>
      </patternFill>
    </fill>
    <fill>
      <patternFill patternType="solid">
        <fgColor rgb="FFFFFF66"/>
        <bgColor rgb="FFFDFFBF"/>
      </patternFill>
    </fill>
    <fill>
      <patternFill patternType="solid">
        <fgColor rgb="FFFF0000"/>
        <bgColor rgb="FFBF0041"/>
      </patternFill>
    </fill>
    <fill>
      <patternFill patternType="solid">
        <fgColor rgb="FF000000"/>
        <bgColor rgb="FF003300"/>
      </patternFill>
    </fill>
    <fill>
      <patternFill patternType="solid">
        <fgColor rgb="FFACB20C"/>
        <bgColor rgb="FF808000"/>
      </patternFill>
    </fill>
    <fill>
      <patternFill patternType="solid">
        <fgColor rgb="FFFDFFBF"/>
        <bgColor rgb="FFEEECE1"/>
      </patternFill>
    </fill>
    <fill>
      <patternFill patternType="solid">
        <fgColor rgb="FFDDDDDD"/>
        <bgColor rgb="FFEAEAEA"/>
      </patternFill>
    </fill>
    <fill>
      <patternFill patternType="solid">
        <fgColor rgb="FFFF0000"/>
        <bgColor rgb="FF993300"/>
      </patternFill>
    </fill>
    <fill>
      <patternFill patternType="solid">
        <fgColor rgb="FFFFFF66"/>
        <bgColor rgb="FFFFE994"/>
      </patternFill>
    </fill>
    <fill>
      <patternFill patternType="solid">
        <fgColor rgb="FFFFE994"/>
        <bgColor rgb="FFFDFFBF"/>
      </patternFill>
    </fill>
  </fills>
  <borders count="48">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n">
        <color auto="1"/>
      </bottom>
      <diagonal/>
    </border>
    <border>
      <left/>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medium">
        <color auto="1"/>
      </left>
      <right style="thin">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left style="thin">
        <color auto="1"/>
      </left>
      <right/>
      <top style="medium">
        <color auto="1"/>
      </top>
      <bottom/>
      <diagonal/>
    </border>
    <border>
      <left style="thin">
        <color auto="1"/>
      </left>
      <right style="medium">
        <color auto="1"/>
      </right>
      <top/>
      <bottom style="medium">
        <color auto="1"/>
      </bottom>
      <diagonal/>
    </border>
    <border>
      <left style="medium">
        <color auto="1"/>
      </left>
      <right/>
      <top/>
      <bottom style="thin">
        <color auto="1"/>
      </bottom>
      <diagonal/>
    </border>
  </borders>
  <cellStyleXfs count="5">
    <xf numFmtId="0" fontId="0" fillId="0" borderId="0"/>
    <xf numFmtId="164" fontId="93" fillId="0" borderId="0" applyBorder="0" applyProtection="0"/>
    <xf numFmtId="0" fontId="22" fillId="0" borderId="0" applyBorder="0" applyProtection="0"/>
    <xf numFmtId="0" fontId="41" fillId="0" borderId="0"/>
    <xf numFmtId="164" fontId="41" fillId="0" borderId="0" applyBorder="0" applyProtection="0"/>
  </cellStyleXfs>
  <cellXfs count="1148">
    <xf numFmtId="0" fontId="0" fillId="0" borderId="0" xfId="0"/>
    <xf numFmtId="0" fontId="41" fillId="6" borderId="7" xfId="0" applyFont="1" applyFill="1" applyBorder="1" applyAlignment="1">
      <alignment vertical="center" shrinkToFit="1"/>
    </xf>
    <xf numFmtId="14" fontId="19" fillId="6" borderId="6" xfId="0" applyNumberFormat="1" applyFont="1" applyFill="1" applyBorder="1" applyAlignment="1">
      <alignment horizontal="left" vertical="center"/>
    </xf>
    <xf numFmtId="14" fontId="19" fillId="0" borderId="6" xfId="0" applyNumberFormat="1" applyFont="1" applyBorder="1" applyAlignment="1">
      <alignment horizontal="left" vertical="center"/>
    </xf>
    <xf numFmtId="0" fontId="0" fillId="0" borderId="0" xfId="0" applyAlignment="1">
      <alignment horizontal="left"/>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0" fillId="0" borderId="0" xfId="0" applyAlignment="1">
      <alignment vertical="center"/>
    </xf>
    <xf numFmtId="0" fontId="6" fillId="2" borderId="0" xfId="0" applyFont="1" applyFill="1" applyAlignment="1">
      <alignment vertical="center"/>
    </xf>
    <xf numFmtId="0" fontId="6"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49" fontId="9" fillId="2" borderId="2" xfId="0" applyNumberFormat="1" applyFont="1" applyFill="1" applyBorder="1" applyAlignment="1">
      <alignment vertical="center"/>
    </xf>
    <xf numFmtId="49" fontId="10" fillId="2" borderId="0" xfId="0" applyNumberFormat="1" applyFont="1" applyFill="1" applyAlignment="1">
      <alignment vertical="center"/>
    </xf>
    <xf numFmtId="49" fontId="11" fillId="2" borderId="0" xfId="0" applyNumberFormat="1" applyFont="1" applyFill="1" applyAlignment="1">
      <alignment horizontal="center" vertical="center"/>
    </xf>
    <xf numFmtId="49" fontId="12" fillId="2" borderId="0" xfId="0" applyNumberFormat="1" applyFont="1" applyFill="1" applyAlignment="1">
      <alignment vertical="center"/>
    </xf>
    <xf numFmtId="0" fontId="12" fillId="2" borderId="0" xfId="0" applyFont="1" applyFill="1" applyAlignment="1">
      <alignment vertical="center"/>
    </xf>
    <xf numFmtId="0" fontId="12" fillId="0" borderId="0" xfId="0" applyFont="1" applyAlignment="1">
      <alignment vertical="center"/>
    </xf>
    <xf numFmtId="49" fontId="13" fillId="4" borderId="3" xfId="0" applyNumberFormat="1" applyFont="1" applyFill="1" applyBorder="1" applyAlignment="1">
      <alignment vertical="center"/>
    </xf>
    <xf numFmtId="49" fontId="14" fillId="4" borderId="4" xfId="0" applyNumberFormat="1" applyFont="1" applyFill="1" applyBorder="1" applyAlignment="1">
      <alignment vertical="center"/>
    </xf>
    <xf numFmtId="49" fontId="6" fillId="2" borderId="0" xfId="0" applyNumberFormat="1" applyFont="1" applyFill="1" applyAlignment="1">
      <alignment vertical="center"/>
    </xf>
    <xf numFmtId="49" fontId="15"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9" fillId="2" borderId="0" xfId="0" applyNumberFormat="1" applyFont="1" applyFill="1" applyAlignment="1">
      <alignment vertical="center"/>
    </xf>
    <xf numFmtId="0" fontId="16" fillId="4" borderId="5" xfId="0" applyFont="1" applyFill="1" applyBorder="1" applyAlignment="1">
      <alignment horizontal="left" vertical="center"/>
    </xf>
    <xf numFmtId="49" fontId="18" fillId="2" borderId="0" xfId="0" applyNumberFormat="1" applyFont="1" applyFill="1" applyAlignment="1">
      <alignment horizontal="lef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49" fontId="20" fillId="4" borderId="5" xfId="0" applyNumberFormat="1" applyFont="1" applyFill="1" applyBorder="1" applyAlignment="1">
      <alignment horizontal="left" vertical="center"/>
    </xf>
    <xf numFmtId="49" fontId="10" fillId="2" borderId="2" xfId="0" applyNumberFormat="1" applyFont="1" applyFill="1" applyBorder="1" applyAlignment="1">
      <alignment vertical="center"/>
    </xf>
    <xf numFmtId="0" fontId="9" fillId="2" borderId="0" xfId="0" applyFont="1" applyFill="1"/>
    <xf numFmtId="0" fontId="0" fillId="2" borderId="0" xfId="0" applyFill="1"/>
    <xf numFmtId="0" fontId="19" fillId="2" borderId="0" xfId="0" applyFont="1" applyFill="1" applyAlignment="1">
      <alignment vertical="center"/>
    </xf>
    <xf numFmtId="0" fontId="21" fillId="4" borderId="5" xfId="0" applyFont="1" applyFill="1" applyBorder="1" applyAlignment="1">
      <alignment vertical="center"/>
    </xf>
    <xf numFmtId="0" fontId="0" fillId="2" borderId="0" xfId="0" applyFill="1" applyAlignment="1">
      <alignment horizontal="left"/>
    </xf>
    <xf numFmtId="0" fontId="7" fillId="2" borderId="0" xfId="0" applyFont="1" applyFill="1"/>
    <xf numFmtId="0" fontId="12" fillId="2" borderId="0" xfId="0" applyFont="1" applyFill="1"/>
    <xf numFmtId="0" fontId="22" fillId="2" borderId="0" xfId="2" applyFill="1" applyBorder="1" applyProtection="1"/>
    <xf numFmtId="0" fontId="12" fillId="2" borderId="0" xfId="0" applyFont="1" applyFill="1" applyAlignment="1">
      <alignment horizontal="center"/>
    </xf>
    <xf numFmtId="0" fontId="23" fillId="2" borderId="0" xfId="2" applyFont="1" applyFill="1" applyBorder="1" applyProtection="1"/>
    <xf numFmtId="0" fontId="0" fillId="0" borderId="0" xfId="0" applyAlignment="1">
      <alignment horizontal="center"/>
    </xf>
    <xf numFmtId="49" fontId="4" fillId="2" borderId="0" xfId="0" applyNumberFormat="1" applyFont="1" applyFill="1" applyAlignment="1">
      <alignment vertical="top"/>
    </xf>
    <xf numFmtId="49" fontId="14" fillId="2" borderId="0" xfId="0" applyNumberFormat="1" applyFont="1" applyFill="1" applyAlignment="1">
      <alignment vertical="top"/>
    </xf>
    <xf numFmtId="49" fontId="24" fillId="2" borderId="0" xfId="0" applyNumberFormat="1" applyFont="1" applyFill="1" applyAlignment="1">
      <alignment horizontal="left"/>
    </xf>
    <xf numFmtId="0" fontId="25" fillId="2" borderId="0" xfId="0" applyFont="1" applyFill="1" applyAlignment="1">
      <alignment horizontal="left"/>
    </xf>
    <xf numFmtId="49" fontId="16" fillId="2" borderId="0" xfId="0" applyNumberFormat="1" applyFont="1" applyFill="1" applyAlignment="1">
      <alignment horizontal="left"/>
    </xf>
    <xf numFmtId="49" fontId="16" fillId="2" borderId="0" xfId="0" applyNumberFormat="1" applyFont="1" applyFill="1" applyAlignment="1">
      <alignment horizontal="left" vertical="center"/>
    </xf>
    <xf numFmtId="49" fontId="24" fillId="2" borderId="6" xfId="0" applyNumberFormat="1" applyFont="1" applyFill="1" applyBorder="1" applyAlignment="1">
      <alignment vertical="center"/>
    </xf>
    <xf numFmtId="49" fontId="4" fillId="2" borderId="6" xfId="0" applyNumberFormat="1" applyFont="1" applyFill="1" applyBorder="1" applyAlignment="1">
      <alignment horizontal="right" vertical="center"/>
    </xf>
    <xf numFmtId="49" fontId="26" fillId="2" borderId="0" xfId="0" applyNumberFormat="1" applyFont="1" applyFill="1" applyAlignment="1">
      <alignment horizontal="left" vertical="center"/>
    </xf>
    <xf numFmtId="0" fontId="26" fillId="2" borderId="0" xfId="0" applyFont="1" applyFill="1" applyAlignment="1">
      <alignment vertical="center"/>
    </xf>
    <xf numFmtId="49" fontId="26" fillId="2" borderId="0" xfId="0" applyNumberFormat="1" applyFont="1" applyFill="1" applyAlignment="1">
      <alignment vertical="center"/>
    </xf>
    <xf numFmtId="49" fontId="27" fillId="2" borderId="0" xfId="0" applyNumberFormat="1" applyFont="1" applyFill="1" applyAlignment="1">
      <alignment horizontal="right" vertical="center"/>
    </xf>
    <xf numFmtId="0" fontId="12" fillId="2" borderId="0" xfId="0" applyFont="1" applyFill="1" applyAlignment="1">
      <alignment horizontal="center" vertical="center"/>
    </xf>
    <xf numFmtId="14" fontId="20" fillId="2" borderId="7" xfId="0" applyNumberFormat="1" applyFont="1" applyFill="1" applyBorder="1" applyAlignment="1">
      <alignment horizontal="left" vertical="center"/>
    </xf>
    <xf numFmtId="49" fontId="20" fillId="2" borderId="7" xfId="0" applyNumberFormat="1" applyFont="1" applyFill="1" applyBorder="1" applyAlignment="1">
      <alignment vertical="center"/>
    </xf>
    <xf numFmtId="0" fontId="21" fillId="2" borderId="0" xfId="0" applyFont="1" applyFill="1" applyAlignment="1">
      <alignment horizontal="center" vertical="center"/>
    </xf>
    <xf numFmtId="0" fontId="24" fillId="2" borderId="0" xfId="0" applyFont="1" applyFill="1" applyAlignment="1">
      <alignment horizontal="center" vertical="center"/>
    </xf>
    <xf numFmtId="0" fontId="21" fillId="0" borderId="0" xfId="0" applyFont="1" applyAlignment="1">
      <alignment vertical="center"/>
    </xf>
    <xf numFmtId="49" fontId="20" fillId="2" borderId="0" xfId="0" applyNumberFormat="1" applyFont="1" applyFill="1" applyAlignment="1">
      <alignment vertical="center"/>
    </xf>
    <xf numFmtId="0" fontId="19" fillId="2" borderId="0" xfId="1" applyNumberFormat="1" applyFont="1" applyFill="1" applyBorder="1" applyAlignment="1" applyProtection="1">
      <alignment vertical="center"/>
      <protection locked="0"/>
    </xf>
    <xf numFmtId="0" fontId="20" fillId="2" borderId="0" xfId="0" applyFont="1" applyFill="1" applyAlignment="1">
      <alignment vertical="center"/>
    </xf>
    <xf numFmtId="49" fontId="20" fillId="2" borderId="0" xfId="0" applyNumberFormat="1" applyFont="1" applyFill="1" applyAlignment="1">
      <alignment horizontal="right" vertical="center"/>
    </xf>
    <xf numFmtId="0" fontId="12" fillId="2" borderId="2" xfId="0" applyFont="1" applyFill="1" applyBorder="1" applyAlignment="1">
      <alignment horizontal="left" vertical="center"/>
    </xf>
    <xf numFmtId="0" fontId="12" fillId="2" borderId="0" xfId="0" applyFont="1" applyFill="1" applyAlignment="1">
      <alignment horizontal="left" vertical="center"/>
    </xf>
    <xf numFmtId="0" fontId="21" fillId="2" borderId="2" xfId="0" applyFont="1" applyFill="1" applyBorder="1" applyAlignment="1">
      <alignment horizontal="left" vertical="center"/>
    </xf>
    <xf numFmtId="0" fontId="21" fillId="2" borderId="0" xfId="0" applyFont="1" applyFill="1" applyAlignment="1">
      <alignment horizontal="left" vertical="center"/>
    </xf>
    <xf numFmtId="0" fontId="7" fillId="0" borderId="0" xfId="0" applyFont="1" applyAlignment="1">
      <alignment vertical="center"/>
    </xf>
    <xf numFmtId="0" fontId="29" fillId="2" borderId="2" xfId="0" applyFont="1" applyFill="1" applyBorder="1" applyAlignment="1">
      <alignment horizontal="left" vertical="center"/>
    </xf>
    <xf numFmtId="0" fontId="30" fillId="2" borderId="0" xfId="0" applyFont="1" applyFill="1" applyAlignment="1">
      <alignment horizontal="left" vertical="center"/>
    </xf>
    <xf numFmtId="0" fontId="31" fillId="2" borderId="0" xfId="0" applyFont="1" applyFill="1" applyAlignment="1">
      <alignment horizontal="left" vertical="center"/>
    </xf>
    <xf numFmtId="0" fontId="30" fillId="2" borderId="0" xfId="0" applyFont="1" applyFill="1" applyAlignment="1">
      <alignment horizontal="center" vertical="center"/>
    </xf>
    <xf numFmtId="0" fontId="24" fillId="2" borderId="2" xfId="0" applyFont="1" applyFill="1" applyBorder="1" applyAlignment="1">
      <alignment horizontal="left" vertical="center"/>
    </xf>
    <xf numFmtId="0" fontId="24" fillId="2" borderId="0" xfId="0" applyFont="1" applyFill="1" applyAlignment="1">
      <alignment vertical="center"/>
    </xf>
    <xf numFmtId="0" fontId="7" fillId="2" borderId="6" xfId="0" applyFont="1" applyFill="1" applyBorder="1" applyAlignment="1">
      <alignment horizontal="left" vertical="center"/>
    </xf>
    <xf numFmtId="0" fontId="29" fillId="2" borderId="9" xfId="0" applyFont="1" applyFill="1" applyBorder="1" applyAlignment="1">
      <alignment horizontal="left" vertical="center"/>
    </xf>
    <xf numFmtId="0" fontId="30" fillId="2" borderId="10"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2" fillId="5" borderId="13" xfId="0" applyFont="1" applyFill="1" applyBorder="1" applyAlignment="1">
      <alignment vertical="center"/>
    </xf>
    <xf numFmtId="0" fontId="24" fillId="4" borderId="14" xfId="0" applyFont="1" applyFill="1" applyBorder="1" applyAlignment="1">
      <alignment horizontal="left" vertical="center"/>
    </xf>
    <xf numFmtId="0" fontId="24" fillId="4" borderId="15" xfId="0" applyFont="1" applyFill="1" applyBorder="1" applyAlignment="1">
      <alignment vertical="center"/>
    </xf>
    <xf numFmtId="0" fontId="12" fillId="5" borderId="16" xfId="0" applyFont="1" applyFill="1" applyBorder="1" applyAlignment="1">
      <alignment vertical="center"/>
    </xf>
    <xf numFmtId="0" fontId="24" fillId="4" borderId="17" xfId="0" applyFont="1" applyFill="1" applyBorder="1" applyAlignment="1">
      <alignment horizontal="left" vertical="center"/>
    </xf>
    <xf numFmtId="0" fontId="24" fillId="4" borderId="18" xfId="0" applyFont="1" applyFill="1" applyBorder="1" applyAlignment="1">
      <alignment vertical="center"/>
    </xf>
    <xf numFmtId="0" fontId="0" fillId="2" borderId="0" xfId="0" applyFill="1" applyAlignment="1">
      <alignment horizontal="center"/>
    </xf>
    <xf numFmtId="0" fontId="0" fillId="5" borderId="19" xfId="0" applyFill="1" applyBorder="1"/>
    <xf numFmtId="49" fontId="0" fillId="0" borderId="0" xfId="0" applyNumberFormat="1" applyAlignment="1">
      <alignment horizontal="center"/>
    </xf>
    <xf numFmtId="165" fontId="0" fillId="0" borderId="0" xfId="0" applyNumberFormat="1" applyAlignment="1">
      <alignment horizontal="center"/>
    </xf>
    <xf numFmtId="1" fontId="0" fillId="0" borderId="0" xfId="0" applyNumberFormat="1" applyAlignment="1">
      <alignment horizontal="center"/>
    </xf>
    <xf numFmtId="49" fontId="13" fillId="0" borderId="0" xfId="0" applyNumberFormat="1" applyFont="1" applyAlignment="1">
      <alignment vertical="top"/>
    </xf>
    <xf numFmtId="49" fontId="14" fillId="0" borderId="0" xfId="0" applyNumberFormat="1" applyFont="1" applyAlignment="1">
      <alignment vertical="top"/>
    </xf>
    <xf numFmtId="49" fontId="32" fillId="0" borderId="0" xfId="0" applyNumberFormat="1" applyFont="1" applyAlignment="1">
      <alignment horizontal="center"/>
    </xf>
    <xf numFmtId="49" fontId="33" fillId="0" borderId="0" xfId="0" applyNumberFormat="1" applyFont="1" applyAlignment="1">
      <alignment horizontal="center"/>
    </xf>
    <xf numFmtId="49" fontId="33" fillId="0" borderId="0" xfId="0" applyNumberFormat="1" applyFont="1" applyAlignment="1">
      <alignment horizontal="left"/>
    </xf>
    <xf numFmtId="1" fontId="24" fillId="0" borderId="0" xfId="0" applyNumberFormat="1" applyFont="1" applyAlignment="1">
      <alignment horizontal="left"/>
    </xf>
    <xf numFmtId="0" fontId="25" fillId="0" borderId="0" xfId="0" applyFont="1" applyAlignment="1">
      <alignment horizontal="left"/>
    </xf>
    <xf numFmtId="49" fontId="8" fillId="0" borderId="0" xfId="0" applyNumberFormat="1" applyFont="1" applyAlignment="1">
      <alignment horizontal="left"/>
    </xf>
    <xf numFmtId="49" fontId="16" fillId="0" borderId="0" xfId="0" applyNumberFormat="1" applyFont="1" applyAlignment="1">
      <alignment horizontal="left"/>
    </xf>
    <xf numFmtId="0" fontId="16" fillId="0" borderId="0" xfId="0" applyFont="1" applyAlignment="1">
      <alignment horizontal="left" vertical="center"/>
    </xf>
    <xf numFmtId="49" fontId="21" fillId="0" borderId="6" xfId="0" applyNumberFormat="1" applyFont="1" applyBorder="1" applyAlignment="1">
      <alignment horizontal="left"/>
    </xf>
    <xf numFmtId="1" fontId="21" fillId="0" borderId="6" xfId="0" applyNumberFormat="1" applyFont="1" applyBorder="1" applyAlignment="1">
      <alignment horizontal="left"/>
    </xf>
    <xf numFmtId="49" fontId="24" fillId="0" borderId="0" xfId="0" applyNumberFormat="1" applyFont="1" applyAlignment="1">
      <alignment horizontal="left"/>
    </xf>
    <xf numFmtId="49" fontId="34" fillId="0" borderId="0" xfId="0" applyNumberFormat="1" applyFont="1" applyAlignment="1">
      <alignment horizontal="left"/>
    </xf>
    <xf numFmtId="49" fontId="0" fillId="0" borderId="0" xfId="0" applyNumberFormat="1" applyAlignment="1">
      <alignment horizontal="left"/>
    </xf>
    <xf numFmtId="49" fontId="35" fillId="6" borderId="20" xfId="0" applyNumberFormat="1" applyFont="1" applyFill="1" applyBorder="1" applyAlignment="1">
      <alignment vertical="center" shrinkToFit="1"/>
    </xf>
    <xf numFmtId="0" fontId="9" fillId="0" borderId="21" xfId="0" applyFont="1" applyBorder="1" applyAlignment="1">
      <alignment vertical="center" shrinkToFit="1"/>
    </xf>
    <xf numFmtId="49" fontId="9" fillId="0" borderId="21" xfId="0" applyNumberFormat="1" applyFont="1" applyBorder="1" applyAlignment="1">
      <alignment vertical="center" shrinkToFit="1"/>
    </xf>
    <xf numFmtId="1" fontId="9" fillId="0" borderId="21" xfId="0" applyNumberFormat="1" applyFont="1" applyBorder="1" applyAlignment="1">
      <alignment vertical="center" shrinkToFit="1"/>
    </xf>
    <xf numFmtId="49" fontId="36" fillId="2" borderId="22" xfId="0" applyNumberFormat="1" applyFont="1" applyFill="1" applyBorder="1" applyAlignment="1">
      <alignment horizontal="left" vertical="center"/>
    </xf>
    <xf numFmtId="49" fontId="36" fillId="2" borderId="23" xfId="0" applyNumberFormat="1" applyFont="1" applyFill="1" applyBorder="1" applyAlignment="1">
      <alignment horizontal="right" vertical="center"/>
    </xf>
    <xf numFmtId="49" fontId="37" fillId="2" borderId="22" xfId="0" applyNumberFormat="1" applyFont="1" applyFill="1" applyBorder="1" applyAlignment="1">
      <alignment horizontal="left" vertical="center"/>
    </xf>
    <xf numFmtId="49" fontId="36" fillId="2" borderId="23" xfId="0" applyNumberFormat="1" applyFont="1" applyFill="1" applyBorder="1" applyAlignment="1">
      <alignment horizontal="left" vertical="center"/>
    </xf>
    <xf numFmtId="49" fontId="10" fillId="2" borderId="23" xfId="0" applyNumberFormat="1" applyFont="1" applyFill="1" applyBorder="1" applyAlignment="1">
      <alignment horizontal="left" vertical="center"/>
    </xf>
    <xf numFmtId="0" fontId="0" fillId="2" borderId="24" xfId="0" applyFill="1" applyBorder="1" applyAlignment="1">
      <alignment horizontal="center" vertical="center"/>
    </xf>
    <xf numFmtId="49" fontId="26" fillId="7" borderId="0" xfId="0" applyNumberFormat="1" applyFont="1" applyFill="1" applyAlignment="1">
      <alignment horizontal="right" vertical="center"/>
    </xf>
    <xf numFmtId="0" fontId="0" fillId="7" borderId="23" xfId="0" applyFill="1" applyBorder="1" applyAlignment="1">
      <alignment vertical="center"/>
    </xf>
    <xf numFmtId="1" fontId="27" fillId="2" borderId="23" xfId="0" applyNumberFormat="1" applyFont="1" applyFill="1" applyBorder="1" applyAlignment="1">
      <alignment horizontal="right" vertical="center"/>
    </xf>
    <xf numFmtId="49" fontId="36" fillId="6" borderId="2" xfId="0" applyNumberFormat="1" applyFont="1" applyFill="1" applyBorder="1" applyAlignment="1">
      <alignment horizontal="left" vertical="center"/>
    </xf>
    <xf numFmtId="49" fontId="36" fillId="0" borderId="0" xfId="0" applyNumberFormat="1" applyFont="1" applyAlignment="1">
      <alignment horizontal="right" vertical="center"/>
    </xf>
    <xf numFmtId="49" fontId="10" fillId="6" borderId="0" xfId="0" applyNumberFormat="1" applyFont="1" applyFill="1" applyAlignment="1">
      <alignment horizontal="left" vertical="center"/>
    </xf>
    <xf numFmtId="0" fontId="0" fillId="6" borderId="12" xfId="0" applyFill="1" applyBorder="1" applyAlignment="1">
      <alignment horizontal="center" vertical="center"/>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49" fontId="20" fillId="0" borderId="6" xfId="0" applyNumberFormat="1" applyFont="1" applyBorder="1" applyAlignment="1">
      <alignment horizontal="right" vertical="center"/>
    </xf>
    <xf numFmtId="1" fontId="20" fillId="0" borderId="6" xfId="0" applyNumberFormat="1" applyFont="1" applyBorder="1" applyAlignment="1">
      <alignment horizontal="right" vertical="center"/>
    </xf>
    <xf numFmtId="49" fontId="20" fillId="0" borderId="25" xfId="0" applyNumberFormat="1" applyFont="1" applyBorder="1" applyAlignment="1">
      <alignment horizontal="left" vertical="center"/>
    </xf>
    <xf numFmtId="0" fontId="38" fillId="6" borderId="18" xfId="0" applyFont="1" applyFill="1" applyBorder="1" applyAlignment="1">
      <alignment horizontal="right" vertical="center"/>
    </xf>
    <xf numFmtId="49" fontId="12" fillId="2" borderId="26" xfId="0" applyNumberFormat="1" applyFont="1" applyFill="1" applyBorder="1" applyAlignment="1">
      <alignment horizontal="center" wrapText="1"/>
    </xf>
    <xf numFmtId="49" fontId="12" fillId="2" borderId="27" xfId="0" applyNumberFormat="1" applyFont="1" applyFill="1" applyBorder="1" applyAlignment="1">
      <alignment horizontal="center" wrapText="1"/>
    </xf>
    <xf numFmtId="49" fontId="12" fillId="2" borderId="18" xfId="0" applyNumberFormat="1" applyFont="1" applyFill="1" applyBorder="1" applyAlignment="1">
      <alignment horizontal="center" wrapText="1"/>
    </xf>
    <xf numFmtId="49" fontId="12" fillId="2" borderId="20" xfId="0" applyNumberFormat="1" applyFont="1" applyFill="1" applyBorder="1" applyAlignment="1">
      <alignment horizontal="center" wrapText="1"/>
    </xf>
    <xf numFmtId="1" fontId="12" fillId="2" borderId="20" xfId="0" applyNumberFormat="1" applyFont="1" applyFill="1" applyBorder="1" applyAlignment="1">
      <alignment horizontal="center" wrapText="1"/>
    </xf>
    <xf numFmtId="49" fontId="12" fillId="5" borderId="26" xfId="0" applyNumberFormat="1" applyFont="1" applyFill="1" applyBorder="1" applyAlignment="1">
      <alignment horizontal="center" wrapText="1"/>
    </xf>
    <xf numFmtId="49" fontId="12" fillId="5" borderId="27" xfId="0" applyNumberFormat="1" applyFont="1" applyFill="1" applyBorder="1" applyAlignment="1">
      <alignment horizontal="center" wrapText="1"/>
    </xf>
    <xf numFmtId="49" fontId="12" fillId="5" borderId="28" xfId="0" applyNumberFormat="1" applyFont="1" applyFill="1" applyBorder="1" applyAlignment="1">
      <alignment horizontal="center" wrapText="1"/>
    </xf>
    <xf numFmtId="49" fontId="12" fillId="2" borderId="29" xfId="0" applyNumberFormat="1" applyFont="1" applyFill="1" applyBorder="1" applyAlignment="1">
      <alignment horizontal="center" wrapText="1"/>
    </xf>
    <xf numFmtId="0" fontId="39" fillId="2" borderId="18" xfId="0" applyFont="1" applyFill="1" applyBorder="1" applyAlignment="1">
      <alignment horizontal="center" wrapText="1"/>
    </xf>
    <xf numFmtId="0" fontId="39" fillId="5" borderId="18" xfId="0" applyFont="1" applyFill="1" applyBorder="1" applyAlignment="1">
      <alignment horizontal="center" wrapText="1"/>
    </xf>
    <xf numFmtId="0" fontId="7" fillId="0" borderId="14" xfId="0" applyFont="1" applyBorder="1" applyAlignment="1">
      <alignment horizontal="center" vertical="center"/>
    </xf>
    <xf numFmtId="0" fontId="21" fillId="0" borderId="30" xfId="0" applyFont="1" applyBorder="1" applyAlignment="1">
      <alignment vertical="center"/>
    </xf>
    <xf numFmtId="0" fontId="21" fillId="0" borderId="30" xfId="0" applyFont="1" applyBorder="1" applyAlignment="1">
      <alignment horizontal="center" vertical="center"/>
    </xf>
    <xf numFmtId="49" fontId="21" fillId="0" borderId="15" xfId="0" applyNumberFormat="1" applyFont="1" applyBorder="1" applyAlignment="1">
      <alignment horizontal="center" vertical="center"/>
    </xf>
    <xf numFmtId="0" fontId="21" fillId="0" borderId="31" xfId="0" applyFont="1" applyBorder="1" applyAlignment="1">
      <alignment horizontal="center" vertical="center"/>
    </xf>
    <xf numFmtId="1" fontId="21" fillId="0" borderId="30" xfId="0" applyNumberFormat="1" applyFont="1" applyBorder="1" applyAlignment="1">
      <alignment horizontal="center" vertical="center"/>
    </xf>
    <xf numFmtId="1" fontId="40" fillId="5" borderId="14" xfId="0" applyNumberFormat="1" applyFont="1" applyFill="1" applyBorder="1" applyAlignment="1">
      <alignment horizontal="center" vertical="center"/>
    </xf>
    <xf numFmtId="0" fontId="40" fillId="5" borderId="30" xfId="0" applyFont="1" applyFill="1" applyBorder="1" applyAlignment="1">
      <alignment horizontal="center" vertical="center"/>
    </xf>
    <xf numFmtId="1" fontId="40" fillId="5" borderId="32" xfId="0" applyNumberFormat="1" applyFont="1" applyFill="1" applyBorder="1" applyAlignment="1">
      <alignment horizontal="center" vertical="center"/>
    </xf>
    <xf numFmtId="0" fontId="21" fillId="0" borderId="33" xfId="0" applyFont="1" applyBorder="1" applyAlignment="1">
      <alignment horizontal="center" vertical="center"/>
    </xf>
    <xf numFmtId="0" fontId="21" fillId="5" borderId="15" xfId="0" applyFont="1" applyFill="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5" borderId="36" xfId="0" applyFont="1" applyFill="1" applyBorder="1" applyAlignment="1">
      <alignment horizontal="center" vertical="center"/>
    </xf>
    <xf numFmtId="0" fontId="21" fillId="0" borderId="36" xfId="0"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21" fillId="0" borderId="37" xfId="0" applyFont="1" applyBorder="1" applyAlignment="1">
      <alignment horizontal="center" vertical="center"/>
    </xf>
    <xf numFmtId="1" fontId="21" fillId="0" borderId="37" xfId="0" applyNumberFormat="1" applyFont="1" applyBorder="1" applyAlignment="1">
      <alignment horizontal="center" vertical="center"/>
    </xf>
    <xf numFmtId="0" fontId="42" fillId="0" borderId="0" xfId="0" applyFont="1"/>
    <xf numFmtId="0" fontId="34" fillId="0" borderId="0" xfId="0" applyFont="1"/>
    <xf numFmtId="49" fontId="6" fillId="0" borderId="0" xfId="0" applyNumberFormat="1" applyFont="1" applyAlignment="1">
      <alignment vertical="top"/>
    </xf>
    <xf numFmtId="49" fontId="43" fillId="0" borderId="0" xfId="0" applyNumberFormat="1" applyFont="1" applyAlignment="1">
      <alignment vertical="top"/>
    </xf>
    <xf numFmtId="0" fontId="6" fillId="0" borderId="0" xfId="0" applyFont="1" applyAlignment="1">
      <alignment vertical="top"/>
    </xf>
    <xf numFmtId="0" fontId="16" fillId="0" borderId="0" xfId="0" applyFont="1" applyAlignment="1">
      <alignment horizontal="left"/>
    </xf>
    <xf numFmtId="49" fontId="17" fillId="0" borderId="0" xfId="0" applyNumberFormat="1" applyFont="1"/>
    <xf numFmtId="49" fontId="21" fillId="0" borderId="0" xfId="0" applyNumberFormat="1" applyFont="1"/>
    <xf numFmtId="49" fontId="34" fillId="0" borderId="0" xfId="0" applyNumberFormat="1" applyFont="1"/>
    <xf numFmtId="0" fontId="21" fillId="0" borderId="0" xfId="0" applyFont="1"/>
    <xf numFmtId="49" fontId="44" fillId="2" borderId="0" xfId="0" applyNumberFormat="1" applyFont="1" applyFill="1" applyAlignment="1">
      <alignment vertical="center"/>
    </xf>
    <xf numFmtId="0" fontId="26" fillId="2" borderId="0" xfId="0" applyFont="1" applyFill="1" applyAlignment="1">
      <alignment horizontal="right" vertical="center"/>
    </xf>
    <xf numFmtId="0" fontId="10" fillId="0" borderId="0" xfId="0" applyFont="1" applyAlignment="1">
      <alignment vertical="center"/>
    </xf>
    <xf numFmtId="49" fontId="19" fillId="0" borderId="6" xfId="0" applyNumberFormat="1" applyFont="1" applyBorder="1" applyAlignment="1">
      <alignment vertical="center"/>
    </xf>
    <xf numFmtId="49" fontId="0" fillId="0" borderId="6" xfId="0" applyNumberFormat="1" applyBorder="1" applyAlignment="1">
      <alignment vertical="center"/>
    </xf>
    <xf numFmtId="49" fontId="45" fillId="0" borderId="6" xfId="0" applyNumberFormat="1" applyFont="1" applyBorder="1" applyAlignment="1">
      <alignment vertical="center"/>
    </xf>
    <xf numFmtId="49" fontId="19" fillId="0" borderId="6" xfId="1" applyNumberFormat="1" applyFont="1" applyBorder="1" applyAlignment="1" applyProtection="1">
      <alignment vertical="center"/>
      <protection locked="0"/>
    </xf>
    <xf numFmtId="0" fontId="20" fillId="0" borderId="6" xfId="0" applyFont="1" applyBorder="1" applyAlignment="1">
      <alignment horizontal="right" vertical="center"/>
    </xf>
    <xf numFmtId="0" fontId="19" fillId="0" borderId="0" xfId="0" applyFont="1" applyAlignment="1">
      <alignmen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center" vertical="center" shrinkToFit="1"/>
    </xf>
    <xf numFmtId="49" fontId="12" fillId="2" borderId="0" xfId="0" applyNumberFormat="1" applyFont="1" applyFill="1" applyAlignment="1">
      <alignment horizontal="left" vertical="center"/>
    </xf>
    <xf numFmtId="49" fontId="42" fillId="2" borderId="0" xfId="0" applyNumberFormat="1" applyFont="1" applyFill="1" applyAlignment="1">
      <alignment horizontal="center" vertical="center"/>
    </xf>
    <xf numFmtId="49" fontId="42" fillId="2" borderId="0" xfId="0" applyNumberFormat="1" applyFont="1" applyFill="1" applyAlignment="1">
      <alignment vertical="center"/>
    </xf>
    <xf numFmtId="49" fontId="46" fillId="2" borderId="0" xfId="0" applyNumberFormat="1" applyFont="1" applyFill="1" applyAlignment="1">
      <alignment horizontal="right" vertical="center"/>
    </xf>
    <xf numFmtId="49" fontId="46" fillId="0" borderId="0" xfId="0" applyNumberFormat="1" applyFont="1" applyAlignment="1">
      <alignment horizontal="center" vertical="center"/>
    </xf>
    <xf numFmtId="0" fontId="46" fillId="0" borderId="0" xfId="0" applyFont="1" applyAlignment="1">
      <alignment horizontal="center" vertical="center"/>
    </xf>
    <xf numFmtId="49" fontId="46" fillId="0" borderId="0" xfId="0" applyNumberFormat="1" applyFont="1" applyAlignment="1">
      <alignment horizontal="left" vertical="center"/>
    </xf>
    <xf numFmtId="49" fontId="46" fillId="0" borderId="0" xfId="0" applyNumberFormat="1" applyFont="1" applyAlignment="1">
      <alignment vertical="center"/>
    </xf>
    <xf numFmtId="49" fontId="47" fillId="0" borderId="0" xfId="0" applyNumberFormat="1" applyFont="1" applyAlignment="1">
      <alignment horizontal="center" vertical="center"/>
    </xf>
    <xf numFmtId="49" fontId="47" fillId="0" borderId="0" xfId="0" applyNumberFormat="1" applyFont="1" applyAlignment="1">
      <alignment vertical="center"/>
    </xf>
    <xf numFmtId="0" fontId="46" fillId="0" borderId="0" xfId="0" applyFont="1" applyAlignment="1">
      <alignment vertical="center"/>
    </xf>
    <xf numFmtId="49" fontId="48" fillId="2" borderId="0" xfId="0" applyNumberFormat="1" applyFont="1" applyFill="1" applyAlignment="1">
      <alignment horizontal="center" vertical="center"/>
    </xf>
    <xf numFmtId="0" fontId="49" fillId="0" borderId="7" xfId="0" applyFont="1" applyBorder="1" applyAlignment="1">
      <alignment horizontal="center" vertical="center"/>
    </xf>
    <xf numFmtId="0" fontId="49" fillId="0" borderId="7" xfId="0" applyFont="1" applyBorder="1" applyAlignment="1">
      <alignment horizontal="center" vertical="center" shrinkToFit="1"/>
    </xf>
    <xf numFmtId="0" fontId="50" fillId="8" borderId="7" xfId="0" applyFont="1" applyFill="1" applyBorder="1" applyAlignment="1">
      <alignment horizontal="center" vertical="center"/>
    </xf>
    <xf numFmtId="0" fontId="48" fillId="0" borderId="7" xfId="0" applyFont="1" applyBorder="1" applyAlignment="1">
      <alignment vertical="center"/>
    </xf>
    <xf numFmtId="0" fontId="51" fillId="0" borderId="7" xfId="0" applyFont="1" applyBorder="1" applyAlignment="1">
      <alignment horizontal="center" vertical="center"/>
    </xf>
    <xf numFmtId="0" fontId="51" fillId="0" borderId="0" xfId="0" applyFont="1" applyAlignment="1">
      <alignment vertical="center"/>
    </xf>
    <xf numFmtId="0" fontId="52" fillId="6" borderId="0" xfId="0" applyFont="1" applyFill="1" applyAlignment="1">
      <alignment vertical="center"/>
    </xf>
    <xf numFmtId="0" fontId="53" fillId="6" borderId="0" xfId="0" applyFont="1" applyFill="1" applyAlignment="1">
      <alignment vertical="center"/>
    </xf>
    <xf numFmtId="49" fontId="52" fillId="6" borderId="0" xfId="0" applyNumberFormat="1" applyFont="1" applyFill="1" applyAlignment="1">
      <alignment vertical="center"/>
    </xf>
    <xf numFmtId="49" fontId="53" fillId="6" borderId="0" xfId="0" applyNumberFormat="1" applyFont="1" applyFill="1" applyAlignment="1">
      <alignment vertical="center"/>
    </xf>
    <xf numFmtId="0" fontId="21" fillId="6" borderId="0" xfId="0" applyFont="1" applyFill="1" applyAlignment="1">
      <alignment vertical="center"/>
    </xf>
    <xf numFmtId="0" fontId="21" fillId="0" borderId="13" xfId="0" applyFont="1" applyBorder="1" applyAlignment="1">
      <alignment vertical="center"/>
    </xf>
    <xf numFmtId="49" fontId="52" fillId="2" borderId="0" xfId="0" applyNumberFormat="1" applyFont="1" applyFill="1" applyAlignment="1">
      <alignment horizontal="center" vertical="center"/>
    </xf>
    <xf numFmtId="0" fontId="49" fillId="0" borderId="0" xfId="0" applyFont="1" applyAlignment="1">
      <alignment horizontal="center" vertical="center"/>
    </xf>
    <xf numFmtId="0" fontId="49" fillId="0" borderId="0" xfId="0" applyFont="1" applyAlignment="1">
      <alignment horizontal="center" vertical="center" shrinkToFit="1"/>
    </xf>
    <xf numFmtId="0" fontId="52" fillId="0" borderId="0" xfId="0" applyFont="1" applyAlignment="1">
      <alignment horizontal="center" vertical="center"/>
    </xf>
    <xf numFmtId="0" fontId="54" fillId="0" borderId="0" xfId="0" applyFont="1" applyAlignment="1">
      <alignment vertical="center"/>
    </xf>
    <xf numFmtId="0" fontId="55" fillId="0" borderId="0" xfId="0" applyFont="1" applyAlignment="1">
      <alignment vertical="center"/>
    </xf>
    <xf numFmtId="0" fontId="42" fillId="0" borderId="0" xfId="0" applyFont="1" applyAlignment="1">
      <alignment horizontal="right" vertical="center"/>
    </xf>
    <xf numFmtId="0" fontId="56" fillId="6" borderId="38" xfId="0" applyFont="1" applyFill="1" applyBorder="1" applyAlignment="1">
      <alignment horizontal="right" vertical="center"/>
    </xf>
    <xf numFmtId="0" fontId="51" fillId="0" borderId="7" xfId="0" applyFont="1" applyBorder="1" applyAlignment="1">
      <alignment vertical="center"/>
    </xf>
    <xf numFmtId="0" fontId="21" fillId="0" borderId="16" xfId="0" applyFont="1" applyBorder="1" applyAlignment="1">
      <alignment vertical="center"/>
    </xf>
    <xf numFmtId="0" fontId="49" fillId="0" borderId="7" xfId="0" applyFont="1" applyBorder="1" applyAlignment="1">
      <alignment vertical="center"/>
    </xf>
    <xf numFmtId="0" fontId="52" fillId="0" borderId="7" xfId="0" applyFont="1" applyBorder="1" applyAlignment="1">
      <alignment vertical="center"/>
    </xf>
    <xf numFmtId="0" fontId="51" fillId="0" borderId="30" xfId="0" applyFont="1" applyBorder="1" applyAlignment="1">
      <alignment horizontal="center" vertical="center"/>
    </xf>
    <xf numFmtId="0" fontId="51" fillId="0" borderId="39"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56" fillId="6" borderId="39" xfId="0" applyFont="1" applyFill="1" applyBorder="1" applyAlignment="1">
      <alignment horizontal="right" vertical="center"/>
    </xf>
    <xf numFmtId="49" fontId="51" fillId="0" borderId="7" xfId="0" applyNumberFormat="1" applyFont="1" applyBorder="1" applyAlignment="1">
      <alignment vertical="center"/>
    </xf>
    <xf numFmtId="49" fontId="51" fillId="0" borderId="0" xfId="0" applyNumberFormat="1" applyFont="1" applyAlignment="1">
      <alignment vertical="center"/>
    </xf>
    <xf numFmtId="0" fontId="51" fillId="0" borderId="39" xfId="0" applyFont="1" applyBorder="1" applyAlignment="1">
      <alignment vertical="center"/>
    </xf>
    <xf numFmtId="0" fontId="21" fillId="0" borderId="12" xfId="0" applyFont="1" applyBorder="1" applyAlignment="1">
      <alignment vertical="center"/>
    </xf>
    <xf numFmtId="0" fontId="51" fillId="0" borderId="30" xfId="0" applyFont="1" applyBorder="1" applyAlignment="1">
      <alignment vertical="center"/>
    </xf>
    <xf numFmtId="0" fontId="57" fillId="0" borderId="30" xfId="0" applyFont="1" applyBorder="1" applyAlignment="1">
      <alignment horizontal="center" vertical="center"/>
    </xf>
    <xf numFmtId="0" fontId="30" fillId="0" borderId="0" xfId="0" applyFont="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0" fontId="59" fillId="0" borderId="7" xfId="0" applyFont="1" applyBorder="1" applyAlignment="1">
      <alignment vertical="center"/>
    </xf>
    <xf numFmtId="0" fontId="57" fillId="0" borderId="7" xfId="0" applyFont="1" applyBorder="1" applyAlignment="1">
      <alignment horizontal="center" vertical="center"/>
    </xf>
    <xf numFmtId="0" fontId="21" fillId="0" borderId="18" xfId="0" applyFont="1" applyBorder="1" applyAlignment="1">
      <alignment vertical="center"/>
    </xf>
    <xf numFmtId="0" fontId="49" fillId="6" borderId="7" xfId="0" applyFont="1" applyFill="1" applyBorder="1" applyAlignment="1">
      <alignment horizontal="center" vertical="center"/>
    </xf>
    <xf numFmtId="0" fontId="49" fillId="6" borderId="7" xfId="0" applyFont="1" applyFill="1" applyBorder="1" applyAlignment="1">
      <alignment horizontal="center" vertical="center" shrinkToFit="1"/>
    </xf>
    <xf numFmtId="0" fontId="50" fillId="6" borderId="7" xfId="0" applyFont="1" applyFill="1" applyBorder="1" applyAlignment="1">
      <alignment horizontal="center" vertical="center"/>
    </xf>
    <xf numFmtId="0" fontId="52" fillId="6" borderId="7" xfId="0" applyFont="1" applyFill="1" applyBorder="1" applyAlignment="1">
      <alignment vertical="center"/>
    </xf>
    <xf numFmtId="0" fontId="60" fillId="2" borderId="3" xfId="0" applyFont="1" applyFill="1" applyBorder="1" applyAlignment="1">
      <alignment vertical="center"/>
    </xf>
    <xf numFmtId="0" fontId="60" fillId="2" borderId="36" xfId="0" applyFont="1" applyFill="1" applyBorder="1" applyAlignment="1">
      <alignment vertical="center"/>
    </xf>
    <xf numFmtId="0" fontId="60" fillId="2" borderId="4" xfId="0" applyFont="1" applyFill="1" applyBorder="1" applyAlignment="1">
      <alignment vertical="center"/>
    </xf>
    <xf numFmtId="49" fontId="61" fillId="2" borderId="36" xfId="0" applyNumberFormat="1" applyFont="1" applyFill="1" applyBorder="1" applyAlignment="1">
      <alignment horizontal="center" vertical="center"/>
    </xf>
    <xf numFmtId="49" fontId="61" fillId="2" borderId="36" xfId="0" applyNumberFormat="1" applyFont="1" applyFill="1" applyBorder="1" applyAlignment="1">
      <alignment vertical="center"/>
    </xf>
    <xf numFmtId="49" fontId="61" fillId="2" borderId="4" xfId="0" applyNumberFormat="1" applyFont="1" applyFill="1" applyBorder="1" applyAlignment="1">
      <alignment horizontal="center" vertical="center"/>
    </xf>
    <xf numFmtId="49" fontId="62" fillId="2" borderId="36" xfId="0" applyNumberFormat="1" applyFont="1" applyFill="1" applyBorder="1" applyAlignment="1">
      <alignment vertical="center"/>
    </xf>
    <xf numFmtId="49" fontId="62" fillId="2" borderId="4" xfId="0" applyNumberFormat="1" applyFont="1" applyFill="1" applyBorder="1" applyAlignment="1">
      <alignment vertical="center"/>
    </xf>
    <xf numFmtId="49" fontId="60" fillId="2" borderId="36" xfId="0" applyNumberFormat="1" applyFont="1" applyFill="1" applyBorder="1" applyAlignment="1">
      <alignment horizontal="left" vertical="center"/>
    </xf>
    <xf numFmtId="49" fontId="60" fillId="0" borderId="36" xfId="0" applyNumberFormat="1" applyFont="1" applyBorder="1" applyAlignment="1">
      <alignment horizontal="left" vertical="center"/>
    </xf>
    <xf numFmtId="49" fontId="62" fillId="6" borderId="4" xfId="0" applyNumberFormat="1" applyFont="1" applyFill="1" applyBorder="1" applyAlignment="1">
      <alignment vertical="center"/>
    </xf>
    <xf numFmtId="49" fontId="12" fillId="0" borderId="40" xfId="0" applyNumberFormat="1" applyFont="1" applyBorder="1" applyAlignment="1">
      <alignment vertical="center"/>
    </xf>
    <xf numFmtId="49" fontId="12" fillId="0" borderId="8" xfId="0" applyNumberFormat="1" applyFont="1" applyBorder="1" applyAlignment="1">
      <alignment vertical="center"/>
    </xf>
    <xf numFmtId="49" fontId="12" fillId="0" borderId="8" xfId="0" applyNumberFormat="1" applyFont="1" applyBorder="1" applyAlignment="1">
      <alignment horizontal="right" vertical="center"/>
    </xf>
    <xf numFmtId="49" fontId="12" fillId="0" borderId="38" xfId="0" applyNumberFormat="1" applyFont="1" applyBorder="1" applyAlignment="1">
      <alignment horizontal="right" vertical="center"/>
    </xf>
    <xf numFmtId="49" fontId="12" fillId="0" borderId="0" xfId="0" applyNumberFormat="1" applyFont="1" applyAlignment="1">
      <alignment horizontal="center" vertical="center"/>
    </xf>
    <xf numFmtId="0" fontId="12" fillId="6" borderId="0" xfId="0" applyFont="1" applyFill="1" applyAlignment="1">
      <alignment vertical="center"/>
    </xf>
    <xf numFmtId="49" fontId="12" fillId="6" borderId="0" xfId="0" applyNumberFormat="1" applyFont="1" applyFill="1" applyAlignment="1">
      <alignment horizontal="center" vertical="center"/>
    </xf>
    <xf numFmtId="49" fontId="12" fillId="6" borderId="39" xfId="0" applyNumberFormat="1" applyFont="1" applyFill="1" applyBorder="1" applyAlignment="1">
      <alignment vertical="center"/>
    </xf>
    <xf numFmtId="49" fontId="39" fillId="0" borderId="0" xfId="0" applyNumberFormat="1" applyFont="1" applyAlignment="1">
      <alignment horizontal="center" vertical="center"/>
    </xf>
    <xf numFmtId="49" fontId="12" fillId="0" borderId="0" xfId="0" applyNumberFormat="1" applyFont="1" applyAlignment="1">
      <alignment vertical="center"/>
    </xf>
    <xf numFmtId="49" fontId="42" fillId="0" borderId="0" xfId="0" applyNumberFormat="1" applyFont="1" applyAlignment="1">
      <alignment vertical="center"/>
    </xf>
    <xf numFmtId="49" fontId="42" fillId="0" borderId="39" xfId="0" applyNumberFormat="1" applyFont="1" applyBorder="1" applyAlignment="1">
      <alignment vertical="center"/>
    </xf>
    <xf numFmtId="49" fontId="60" fillId="2" borderId="40" xfId="0" applyNumberFormat="1" applyFont="1" applyFill="1" applyBorder="1" applyAlignment="1">
      <alignment vertical="center"/>
    </xf>
    <xf numFmtId="49" fontId="60" fillId="2" borderId="8" xfId="0" applyNumberFormat="1" applyFont="1" applyFill="1" applyBorder="1" applyAlignment="1">
      <alignment vertical="center"/>
    </xf>
    <xf numFmtId="49" fontId="42" fillId="2" borderId="39" xfId="0" applyNumberFormat="1" applyFont="1" applyFill="1" applyBorder="1" applyAlignment="1">
      <alignment vertical="center"/>
    </xf>
    <xf numFmtId="49" fontId="12" fillId="0" borderId="41" xfId="0" applyNumberFormat="1" applyFont="1" applyBorder="1" applyAlignment="1">
      <alignment vertical="center"/>
    </xf>
    <xf numFmtId="49" fontId="12" fillId="0" borderId="7" xfId="0" applyNumberFormat="1" applyFont="1" applyBorder="1" applyAlignment="1">
      <alignment vertical="center"/>
    </xf>
    <xf numFmtId="49" fontId="12" fillId="0" borderId="7" xfId="0" applyNumberFormat="1" applyFont="1" applyBorder="1" applyAlignment="1">
      <alignment horizontal="right" vertical="center"/>
    </xf>
    <xf numFmtId="49" fontId="12" fillId="0" borderId="30" xfId="0" applyNumberFormat="1" applyFont="1" applyBorder="1" applyAlignment="1">
      <alignment horizontal="right" vertical="center"/>
    </xf>
    <xf numFmtId="0" fontId="12" fillId="0" borderId="7" xfId="0" applyFont="1" applyBorder="1" applyAlignment="1">
      <alignment vertical="center"/>
    </xf>
    <xf numFmtId="49" fontId="42" fillId="0" borderId="7" xfId="0" applyNumberFormat="1" applyFont="1" applyBorder="1" applyAlignment="1">
      <alignment vertical="center"/>
    </xf>
    <xf numFmtId="49" fontId="42" fillId="0" borderId="30" xfId="0" applyNumberFormat="1" applyFont="1" applyBorder="1" applyAlignment="1">
      <alignment vertical="center"/>
    </xf>
    <xf numFmtId="49" fontId="12" fillId="2" borderId="40" xfId="0" applyNumberFormat="1" applyFont="1" applyFill="1" applyBorder="1" applyAlignment="1">
      <alignment vertical="center"/>
    </xf>
    <xf numFmtId="49" fontId="12" fillId="2" borderId="8" xfId="0" applyNumberFormat="1" applyFont="1" applyFill="1" applyBorder="1" applyAlignment="1">
      <alignment vertical="center"/>
    </xf>
    <xf numFmtId="49" fontId="12" fillId="2" borderId="8" xfId="0" applyNumberFormat="1" applyFont="1" applyFill="1" applyBorder="1" applyAlignment="1">
      <alignment horizontal="right" vertical="center"/>
    </xf>
    <xf numFmtId="49" fontId="12" fillId="2" borderId="38" xfId="0" applyNumberFormat="1" applyFont="1" applyFill="1" applyBorder="1" applyAlignment="1">
      <alignment horizontal="right" vertical="center"/>
    </xf>
    <xf numFmtId="0" fontId="12" fillId="2" borderId="42" xfId="0" applyFont="1" applyFill="1" applyBorder="1" applyAlignment="1">
      <alignment vertical="center"/>
    </xf>
    <xf numFmtId="49" fontId="12" fillId="2" borderId="39" xfId="0" applyNumberFormat="1" applyFont="1" applyFill="1" applyBorder="1" applyAlignment="1">
      <alignment horizontal="right" vertical="center"/>
    </xf>
    <xf numFmtId="0" fontId="60" fillId="2" borderId="42" xfId="0" applyFont="1" applyFill="1" applyBorder="1" applyAlignment="1">
      <alignment vertical="center"/>
    </xf>
    <xf numFmtId="0" fontId="60" fillId="2" borderId="0" xfId="0" applyFont="1" applyFill="1" applyAlignment="1">
      <alignment vertical="center"/>
    </xf>
    <xf numFmtId="0" fontId="60" fillId="2" borderId="39" xfId="0" applyFont="1" applyFill="1" applyBorder="1" applyAlignment="1">
      <alignment vertical="center"/>
    </xf>
    <xf numFmtId="49" fontId="12" fillId="2" borderId="42" xfId="0" applyNumberFormat="1" applyFont="1" applyFill="1" applyBorder="1" applyAlignment="1">
      <alignment vertical="center"/>
    </xf>
    <xf numFmtId="0" fontId="12" fillId="2" borderId="0" xfId="0" applyFont="1" applyFill="1" applyAlignment="1">
      <alignment horizontal="right" vertical="center"/>
    </xf>
    <xf numFmtId="0" fontId="12" fillId="2" borderId="39" xfId="0" applyFont="1" applyFill="1" applyBorder="1" applyAlignment="1">
      <alignment horizontal="right" vertical="center"/>
    </xf>
    <xf numFmtId="49" fontId="12" fillId="2" borderId="41" xfId="0" applyNumberFormat="1" applyFont="1" applyFill="1" applyBorder="1" applyAlignment="1">
      <alignment vertical="center"/>
    </xf>
    <xf numFmtId="49" fontId="12" fillId="2" borderId="7" xfId="0" applyNumberFormat="1" applyFont="1" applyFill="1" applyBorder="1" applyAlignment="1">
      <alignment vertical="center"/>
    </xf>
    <xf numFmtId="0" fontId="12" fillId="2" borderId="7" xfId="0" applyFont="1" applyFill="1" applyBorder="1" applyAlignment="1">
      <alignment horizontal="right" vertical="center"/>
    </xf>
    <xf numFmtId="0" fontId="12" fillId="2" borderId="30" xfId="0" applyFont="1" applyFill="1" applyBorder="1" applyAlignment="1">
      <alignment horizontal="right" vertical="center"/>
    </xf>
    <xf numFmtId="49" fontId="12" fillId="0" borderId="7" xfId="0" applyNumberFormat="1" applyFont="1" applyBorder="1" applyAlignment="1">
      <alignment horizontal="center" vertical="center"/>
    </xf>
    <xf numFmtId="0" fontId="12" fillId="6" borderId="7" xfId="0" applyFont="1" applyFill="1" applyBorder="1" applyAlignment="1">
      <alignment vertical="center"/>
    </xf>
    <xf numFmtId="49" fontId="12" fillId="6" borderId="7" xfId="0" applyNumberFormat="1" applyFont="1" applyFill="1" applyBorder="1" applyAlignment="1">
      <alignment horizontal="center" vertical="center"/>
    </xf>
    <xf numFmtId="49" fontId="12" fillId="6" borderId="30" xfId="0" applyNumberFormat="1" applyFont="1" applyFill="1" applyBorder="1" applyAlignment="1">
      <alignment vertical="center"/>
    </xf>
    <xf numFmtId="49" fontId="39" fillId="0" borderId="7" xfId="0" applyNumberFormat="1" applyFont="1" applyBorder="1" applyAlignment="1">
      <alignment horizontal="center" vertical="center"/>
    </xf>
    <xf numFmtId="0" fontId="56" fillId="6" borderId="30" xfId="0" applyFont="1" applyFill="1" applyBorder="1" applyAlignment="1">
      <alignment horizontal="right" vertical="center"/>
    </xf>
    <xf numFmtId="0" fontId="63" fillId="8" borderId="7" xfId="0" applyFont="1" applyFill="1" applyBorder="1" applyAlignment="1">
      <alignment horizontal="center" vertical="center"/>
    </xf>
    <xf numFmtId="0" fontId="51" fillId="0" borderId="0" xfId="0" applyFont="1" applyAlignment="1">
      <alignment horizontal="left" vertical="center"/>
    </xf>
    <xf numFmtId="0" fontId="56" fillId="6" borderId="0" xfId="0" applyFont="1" applyFill="1" applyAlignment="1">
      <alignment horizontal="right" vertical="center"/>
    </xf>
    <xf numFmtId="0" fontId="58" fillId="0" borderId="7" xfId="0" applyFont="1" applyBorder="1" applyAlignment="1">
      <alignment horizontal="center" vertical="center"/>
    </xf>
    <xf numFmtId="0" fontId="21" fillId="0" borderId="19" xfId="0" applyFont="1" applyBorder="1" applyAlignment="1">
      <alignment vertical="center"/>
    </xf>
    <xf numFmtId="49" fontId="49" fillId="2" borderId="0" xfId="0" applyNumberFormat="1" applyFont="1" applyFill="1" applyAlignment="1">
      <alignment horizontal="center" vertical="center"/>
    </xf>
    <xf numFmtId="0" fontId="64" fillId="0" borderId="0" xfId="0" applyFont="1" applyAlignment="1">
      <alignment vertical="center"/>
    </xf>
    <xf numFmtId="49" fontId="65" fillId="6" borderId="0" xfId="0" applyNumberFormat="1" applyFont="1" applyFill="1" applyAlignment="1">
      <alignment horizontal="center" vertical="center"/>
    </xf>
    <xf numFmtId="49" fontId="66" fillId="0" borderId="0" xfId="0" applyNumberFormat="1" applyFont="1" applyAlignment="1">
      <alignment vertical="center"/>
    </xf>
    <xf numFmtId="49" fontId="67" fillId="0" borderId="0" xfId="0" applyNumberFormat="1" applyFont="1" applyAlignment="1">
      <alignment horizontal="center" vertical="center"/>
    </xf>
    <xf numFmtId="49" fontId="66" fillId="6" borderId="0" xfId="0" applyNumberFormat="1" applyFont="1" applyFill="1" applyAlignment="1">
      <alignment vertical="center"/>
    </xf>
    <xf numFmtId="49" fontId="67" fillId="6" borderId="0" xfId="0" applyNumberFormat="1" applyFont="1" applyFill="1" applyAlignment="1">
      <alignment vertical="center"/>
    </xf>
    <xf numFmtId="49" fontId="12" fillId="0" borderId="42" xfId="0" applyNumberFormat="1" applyFont="1" applyBorder="1" applyAlignment="1">
      <alignment vertical="center"/>
    </xf>
    <xf numFmtId="49" fontId="12" fillId="0" borderId="39" xfId="0" applyNumberFormat="1" applyFont="1" applyBorder="1" applyAlignment="1">
      <alignment horizontal="right" vertical="center"/>
    </xf>
    <xf numFmtId="49" fontId="12" fillId="0" borderId="0" xfId="0" applyNumberFormat="1" applyFont="1" applyAlignment="1">
      <alignment horizontal="right" vertical="center"/>
    </xf>
    <xf numFmtId="0" fontId="12" fillId="0" borderId="0" xfId="0" applyFont="1" applyAlignment="1">
      <alignment horizontal="center" vertical="center"/>
    </xf>
    <xf numFmtId="49" fontId="21" fillId="6" borderId="0" xfId="0" applyNumberFormat="1" applyFont="1" applyFill="1" applyAlignment="1">
      <alignment vertical="center"/>
    </xf>
    <xf numFmtId="0" fontId="0" fillId="6" borderId="0" xfId="0" applyFill="1" applyAlignment="1">
      <alignment vertical="center"/>
    </xf>
    <xf numFmtId="0" fontId="49" fillId="0" borderId="8" xfId="0" applyFont="1" applyBorder="1" applyAlignment="1">
      <alignment horizontal="center" vertical="center"/>
    </xf>
    <xf numFmtId="0" fontId="52" fillId="0" borderId="0" xfId="0" applyFont="1" applyAlignment="1">
      <alignment horizontal="center" vertical="center" shrinkToFit="1"/>
    </xf>
    <xf numFmtId="0" fontId="68" fillId="0" borderId="0" xfId="0" applyFont="1" applyAlignment="1">
      <alignment horizontal="right" vertical="center"/>
    </xf>
    <xf numFmtId="0" fontId="69" fillId="0" borderId="0" xfId="0" applyFont="1" applyAlignment="1">
      <alignment horizontal="right" vertical="center"/>
    </xf>
    <xf numFmtId="0" fontId="52" fillId="8" borderId="7" xfId="0" applyFont="1" applyFill="1" applyBorder="1" applyAlignment="1">
      <alignment horizontal="center" vertical="center"/>
    </xf>
    <xf numFmtId="0" fontId="59" fillId="8" borderId="7" xfId="0" applyFont="1" applyFill="1" applyBorder="1" applyAlignment="1">
      <alignment horizontal="center" vertical="center"/>
    </xf>
    <xf numFmtId="49" fontId="52" fillId="0" borderId="0" xfId="0" applyNumberFormat="1" applyFont="1" applyAlignment="1">
      <alignment horizontal="center" vertical="center"/>
    </xf>
    <xf numFmtId="49" fontId="6" fillId="0" borderId="0" xfId="0" applyNumberFormat="1" applyFont="1" applyAlignment="1">
      <alignment horizontal="left" vertical="top"/>
    </xf>
    <xf numFmtId="49" fontId="21" fillId="0" borderId="0" xfId="0" applyNumberFormat="1" applyFont="1" applyAlignment="1">
      <alignment horizontal="left"/>
    </xf>
    <xf numFmtId="49" fontId="35" fillId="3" borderId="20" xfId="0" applyNumberFormat="1" applyFont="1" applyFill="1" applyBorder="1" applyAlignment="1">
      <alignment vertical="center" shrinkToFit="1"/>
    </xf>
    <xf numFmtId="49" fontId="35" fillId="3" borderId="21" xfId="0" applyNumberFormat="1" applyFont="1" applyFill="1" applyBorder="1" applyAlignment="1">
      <alignment vertical="center" shrinkToFit="1"/>
    </xf>
    <xf numFmtId="49" fontId="35" fillId="3" borderId="43" xfId="0" applyNumberFormat="1" applyFont="1" applyFill="1" applyBorder="1" applyAlignment="1">
      <alignment vertical="center" shrinkToFit="1"/>
    </xf>
    <xf numFmtId="49" fontId="26" fillId="2" borderId="0" xfId="0" applyNumberFormat="1" applyFont="1" applyFill="1" applyAlignment="1">
      <alignment horizontal="right" vertical="center"/>
    </xf>
    <xf numFmtId="0" fontId="26" fillId="2" borderId="0" xfId="0" applyFont="1" applyFill="1" applyAlignment="1">
      <alignment horizontal="left" vertical="center"/>
    </xf>
    <xf numFmtId="49" fontId="27" fillId="2" borderId="23" xfId="0" applyNumberFormat="1" applyFont="1" applyFill="1" applyBorder="1" applyAlignment="1">
      <alignment horizontal="right" vertical="center"/>
    </xf>
    <xf numFmtId="49" fontId="27" fillId="2" borderId="24" xfId="0" applyNumberFormat="1" applyFont="1" applyFill="1" applyBorder="1" applyAlignment="1">
      <alignment horizontal="right" vertical="center"/>
    </xf>
    <xf numFmtId="49" fontId="31" fillId="0" borderId="6" xfId="0" applyNumberFormat="1" applyFont="1" applyBorder="1" applyAlignment="1">
      <alignment horizontal="right" vertical="center"/>
    </xf>
    <xf numFmtId="49" fontId="31" fillId="0" borderId="18" xfId="0" applyNumberFormat="1" applyFont="1" applyBorder="1" applyAlignment="1">
      <alignment horizontal="right" vertical="center"/>
    </xf>
    <xf numFmtId="0" fontId="12" fillId="2" borderId="20" xfId="0" applyFont="1" applyFill="1" applyBorder="1" applyAlignment="1">
      <alignment wrapText="1"/>
    </xf>
    <xf numFmtId="0" fontId="12" fillId="2" borderId="43" xfId="0" applyFont="1" applyFill="1" applyBorder="1" applyAlignment="1">
      <alignment wrapText="1"/>
    </xf>
    <xf numFmtId="49" fontId="12" fillId="5" borderId="6" xfId="0" applyNumberFormat="1" applyFont="1" applyFill="1" applyBorder="1" applyAlignment="1">
      <alignment horizontal="center" wrapText="1"/>
    </xf>
    <xf numFmtId="49" fontId="12" fillId="2" borderId="1" xfId="0" applyNumberFormat="1" applyFont="1" applyFill="1" applyBorder="1" applyAlignment="1">
      <alignment horizontal="center" wrapText="1"/>
    </xf>
    <xf numFmtId="0" fontId="39" fillId="2" borderId="43" xfId="0" applyFont="1" applyFill="1" applyBorder="1" applyAlignment="1">
      <alignment horizontal="center" wrapText="1"/>
    </xf>
    <xf numFmtId="0" fontId="39" fillId="5" borderId="43" xfId="0" applyFont="1" applyFill="1" applyBorder="1" applyAlignment="1">
      <alignment horizontal="center" wrapText="1"/>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44" xfId="0" applyFont="1" applyBorder="1" applyAlignment="1">
      <alignment horizontal="center" vertical="center"/>
    </xf>
    <xf numFmtId="0" fontId="40" fillId="5" borderId="7" xfId="0" applyFont="1" applyFill="1" applyBorder="1" applyAlignment="1">
      <alignment horizontal="center" vertical="center"/>
    </xf>
    <xf numFmtId="0" fontId="41" fillId="0" borderId="30" xfId="0" applyFont="1" applyBorder="1" applyAlignment="1">
      <alignment vertical="center"/>
    </xf>
    <xf numFmtId="49" fontId="21" fillId="0" borderId="40" xfId="0" applyNumberFormat="1" applyFont="1" applyBorder="1" applyAlignment="1">
      <alignment horizontal="center" vertical="center"/>
    </xf>
    <xf numFmtId="49" fontId="0" fillId="0" borderId="15" xfId="0" applyNumberFormat="1" applyBorder="1" applyAlignment="1">
      <alignment horizontal="center" vertical="center"/>
    </xf>
    <xf numFmtId="49" fontId="21" fillId="0" borderId="15" xfId="0" applyNumberFormat="1" applyFont="1" applyBorder="1" applyAlignment="1">
      <alignment horizontal="center" vertical="center" wrapText="1"/>
    </xf>
    <xf numFmtId="0" fontId="21" fillId="5" borderId="44" xfId="0" applyFont="1" applyFill="1" applyBorder="1" applyAlignment="1">
      <alignment horizontal="center" vertical="center"/>
    </xf>
    <xf numFmtId="49" fontId="6" fillId="6" borderId="0" xfId="0" applyNumberFormat="1" applyFont="1" applyFill="1" applyAlignment="1">
      <alignment vertical="top"/>
    </xf>
    <xf numFmtId="49" fontId="33" fillId="6" borderId="0" xfId="0" applyNumberFormat="1" applyFont="1" applyFill="1" applyAlignment="1">
      <alignment horizontal="center"/>
    </xf>
    <xf numFmtId="49" fontId="32" fillId="6" borderId="0" xfId="0" applyNumberFormat="1" applyFont="1" applyFill="1" applyAlignment="1">
      <alignment vertical="top"/>
    </xf>
    <xf numFmtId="49" fontId="43" fillId="6" borderId="0" xfId="0" applyNumberFormat="1" applyFont="1" applyFill="1" applyAlignment="1">
      <alignment vertical="top"/>
    </xf>
    <xf numFmtId="49" fontId="33" fillId="6" borderId="0" xfId="0" applyNumberFormat="1" applyFont="1" applyFill="1" applyAlignment="1">
      <alignment horizontal="left"/>
    </xf>
    <xf numFmtId="49" fontId="24" fillId="6" borderId="0" xfId="0" applyNumberFormat="1" applyFont="1" applyFill="1" applyAlignment="1">
      <alignment horizontal="left"/>
    </xf>
    <xf numFmtId="0" fontId="70" fillId="9" borderId="0" xfId="0" applyFont="1" applyFill="1" applyAlignment="1">
      <alignment horizontal="center" vertical="center"/>
    </xf>
    <xf numFmtId="0" fontId="17" fillId="6" borderId="0" xfId="0" applyFont="1" applyFill="1"/>
    <xf numFmtId="49" fontId="16" fillId="6" borderId="0" xfId="0" applyNumberFormat="1" applyFont="1" applyFill="1" applyAlignment="1">
      <alignment horizontal="left"/>
    </xf>
    <xf numFmtId="49" fontId="17" fillId="6" borderId="0" xfId="0" applyNumberFormat="1" applyFont="1" applyFill="1"/>
    <xf numFmtId="49" fontId="21" fillId="6" borderId="0" xfId="0" applyNumberFormat="1" applyFont="1" applyFill="1"/>
    <xf numFmtId="49" fontId="34" fillId="6" borderId="0" xfId="0" applyNumberFormat="1" applyFont="1" applyFill="1"/>
    <xf numFmtId="49" fontId="0" fillId="3" borderId="0" xfId="0" applyNumberFormat="1" applyFill="1"/>
    <xf numFmtId="0" fontId="0" fillId="3" borderId="0" xfId="0" applyFill="1"/>
    <xf numFmtId="0" fontId="0" fillId="3" borderId="0" xfId="0" applyFill="1" applyAlignment="1">
      <alignment horizontal="center"/>
    </xf>
    <xf numFmtId="49" fontId="44" fillId="0" borderId="0" xfId="0" applyNumberFormat="1" applyFont="1" applyAlignment="1">
      <alignment vertical="center"/>
    </xf>
    <xf numFmtId="49" fontId="26" fillId="0" borderId="0" xfId="0" applyNumberFormat="1" applyFont="1" applyAlignment="1">
      <alignment vertical="center"/>
    </xf>
    <xf numFmtId="49" fontId="21" fillId="3" borderId="0" xfId="0" applyNumberFormat="1" applyFont="1" applyFill="1"/>
    <xf numFmtId="49" fontId="19" fillId="6" borderId="6" xfId="0" applyNumberFormat="1" applyFont="1" applyFill="1" applyBorder="1" applyAlignment="1">
      <alignment vertical="center"/>
    </xf>
    <xf numFmtId="49" fontId="19" fillId="6" borderId="6" xfId="1" applyNumberFormat="1" applyFont="1" applyFill="1" applyBorder="1" applyAlignment="1" applyProtection="1">
      <alignment vertical="center"/>
      <protection locked="0"/>
    </xf>
    <xf numFmtId="49" fontId="45" fillId="6" borderId="6" xfId="0" applyNumberFormat="1" applyFont="1" applyFill="1" applyBorder="1" applyAlignment="1">
      <alignment vertical="center"/>
    </xf>
    <xf numFmtId="49" fontId="20" fillId="6" borderId="6" xfId="0" applyNumberFormat="1" applyFont="1" applyFill="1" applyBorder="1" applyAlignment="1">
      <alignment horizontal="right" vertical="center"/>
    </xf>
    <xf numFmtId="49" fontId="45" fillId="0" borderId="0" xfId="0" applyNumberFormat="1" applyFont="1" applyAlignment="1">
      <alignment vertical="center"/>
    </xf>
    <xf numFmtId="49" fontId="19" fillId="0" borderId="0" xfId="0" applyNumberFormat="1" applyFont="1" applyAlignment="1">
      <alignment vertical="center"/>
    </xf>
    <xf numFmtId="49" fontId="21" fillId="4" borderId="0" xfId="0" applyNumberFormat="1" applyFont="1" applyFill="1"/>
    <xf numFmtId="0" fontId="0" fillId="4" borderId="0" xfId="0" applyFill="1" applyAlignment="1">
      <alignment horizontal="center"/>
    </xf>
    <xf numFmtId="0" fontId="71" fillId="2" borderId="0" xfId="0" applyFont="1" applyFill="1" applyAlignment="1">
      <alignment horizontal="center" shrinkToFit="1"/>
    </xf>
    <xf numFmtId="49" fontId="21" fillId="10" borderId="0" xfId="0" applyNumberFormat="1" applyFont="1" applyFill="1"/>
    <xf numFmtId="0" fontId="0" fillId="10" borderId="0" xfId="0" applyFill="1" applyAlignment="1">
      <alignment horizontal="center"/>
    </xf>
    <xf numFmtId="0" fontId="0" fillId="6" borderId="0" xfId="0" applyFill="1"/>
    <xf numFmtId="0" fontId="0" fillId="6" borderId="0" xfId="0" applyFill="1" applyAlignment="1">
      <alignment horizontal="center"/>
    </xf>
    <xf numFmtId="0" fontId="72" fillId="11" borderId="0" xfId="0" applyFont="1" applyFill="1"/>
    <xf numFmtId="0" fontId="49" fillId="6" borderId="7" xfId="0" applyFont="1" applyFill="1" applyBorder="1" applyAlignment="1">
      <alignment vertical="center"/>
    </xf>
    <xf numFmtId="0" fontId="41" fillId="6" borderId="7" xfId="0" applyFont="1" applyFill="1" applyBorder="1"/>
    <xf numFmtId="0" fontId="0" fillId="11" borderId="7" xfId="0" applyFill="1" applyBorder="1" applyAlignment="1">
      <alignment horizontal="center"/>
    </xf>
    <xf numFmtId="0" fontId="0" fillId="12" borderId="32" xfId="0" applyFill="1" applyBorder="1" applyAlignment="1">
      <alignment horizontal="center"/>
    </xf>
    <xf numFmtId="0" fontId="73" fillId="6" borderId="7" xfId="0" applyFont="1" applyFill="1" applyBorder="1" applyAlignment="1">
      <alignment horizontal="center"/>
    </xf>
    <xf numFmtId="0" fontId="72" fillId="6" borderId="0" xfId="0" applyFont="1" applyFill="1"/>
    <xf numFmtId="0" fontId="41" fillId="6" borderId="0" xfId="0" applyFont="1" applyFill="1"/>
    <xf numFmtId="0" fontId="73" fillId="6" borderId="0" xfId="0" applyFont="1" applyFill="1" applyAlignment="1">
      <alignment horizontal="center"/>
    </xf>
    <xf numFmtId="0" fontId="0" fillId="13" borderId="0" xfId="0" applyFill="1"/>
    <xf numFmtId="0" fontId="0" fillId="6" borderId="5" xfId="0" applyFill="1" applyBorder="1" applyAlignment="1">
      <alignment horizontal="center" vertical="center"/>
    </xf>
    <xf numFmtId="0" fontId="0" fillId="6" borderId="7" xfId="0" applyFill="1" applyBorder="1"/>
    <xf numFmtId="49" fontId="61" fillId="2" borderId="8" xfId="0" applyNumberFormat="1" applyFont="1" applyFill="1" applyBorder="1" applyAlignment="1">
      <alignment horizontal="center" vertical="center"/>
    </xf>
    <xf numFmtId="49" fontId="61" fillId="2" borderId="8" xfId="0" applyNumberFormat="1" applyFont="1" applyFill="1" applyBorder="1" applyAlignment="1">
      <alignment vertical="center"/>
    </xf>
    <xf numFmtId="0" fontId="0" fillId="2" borderId="36" xfId="0" applyFill="1" applyBorder="1"/>
    <xf numFmtId="49" fontId="62" fillId="2" borderId="8" xfId="0" applyNumberFormat="1" applyFont="1" applyFill="1" applyBorder="1" applyAlignment="1">
      <alignment vertical="center"/>
    </xf>
    <xf numFmtId="49" fontId="60" fillId="2" borderId="8" xfId="0" applyNumberFormat="1" applyFont="1" applyFill="1" applyBorder="1" applyAlignment="1">
      <alignment horizontal="left" vertical="center"/>
    </xf>
    <xf numFmtId="0" fontId="0" fillId="2" borderId="4" xfId="0" applyFill="1" applyBorder="1"/>
    <xf numFmtId="0" fontId="0" fillId="0" borderId="42" xfId="0" applyBorder="1"/>
    <xf numFmtId="49" fontId="60" fillId="0" borderId="0" xfId="0" applyNumberFormat="1" applyFont="1" applyAlignment="1">
      <alignment horizontal="left" vertical="center"/>
    </xf>
    <xf numFmtId="49" fontId="62" fillId="0" borderId="0" xfId="0" applyNumberFormat="1" applyFont="1" applyAlignment="1">
      <alignment vertical="center"/>
    </xf>
    <xf numFmtId="49" fontId="12" fillId="6" borderId="40" xfId="0" applyNumberFormat="1" applyFont="1" applyFill="1" applyBorder="1" applyAlignment="1">
      <alignment vertical="center"/>
    </xf>
    <xf numFmtId="49" fontId="12" fillId="6" borderId="8" xfId="0" applyNumberFormat="1" applyFont="1" applyFill="1" applyBorder="1" applyAlignment="1">
      <alignment vertical="center"/>
    </xf>
    <xf numFmtId="49" fontId="12" fillId="6" borderId="38" xfId="0" applyNumberFormat="1" applyFont="1" applyFill="1" applyBorder="1" applyAlignment="1">
      <alignment horizontal="right" vertical="center"/>
    </xf>
    <xf numFmtId="49" fontId="12" fillId="6" borderId="40" xfId="0" applyNumberFormat="1" applyFont="1" applyFill="1" applyBorder="1" applyAlignment="1">
      <alignment horizontal="center" vertical="center"/>
    </xf>
    <xf numFmtId="49" fontId="39" fillId="6" borderId="40" xfId="0" applyNumberFormat="1" applyFont="1" applyFill="1" applyBorder="1" applyAlignment="1">
      <alignment horizontal="center" vertical="center"/>
    </xf>
    <xf numFmtId="49" fontId="42" fillId="6" borderId="8" xfId="0" applyNumberFormat="1" applyFont="1" applyFill="1" applyBorder="1" applyAlignment="1">
      <alignment vertical="center"/>
    </xf>
    <xf numFmtId="49" fontId="12" fillId="6" borderId="38" xfId="0" applyNumberFormat="1" applyFont="1" applyFill="1" applyBorder="1" applyAlignment="1">
      <alignment vertical="center"/>
    </xf>
    <xf numFmtId="49" fontId="60" fillId="6" borderId="40" xfId="0" applyNumberFormat="1" applyFont="1" applyFill="1" applyBorder="1" applyAlignment="1">
      <alignment vertical="center"/>
    </xf>
    <xf numFmtId="0" fontId="0" fillId="6" borderId="8" xfId="0" applyFill="1" applyBorder="1"/>
    <xf numFmtId="0" fontId="0" fillId="6" borderId="39" xfId="0" applyFill="1" applyBorder="1"/>
    <xf numFmtId="49" fontId="60" fillId="0" borderId="0" xfId="0" applyNumberFormat="1" applyFont="1" applyAlignment="1">
      <alignment vertical="center"/>
    </xf>
    <xf numFmtId="49" fontId="12" fillId="6" borderId="41" xfId="0" applyNumberFormat="1" applyFont="1" applyFill="1" applyBorder="1" applyAlignment="1">
      <alignment vertical="center"/>
    </xf>
    <xf numFmtId="49" fontId="12" fillId="6" borderId="7" xfId="0" applyNumberFormat="1" applyFont="1" applyFill="1" applyBorder="1" applyAlignment="1">
      <alignment vertical="center"/>
    </xf>
    <xf numFmtId="49" fontId="12" fillId="6" borderId="30" xfId="0" applyNumberFormat="1" applyFont="1" applyFill="1" applyBorder="1" applyAlignment="1">
      <alignment horizontal="right" vertical="center"/>
    </xf>
    <xf numFmtId="49" fontId="12" fillId="6" borderId="42" xfId="0" applyNumberFormat="1" applyFont="1" applyFill="1" applyBorder="1" applyAlignment="1">
      <alignment horizontal="center" vertical="center"/>
    </xf>
    <xf numFmtId="49" fontId="39" fillId="6" borderId="42" xfId="0" applyNumberFormat="1" applyFont="1" applyFill="1" applyBorder="1" applyAlignment="1">
      <alignment horizontal="center" vertical="center"/>
    </xf>
    <xf numFmtId="49" fontId="12" fillId="6" borderId="0" xfId="0" applyNumberFormat="1" applyFont="1" applyFill="1" applyAlignment="1">
      <alignment vertical="center"/>
    </xf>
    <xf numFmtId="49" fontId="42" fillId="6" borderId="0" xfId="0" applyNumberFormat="1" applyFont="1" applyFill="1" applyAlignment="1">
      <alignment vertical="center"/>
    </xf>
    <xf numFmtId="0" fontId="12" fillId="6" borderId="41" xfId="0" applyFont="1" applyFill="1" applyBorder="1" applyAlignment="1">
      <alignment vertical="center"/>
    </xf>
    <xf numFmtId="0" fontId="0" fillId="6" borderId="30" xfId="0" applyFill="1" applyBorder="1"/>
    <xf numFmtId="0" fontId="0" fillId="6" borderId="38" xfId="0" applyFill="1" applyBorder="1"/>
    <xf numFmtId="49" fontId="12" fillId="6" borderId="42" xfId="0" applyNumberFormat="1" applyFont="1" applyFill="1" applyBorder="1" applyAlignment="1">
      <alignment vertical="center"/>
    </xf>
    <xf numFmtId="49" fontId="12" fillId="6" borderId="41" xfId="0" applyNumberFormat="1" applyFont="1" applyFill="1" applyBorder="1" applyAlignment="1">
      <alignment horizontal="center" vertical="center"/>
    </xf>
    <xf numFmtId="49" fontId="39" fillId="6" borderId="41" xfId="0" applyNumberFormat="1" applyFont="1" applyFill="1" applyBorder="1" applyAlignment="1">
      <alignment horizontal="center" vertical="center"/>
    </xf>
    <xf numFmtId="49" fontId="42" fillId="6" borderId="7" xfId="0" applyNumberFormat="1" applyFont="1" applyFill="1" applyBorder="1" applyAlignment="1">
      <alignment vertical="center"/>
    </xf>
    <xf numFmtId="0" fontId="56" fillId="0" borderId="0" xfId="0" applyFont="1" applyAlignment="1">
      <alignment horizontal="right" vertical="center"/>
    </xf>
    <xf numFmtId="0" fontId="41" fillId="9" borderId="0" xfId="0" applyFont="1" applyFill="1" applyAlignment="1">
      <alignment horizontal="center" vertical="center"/>
    </xf>
    <xf numFmtId="0" fontId="0" fillId="15" borderId="0" xfId="0" applyFill="1"/>
    <xf numFmtId="0" fontId="1" fillId="0" borderId="0" xfId="0" applyFont="1"/>
    <xf numFmtId="0" fontId="0" fillId="0" borderId="6" xfId="0" applyBorder="1"/>
    <xf numFmtId="49" fontId="19" fillId="6" borderId="6" xfId="0" applyNumberFormat="1" applyFont="1" applyFill="1" applyBorder="1" applyAlignment="1">
      <alignment horizontal="right" vertical="center"/>
    </xf>
    <xf numFmtId="0" fontId="41" fillId="11" borderId="0" xfId="0" applyFont="1" applyFill="1"/>
    <xf numFmtId="0" fontId="41" fillId="6" borderId="7" xfId="0" applyFont="1" applyFill="1" applyBorder="1" applyAlignment="1">
      <alignment horizontal="center" vertical="center" shrinkToFit="1"/>
    </xf>
    <xf numFmtId="0" fontId="41" fillId="6" borderId="7" xfId="0" applyFont="1" applyFill="1" applyBorder="1" applyAlignment="1">
      <alignment vertical="center"/>
    </xf>
    <xf numFmtId="0" fontId="11" fillId="6" borderId="7" xfId="0" applyFont="1" applyFill="1" applyBorder="1" applyAlignment="1">
      <alignment horizontal="center"/>
    </xf>
    <xf numFmtId="0" fontId="41" fillId="6" borderId="0" xfId="0" applyFont="1" applyFill="1" applyAlignment="1">
      <alignment shrinkToFit="1"/>
    </xf>
    <xf numFmtId="0" fontId="11" fillId="6" borderId="0" xfId="0" applyFont="1" applyFill="1" applyAlignment="1">
      <alignment horizontal="center"/>
    </xf>
    <xf numFmtId="49" fontId="60" fillId="2" borderId="8" xfId="0" applyNumberFormat="1" applyFont="1" applyFill="1" applyBorder="1" applyAlignment="1">
      <alignment horizontal="center" vertical="center"/>
    </xf>
    <xf numFmtId="0" fontId="74" fillId="0" borderId="0" xfId="0" applyFont="1" applyAlignment="1">
      <alignment horizontal="right" vertical="center"/>
    </xf>
    <xf numFmtId="49" fontId="27" fillId="0" borderId="0" xfId="0" applyNumberFormat="1" applyFont="1" applyAlignment="1">
      <alignment horizontal="right" vertical="center"/>
    </xf>
    <xf numFmtId="0" fontId="41" fillId="3" borderId="0" xfId="0" applyFont="1" applyFill="1" applyAlignment="1">
      <alignment horizontal="center"/>
    </xf>
    <xf numFmtId="0" fontId="41" fillId="4" borderId="0" xfId="0" applyFont="1" applyFill="1" applyAlignment="1">
      <alignment horizontal="center"/>
    </xf>
    <xf numFmtId="0" fontId="11" fillId="11" borderId="0" xfId="0" applyFont="1" applyFill="1" applyAlignment="1">
      <alignment horizontal="center"/>
    </xf>
    <xf numFmtId="0" fontId="59" fillId="6" borderId="7" xfId="0" applyFont="1" applyFill="1" applyBorder="1" applyAlignment="1">
      <alignment vertical="center"/>
    </xf>
    <xf numFmtId="0" fontId="11" fillId="6" borderId="7" xfId="0" applyFont="1" applyFill="1" applyBorder="1"/>
    <xf numFmtId="0" fontId="41" fillId="10" borderId="0" xfId="0" applyFont="1" applyFill="1" applyAlignment="1">
      <alignment horizontal="center"/>
    </xf>
    <xf numFmtId="0" fontId="75" fillId="6" borderId="0" xfId="0" applyFont="1" applyFill="1" applyAlignment="1">
      <alignment horizontal="center"/>
    </xf>
    <xf numFmtId="0" fontId="75" fillId="11" borderId="0" xfId="0" applyFont="1" applyFill="1" applyAlignment="1">
      <alignment horizontal="center"/>
    </xf>
    <xf numFmtId="0" fontId="0" fillId="6" borderId="5" xfId="0" applyFill="1" applyBorder="1"/>
    <xf numFmtId="0" fontId="11" fillId="11" borderId="5" xfId="0" applyFont="1" applyFill="1" applyBorder="1" applyAlignment="1">
      <alignment horizontal="center" vertical="center"/>
    </xf>
    <xf numFmtId="0" fontId="41"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right" vertical="center" shrinkToFit="1"/>
    </xf>
    <xf numFmtId="0" fontId="11" fillId="6" borderId="0" xfId="0" applyFont="1" applyFill="1" applyAlignment="1">
      <alignment horizontal="center" vertical="center"/>
    </xf>
    <xf numFmtId="0" fontId="41" fillId="6" borderId="0" xfId="0" applyFont="1" applyFill="1" applyAlignment="1">
      <alignment horizontal="center"/>
    </xf>
    <xf numFmtId="0" fontId="76" fillId="11" borderId="0" xfId="0" applyFont="1" applyFill="1" applyAlignment="1">
      <alignment horizontal="center"/>
    </xf>
    <xf numFmtId="0" fontId="77" fillId="11" borderId="0" xfId="0" applyFont="1" applyFill="1" applyAlignment="1">
      <alignment horizontal="center"/>
    </xf>
    <xf numFmtId="0" fontId="59" fillId="6" borderId="7" xfId="0" applyFont="1" applyFill="1" applyBorder="1" applyAlignment="1">
      <alignment horizontal="center" vertical="center" shrinkToFit="1"/>
    </xf>
    <xf numFmtId="0" fontId="41" fillId="6" borderId="5" xfId="0" applyFont="1" applyFill="1" applyBorder="1" applyAlignment="1">
      <alignment horizontal="center" vertical="center"/>
    </xf>
    <xf numFmtId="49" fontId="14" fillId="6" borderId="0" xfId="0" applyNumberFormat="1" applyFont="1" applyFill="1" applyAlignment="1">
      <alignment vertical="top"/>
    </xf>
    <xf numFmtId="0" fontId="6" fillId="6" borderId="0" xfId="0" applyFont="1" applyFill="1" applyAlignment="1">
      <alignment vertical="top"/>
    </xf>
    <xf numFmtId="0" fontId="21" fillId="6" borderId="0" xfId="0" applyFont="1" applyFill="1"/>
    <xf numFmtId="0" fontId="10" fillId="6" borderId="0" xfId="0" applyFont="1" applyFill="1" applyAlignment="1">
      <alignment vertical="center"/>
    </xf>
    <xf numFmtId="49" fontId="0" fillId="6" borderId="6" xfId="0" applyNumberFormat="1" applyFill="1" applyBorder="1" applyAlignment="1">
      <alignment vertical="center"/>
    </xf>
    <xf numFmtId="0" fontId="20" fillId="6" borderId="6" xfId="0" applyFont="1" applyFill="1" applyBorder="1" applyAlignment="1">
      <alignment horizontal="left" vertical="center"/>
    </xf>
    <xf numFmtId="0" fontId="19" fillId="6" borderId="0" xfId="0" applyFont="1" applyFill="1" applyAlignment="1">
      <alignment vertical="center"/>
    </xf>
    <xf numFmtId="0" fontId="46" fillId="2" borderId="0" xfId="0" applyFont="1" applyFill="1" applyAlignment="1">
      <alignment horizontal="right" vertical="center"/>
    </xf>
    <xf numFmtId="0" fontId="46" fillId="2" borderId="0" xfId="0" applyFont="1" applyFill="1" applyAlignment="1">
      <alignment horizontal="center" vertical="center"/>
    </xf>
    <xf numFmtId="0" fontId="46" fillId="2" borderId="0" xfId="0" applyFont="1" applyFill="1" applyAlignment="1">
      <alignment horizontal="left" vertical="center"/>
    </xf>
    <xf numFmtId="0" fontId="46" fillId="2" borderId="0" xfId="0" applyFont="1" applyFill="1" applyAlignment="1">
      <alignment vertical="center"/>
    </xf>
    <xf numFmtId="0" fontId="47" fillId="2" borderId="0" xfId="0" applyFont="1" applyFill="1" applyAlignment="1">
      <alignment horizontal="center" vertical="center"/>
    </xf>
    <xf numFmtId="0" fontId="47" fillId="2" borderId="0" xfId="0" applyFont="1" applyFill="1" applyAlignment="1">
      <alignment vertical="center"/>
    </xf>
    <xf numFmtId="0" fontId="46" fillId="6" borderId="0" xfId="0" applyFont="1" applyFill="1" applyAlignment="1">
      <alignment vertical="center"/>
    </xf>
    <xf numFmtId="0" fontId="46" fillId="3" borderId="0" xfId="0" applyFont="1" applyFill="1"/>
    <xf numFmtId="0" fontId="46" fillId="3" borderId="0" xfId="0" applyFont="1" applyFill="1" applyAlignment="1">
      <alignment horizontal="center"/>
    </xf>
    <xf numFmtId="0" fontId="46" fillId="6" borderId="0" xfId="0" applyFont="1" applyFill="1"/>
    <xf numFmtId="0" fontId="48" fillId="6" borderId="7" xfId="0" applyFont="1" applyFill="1" applyBorder="1" applyAlignment="1">
      <alignment vertical="center"/>
    </xf>
    <xf numFmtId="0" fontId="51" fillId="6" borderId="7" xfId="0" applyFont="1" applyFill="1" applyBorder="1" applyAlignment="1">
      <alignment horizontal="center" vertical="center"/>
    </xf>
    <xf numFmtId="0" fontId="51" fillId="6" borderId="0" xfId="0" applyFont="1" applyFill="1" applyAlignment="1">
      <alignment vertical="center"/>
    </xf>
    <xf numFmtId="0" fontId="21" fillId="6" borderId="13" xfId="0" applyFont="1" applyFill="1" applyBorder="1" applyAlignment="1">
      <alignment vertical="center"/>
    </xf>
    <xf numFmtId="0" fontId="49" fillId="6" borderId="0" xfId="0" applyFont="1" applyFill="1" applyAlignment="1">
      <alignment horizontal="center" vertical="center"/>
    </xf>
    <xf numFmtId="0" fontId="49" fillId="6" borderId="0" xfId="0" applyFont="1" applyFill="1" applyAlignment="1">
      <alignment horizontal="center" vertical="center" shrinkToFit="1"/>
    </xf>
    <xf numFmtId="0" fontId="52" fillId="6" borderId="0" xfId="0" applyFont="1" applyFill="1" applyAlignment="1">
      <alignment horizontal="center" vertical="center"/>
    </xf>
    <xf numFmtId="0" fontId="54" fillId="6" borderId="0" xfId="0" applyFont="1" applyFill="1" applyAlignment="1">
      <alignment vertical="center"/>
    </xf>
    <xf numFmtId="0" fontId="55" fillId="6" borderId="0" xfId="0" applyFont="1" applyFill="1" applyAlignment="1">
      <alignment vertical="center"/>
    </xf>
    <xf numFmtId="0" fontId="68" fillId="6" borderId="0" xfId="0" applyFont="1" applyFill="1" applyAlignment="1">
      <alignment horizontal="right" vertical="center"/>
    </xf>
    <xf numFmtId="0" fontId="51" fillId="6" borderId="7" xfId="0" applyFont="1" applyFill="1" applyBorder="1" applyAlignment="1">
      <alignment vertical="center"/>
    </xf>
    <xf numFmtId="0" fontId="21" fillId="6" borderId="16" xfId="0" applyFont="1" applyFill="1" applyBorder="1" applyAlignment="1">
      <alignment vertical="center"/>
    </xf>
    <xf numFmtId="0" fontId="63" fillId="6" borderId="7" xfId="0" applyFont="1" applyFill="1" applyBorder="1" applyAlignment="1">
      <alignment horizontal="center" vertical="center"/>
    </xf>
    <xf numFmtId="0" fontId="51" fillId="6" borderId="30" xfId="0" applyFont="1" applyFill="1" applyBorder="1" applyAlignment="1">
      <alignment horizontal="center" vertical="center"/>
    </xf>
    <xf numFmtId="0" fontId="51" fillId="6" borderId="39" xfId="0" applyFont="1" applyFill="1" applyBorder="1" applyAlignment="1">
      <alignment horizontal="left" vertical="center"/>
    </xf>
    <xf numFmtId="0" fontId="63" fillId="6" borderId="0" xfId="0" applyFont="1" applyFill="1" applyAlignment="1">
      <alignment horizontal="center" vertical="center"/>
    </xf>
    <xf numFmtId="0" fontId="51" fillId="6" borderId="0" xfId="0" applyFont="1" applyFill="1" applyAlignment="1">
      <alignment horizontal="center" vertical="center"/>
    </xf>
    <xf numFmtId="49" fontId="51" fillId="6" borderId="7" xfId="0" applyNumberFormat="1" applyFont="1" applyFill="1" applyBorder="1" applyAlignment="1">
      <alignment vertical="center"/>
    </xf>
    <xf numFmtId="49" fontId="51" fillId="6" borderId="0" xfId="0" applyNumberFormat="1" applyFont="1" applyFill="1" applyAlignment="1">
      <alignment vertical="center"/>
    </xf>
    <xf numFmtId="0" fontId="51" fillId="6" borderId="39" xfId="0" applyFont="1" applyFill="1" applyBorder="1" applyAlignment="1">
      <alignment vertical="center"/>
    </xf>
    <xf numFmtId="49" fontId="51" fillId="6" borderId="39" xfId="0" applyNumberFormat="1" applyFont="1" applyFill="1" applyBorder="1" applyAlignment="1">
      <alignment vertical="center"/>
    </xf>
    <xf numFmtId="0" fontId="51" fillId="6" borderId="30" xfId="0" applyFont="1" applyFill="1" applyBorder="1" applyAlignment="1">
      <alignment vertical="center"/>
    </xf>
    <xf numFmtId="0" fontId="57" fillId="6" borderId="30" xfId="0" applyFont="1" applyFill="1" applyBorder="1" applyAlignment="1">
      <alignment horizontal="center" vertical="center"/>
    </xf>
    <xf numFmtId="0" fontId="57" fillId="6" borderId="7" xfId="0" applyFont="1" applyFill="1" applyBorder="1" applyAlignment="1">
      <alignment horizontal="center" vertical="center"/>
    </xf>
    <xf numFmtId="0" fontId="21" fillId="6" borderId="19" xfId="0" applyFont="1" applyFill="1" applyBorder="1" applyAlignment="1">
      <alignment vertical="center"/>
    </xf>
    <xf numFmtId="49" fontId="51" fillId="6" borderId="30" xfId="0" applyNumberFormat="1" applyFont="1" applyFill="1" applyBorder="1" applyAlignment="1">
      <alignment vertical="center"/>
    </xf>
    <xf numFmtId="49" fontId="48" fillId="6" borderId="0" xfId="0" applyNumberFormat="1" applyFont="1" applyFill="1" applyAlignment="1">
      <alignment horizontal="center" vertical="center"/>
    </xf>
    <xf numFmtId="49" fontId="52" fillId="6" borderId="0" xfId="0" applyNumberFormat="1" applyFont="1" applyFill="1" applyAlignment="1">
      <alignment horizontal="center" vertical="center"/>
    </xf>
    <xf numFmtId="0" fontId="12" fillId="6" borderId="0" xfId="0" applyFont="1" applyFill="1" applyAlignment="1">
      <alignment horizontal="right" vertical="center"/>
    </xf>
    <xf numFmtId="0" fontId="52" fillId="6" borderId="0" xfId="0" applyFont="1" applyFill="1" applyAlignment="1">
      <alignment horizontal="left" vertical="center"/>
    </xf>
    <xf numFmtId="0" fontId="58" fillId="6" borderId="0" xfId="0" applyFont="1" applyFill="1" applyAlignment="1">
      <alignment vertical="center"/>
    </xf>
    <xf numFmtId="0" fontId="64" fillId="6" borderId="0" xfId="0" applyFont="1" applyFill="1" applyAlignment="1">
      <alignment vertical="center"/>
    </xf>
    <xf numFmtId="0" fontId="78" fillId="6" borderId="0" xfId="0" applyFont="1" applyFill="1" applyAlignment="1">
      <alignment vertical="center"/>
    </xf>
    <xf numFmtId="49" fontId="12" fillId="6" borderId="8" xfId="0" applyNumberFormat="1" applyFont="1" applyFill="1" applyBorder="1" applyAlignment="1">
      <alignment horizontal="right" vertical="center"/>
    </xf>
    <xf numFmtId="49" fontId="39" fillId="6" borderId="0" xfId="0" applyNumberFormat="1" applyFont="1" applyFill="1" applyAlignment="1">
      <alignment horizontal="center" vertical="center"/>
    </xf>
    <xf numFmtId="49" fontId="42" fillId="6" borderId="39" xfId="0" applyNumberFormat="1" applyFont="1" applyFill="1" applyBorder="1" applyAlignment="1">
      <alignment vertical="center"/>
    </xf>
    <xf numFmtId="49" fontId="60" fillId="6" borderId="8" xfId="0" applyNumberFormat="1" applyFont="1" applyFill="1" applyBorder="1" applyAlignment="1">
      <alignment vertical="center"/>
    </xf>
    <xf numFmtId="49" fontId="12" fillId="6" borderId="7" xfId="0" applyNumberFormat="1" applyFont="1" applyFill="1" applyBorder="1" applyAlignment="1">
      <alignment horizontal="right" vertical="center"/>
    </xf>
    <xf numFmtId="49" fontId="42" fillId="6" borderId="30" xfId="0" applyNumberFormat="1" applyFont="1" applyFill="1" applyBorder="1" applyAlignment="1">
      <alignment vertical="center"/>
    </xf>
    <xf numFmtId="49" fontId="39" fillId="6" borderId="7" xfId="0" applyNumberFormat="1" applyFont="1" applyFill="1" applyBorder="1" applyAlignment="1">
      <alignment horizontal="center" vertical="center"/>
    </xf>
    <xf numFmtId="49" fontId="32" fillId="0" borderId="0" xfId="0" applyNumberFormat="1" applyFont="1" applyAlignment="1">
      <alignment vertical="top"/>
    </xf>
    <xf numFmtId="0" fontId="17" fillId="0" borderId="0" xfId="0" applyFont="1"/>
    <xf numFmtId="0" fontId="20" fillId="0" borderId="6" xfId="0" applyFont="1" applyBorder="1" applyAlignment="1">
      <alignment horizontal="left" vertical="center"/>
    </xf>
    <xf numFmtId="0" fontId="46" fillId="0" borderId="0" xfId="0" applyFont="1"/>
    <xf numFmtId="49" fontId="51" fillId="0" borderId="39" xfId="0" applyNumberFormat="1" applyFont="1" applyBorder="1" applyAlignment="1">
      <alignment vertical="center"/>
    </xf>
    <xf numFmtId="49" fontId="51" fillId="0" borderId="30" xfId="0" applyNumberFormat="1" applyFont="1" applyBorder="1" applyAlignment="1">
      <alignment vertical="center"/>
    </xf>
    <xf numFmtId="49" fontId="48" fillId="0" borderId="0" xfId="0" applyNumberFormat="1" applyFont="1" applyAlignment="1">
      <alignment horizontal="center" vertical="center"/>
    </xf>
    <xf numFmtId="0" fontId="52" fillId="0" borderId="0" xfId="0" applyFont="1" applyAlignment="1">
      <alignment vertical="center"/>
    </xf>
    <xf numFmtId="49" fontId="52" fillId="0" borderId="0" xfId="0" applyNumberFormat="1" applyFont="1" applyAlignment="1">
      <alignment vertical="center"/>
    </xf>
    <xf numFmtId="0" fontId="12" fillId="0" borderId="0" xfId="0" applyFont="1" applyAlignment="1">
      <alignment horizontal="right" vertical="center"/>
    </xf>
    <xf numFmtId="0" fontId="52" fillId="0" borderId="0" xfId="0" applyFont="1" applyAlignment="1">
      <alignment horizontal="left" vertical="center"/>
    </xf>
    <xf numFmtId="49" fontId="47" fillId="2" borderId="0" xfId="0" applyNumberFormat="1" applyFont="1" applyFill="1" applyAlignment="1">
      <alignment vertical="center"/>
    </xf>
    <xf numFmtId="0" fontId="79" fillId="0" borderId="0" xfId="0" applyFont="1" applyAlignment="1">
      <alignment horizontal="right" vertical="center"/>
    </xf>
    <xf numFmtId="0" fontId="53" fillId="6" borderId="39" xfId="0" applyFont="1" applyFill="1" applyBorder="1" applyAlignment="1">
      <alignment vertical="center"/>
    </xf>
    <xf numFmtId="0" fontId="53" fillId="6" borderId="7" xfId="0" applyFont="1" applyFill="1" applyBorder="1" applyAlignment="1">
      <alignment vertical="center"/>
    </xf>
    <xf numFmtId="0" fontId="53" fillId="6" borderId="30" xfId="0" applyFont="1" applyFill="1" applyBorder="1" applyAlignment="1">
      <alignment vertical="center"/>
    </xf>
    <xf numFmtId="0" fontId="80" fillId="6" borderId="0" xfId="0" applyFont="1" applyFill="1" applyAlignment="1">
      <alignment horizontal="right" vertical="center"/>
    </xf>
    <xf numFmtId="0" fontId="81" fillId="0" borderId="0" xfId="0" applyFont="1" applyAlignment="1">
      <alignment vertical="center"/>
    </xf>
    <xf numFmtId="0" fontId="51" fillId="0" borderId="30" xfId="0" applyFont="1" applyBorder="1" applyAlignment="1">
      <alignment horizontal="right" vertical="center"/>
    </xf>
    <xf numFmtId="49" fontId="33" fillId="0" borderId="0" xfId="0" applyNumberFormat="1" applyFont="1"/>
    <xf numFmtId="49" fontId="46" fillId="2" borderId="0" xfId="0" applyNumberFormat="1" applyFont="1" applyFill="1" applyAlignment="1">
      <alignment horizontal="center" vertical="center"/>
    </xf>
    <xf numFmtId="49" fontId="51" fillId="0" borderId="7" xfId="0" applyNumberFormat="1" applyFont="1" applyBorder="1" applyAlignment="1">
      <alignment horizontal="left" vertical="center"/>
    </xf>
    <xf numFmtId="0" fontId="56" fillId="6" borderId="4" xfId="0" applyFont="1" applyFill="1" applyBorder="1" applyAlignment="1">
      <alignment horizontal="right" vertical="center"/>
    </xf>
    <xf numFmtId="49" fontId="51" fillId="0" borderId="30" xfId="0" applyNumberFormat="1" applyFont="1" applyBorder="1" applyAlignment="1">
      <alignment horizontal="left" vertical="center"/>
    </xf>
    <xf numFmtId="49" fontId="51" fillId="0" borderId="0" xfId="0" applyNumberFormat="1" applyFont="1" applyAlignment="1">
      <alignment horizontal="left" vertical="center"/>
    </xf>
    <xf numFmtId="49" fontId="51" fillId="0" borderId="39" xfId="0" applyNumberFormat="1" applyFont="1" applyBorder="1" applyAlignment="1">
      <alignment horizontal="left" vertical="center"/>
    </xf>
    <xf numFmtId="49" fontId="82" fillId="0" borderId="30" xfId="0" applyNumberFormat="1" applyFont="1" applyBorder="1" applyAlignment="1">
      <alignment horizontal="right" vertical="center"/>
    </xf>
    <xf numFmtId="49" fontId="82" fillId="0" borderId="0" xfId="0" applyNumberFormat="1" applyFont="1" applyAlignment="1">
      <alignment horizontal="right" vertical="center"/>
    </xf>
    <xf numFmtId="0" fontId="83" fillId="6" borderId="0" xfId="0" applyFont="1" applyFill="1" applyAlignment="1">
      <alignment horizontal="right" vertical="center"/>
    </xf>
    <xf numFmtId="49" fontId="12" fillId="16" borderId="0" xfId="0" applyNumberFormat="1" applyFont="1" applyFill="1" applyAlignment="1">
      <alignment horizontal="center" vertical="center"/>
    </xf>
    <xf numFmtId="49" fontId="51" fillId="16" borderId="0" xfId="0" applyNumberFormat="1" applyFont="1" applyFill="1" applyAlignment="1">
      <alignment vertical="center"/>
    </xf>
    <xf numFmtId="0" fontId="51" fillId="16" borderId="7" xfId="0" applyFont="1" applyFill="1" applyBorder="1" applyAlignment="1">
      <alignment vertical="center"/>
    </xf>
    <xf numFmtId="49" fontId="51" fillId="16" borderId="7" xfId="0" applyNumberFormat="1" applyFont="1" applyFill="1" applyBorder="1" applyAlignment="1">
      <alignment vertical="center"/>
    </xf>
    <xf numFmtId="0" fontId="52" fillId="6" borderId="0" xfId="0" applyFont="1" applyFill="1" applyAlignment="1">
      <alignment horizontal="right" vertical="center"/>
    </xf>
    <xf numFmtId="0" fontId="42" fillId="16" borderId="0" xfId="0" applyFont="1" applyFill="1" applyAlignment="1">
      <alignment horizontal="right" vertical="center"/>
    </xf>
    <xf numFmtId="0" fontId="56" fillId="16" borderId="38" xfId="0" applyFont="1" applyFill="1" applyBorder="1" applyAlignment="1">
      <alignment horizontal="right" vertical="center"/>
    </xf>
    <xf numFmtId="0" fontId="84" fillId="6" borderId="0" xfId="0" applyFont="1" applyFill="1" applyAlignment="1">
      <alignment horizontal="right" vertical="center"/>
    </xf>
    <xf numFmtId="49" fontId="51" fillId="16" borderId="30" xfId="0" applyNumberFormat="1" applyFont="1" applyFill="1" applyBorder="1" applyAlignment="1">
      <alignment vertical="center"/>
    </xf>
    <xf numFmtId="49" fontId="59" fillId="0" borderId="0" xfId="0" applyNumberFormat="1" applyFont="1" applyAlignment="1">
      <alignment horizontal="center" vertical="center"/>
    </xf>
    <xf numFmtId="49" fontId="52" fillId="0" borderId="7" xfId="0" applyNumberFormat="1" applyFont="1" applyBorder="1" applyAlignment="1">
      <alignment horizontal="center" vertical="center"/>
    </xf>
    <xf numFmtId="1" fontId="52" fillId="0" borderId="7" xfId="0" applyNumberFormat="1" applyFont="1" applyBorder="1" applyAlignment="1">
      <alignment horizontal="center" vertical="center"/>
    </xf>
    <xf numFmtId="49" fontId="58" fillId="0" borderId="7" xfId="0" applyNumberFormat="1" applyFont="1" applyBorder="1" applyAlignment="1">
      <alignment vertical="center"/>
    </xf>
    <xf numFmtId="49" fontId="64" fillId="0" borderId="7" xfId="0" applyNumberFormat="1" applyFont="1" applyBorder="1" applyAlignment="1">
      <alignment vertical="center"/>
    </xf>
    <xf numFmtId="49" fontId="82" fillId="0" borderId="7" xfId="0" applyNumberFormat="1" applyFont="1" applyBorder="1" applyAlignment="1">
      <alignment horizontal="right" vertical="center"/>
    </xf>
    <xf numFmtId="49" fontId="61" fillId="2" borderId="7" xfId="0" applyNumberFormat="1" applyFont="1" applyFill="1" applyBorder="1" applyAlignment="1">
      <alignment horizontal="center" vertical="center"/>
    </xf>
    <xf numFmtId="49" fontId="61" fillId="2" borderId="36" xfId="0" applyNumberFormat="1" applyFont="1" applyFill="1" applyBorder="1" applyAlignment="1">
      <alignment horizontal="right" vertical="center"/>
    </xf>
    <xf numFmtId="0" fontId="12" fillId="6" borderId="39" xfId="0" applyFont="1" applyFill="1" applyBorder="1" applyAlignment="1">
      <alignment vertical="center"/>
    </xf>
    <xf numFmtId="0" fontId="12" fillId="6" borderId="30" xfId="0" applyFont="1" applyFill="1" applyBorder="1" applyAlignment="1">
      <alignment vertical="center"/>
    </xf>
    <xf numFmtId="49" fontId="4" fillId="0" borderId="0" xfId="0" applyNumberFormat="1" applyFont="1" applyAlignment="1">
      <alignment horizontal="center"/>
    </xf>
    <xf numFmtId="0" fontId="25" fillId="6" borderId="0" xfId="0" applyFont="1" applyFill="1" applyAlignment="1">
      <alignment horizontal="left"/>
    </xf>
    <xf numFmtId="0" fontId="8" fillId="6" borderId="0" xfId="0" applyFont="1" applyFill="1" applyAlignment="1">
      <alignment horizontal="left"/>
    </xf>
    <xf numFmtId="49" fontId="8" fillId="6" borderId="0" xfId="0" applyNumberFormat="1" applyFont="1" applyFill="1" applyAlignment="1">
      <alignment horizontal="left"/>
    </xf>
    <xf numFmtId="49" fontId="16" fillId="0" borderId="0" xfId="0" applyNumberFormat="1" applyFont="1" applyAlignment="1">
      <alignment horizontal="right" vertical="center"/>
    </xf>
    <xf numFmtId="0" fontId="34" fillId="0" borderId="0" xfId="0" applyFont="1" applyAlignment="1">
      <alignment horizontal="left"/>
    </xf>
    <xf numFmtId="49" fontId="35" fillId="3" borderId="3" xfId="0" applyNumberFormat="1" applyFont="1" applyFill="1" applyBorder="1" applyAlignment="1">
      <alignment vertical="center"/>
    </xf>
    <xf numFmtId="49" fontId="85" fillId="3" borderId="36" xfId="0" applyNumberFormat="1" applyFont="1" applyFill="1" applyBorder="1" applyAlignment="1">
      <alignment vertical="center"/>
    </xf>
    <xf numFmtId="49" fontId="85" fillId="3" borderId="44" xfId="0" applyNumberFormat="1" applyFont="1" applyFill="1" applyBorder="1" applyAlignment="1">
      <alignment vertical="center"/>
    </xf>
    <xf numFmtId="49" fontId="10" fillId="3" borderId="36" xfId="0" applyNumberFormat="1" applyFont="1" applyFill="1" applyBorder="1" applyAlignment="1">
      <alignment horizontal="left" vertical="center"/>
    </xf>
    <xf numFmtId="49" fontId="10" fillId="3" borderId="4" xfId="0" applyNumberFormat="1" applyFont="1" applyFill="1" applyBorder="1" applyAlignment="1">
      <alignment horizontal="left" vertical="center"/>
    </xf>
    <xf numFmtId="49" fontId="10" fillId="2" borderId="0" xfId="0" applyNumberFormat="1" applyFont="1" applyFill="1" applyAlignment="1">
      <alignment horizontal="left" vertical="center"/>
    </xf>
    <xf numFmtId="49" fontId="36" fillId="2" borderId="0" xfId="0" applyNumberFormat="1" applyFont="1" applyFill="1" applyAlignment="1">
      <alignment horizontal="left" vertical="center"/>
    </xf>
    <xf numFmtId="49" fontId="10" fillId="2" borderId="22" xfId="0" applyNumberFormat="1" applyFont="1" applyFill="1" applyBorder="1" applyAlignment="1">
      <alignment horizontal="left" vertical="center"/>
    </xf>
    <xf numFmtId="0" fontId="0" fillId="2" borderId="24" xfId="0" applyFill="1" applyBorder="1" applyAlignment="1">
      <alignment vertical="center"/>
    </xf>
    <xf numFmtId="49" fontId="10" fillId="6" borderId="2" xfId="0" applyNumberFormat="1" applyFont="1" applyFill="1" applyBorder="1" applyAlignment="1">
      <alignment horizontal="left" vertical="center"/>
    </xf>
    <xf numFmtId="0" fontId="38" fillId="17" borderId="18" xfId="0" applyFont="1" applyFill="1" applyBorder="1" applyAlignment="1">
      <alignment horizontal="right" vertical="center"/>
    </xf>
    <xf numFmtId="49" fontId="11" fillId="2" borderId="11" xfId="0" applyNumberFormat="1" applyFont="1" applyFill="1" applyBorder="1" applyAlignment="1">
      <alignment horizontal="center" wrapText="1"/>
    </xf>
    <xf numFmtId="49" fontId="11" fillId="2" borderId="23" xfId="0" applyNumberFormat="1" applyFont="1" applyFill="1" applyBorder="1" applyAlignment="1">
      <alignment horizontal="center" wrapText="1"/>
    </xf>
    <xf numFmtId="0" fontId="11" fillId="0" borderId="0" xfId="0" applyFont="1"/>
    <xf numFmtId="49" fontId="12" fillId="2" borderId="17" xfId="0" applyNumberFormat="1" applyFont="1" applyFill="1" applyBorder="1" applyAlignment="1">
      <alignment horizontal="center" wrapText="1"/>
    </xf>
    <xf numFmtId="49" fontId="12" fillId="2" borderId="46" xfId="0" applyNumberFormat="1" applyFont="1" applyFill="1" applyBorder="1" applyAlignment="1">
      <alignment horizontal="center" wrapText="1"/>
    </xf>
    <xf numFmtId="49" fontId="12" fillId="2" borderId="6" xfId="0" applyNumberFormat="1" applyFont="1" applyFill="1" applyBorder="1" applyAlignment="1">
      <alignment horizontal="center" wrapText="1"/>
    </xf>
    <xf numFmtId="0" fontId="12" fillId="2" borderId="18" xfId="0" applyFont="1" applyFill="1" applyBorder="1" applyAlignment="1">
      <alignment horizontal="center" wrapText="1"/>
    </xf>
    <xf numFmtId="0" fontId="33" fillId="0" borderId="31" xfId="0" applyFont="1" applyBorder="1" applyAlignment="1">
      <alignment horizontal="center" vertical="center"/>
    </xf>
    <xf numFmtId="0" fontId="21" fillId="0" borderId="14" xfId="0" applyFont="1" applyBorder="1" applyAlignment="1">
      <alignment vertical="center"/>
    </xf>
    <xf numFmtId="1" fontId="21" fillId="0" borderId="15" xfId="0" applyNumberFormat="1" applyFont="1" applyBorder="1" applyAlignment="1">
      <alignment horizontal="center" vertical="center"/>
    </xf>
    <xf numFmtId="1" fontId="21" fillId="0" borderId="7" xfId="0" applyNumberFormat="1" applyFont="1" applyBorder="1" applyAlignment="1">
      <alignment horizontal="center" vertical="center"/>
    </xf>
    <xf numFmtId="165" fontId="21" fillId="0" borderId="14" xfId="0" applyNumberFormat="1" applyFont="1" applyBorder="1" applyAlignment="1">
      <alignment horizontal="left" vertical="center"/>
    </xf>
    <xf numFmtId="0" fontId="21" fillId="0" borderId="30" xfId="0" applyFont="1" applyBorder="1" applyAlignment="1">
      <alignment horizontal="left" vertical="center"/>
    </xf>
    <xf numFmtId="1" fontId="21" fillId="2" borderId="30" xfId="0" applyNumberFormat="1" applyFont="1" applyFill="1" applyBorder="1" applyAlignment="1">
      <alignment horizontal="center" vertical="center"/>
    </xf>
    <xf numFmtId="0" fontId="33" fillId="0" borderId="35" xfId="0" applyFont="1" applyBorder="1" applyAlignment="1">
      <alignment horizontal="center" vertical="center"/>
    </xf>
    <xf numFmtId="49" fontId="21" fillId="0" borderId="30" xfId="0" applyNumberFormat="1" applyFont="1" applyBorder="1" applyAlignment="1">
      <alignment horizontal="center" vertical="center"/>
    </xf>
    <xf numFmtId="0" fontId="21" fillId="0" borderId="15" xfId="0" applyFont="1" applyBorder="1" applyAlignment="1">
      <alignment horizontal="center" vertical="center" wrapText="1"/>
    </xf>
    <xf numFmtId="49" fontId="0" fillId="0" borderId="30" xfId="0" applyNumberFormat="1" applyBorder="1" applyAlignment="1">
      <alignment horizontal="center" vertical="center"/>
    </xf>
    <xf numFmtId="49" fontId="21" fillId="0" borderId="30" xfId="0" applyNumberFormat="1" applyFont="1" applyBorder="1" applyAlignment="1">
      <alignment horizontal="center" vertical="center" wrapText="1"/>
    </xf>
    <xf numFmtId="0" fontId="33" fillId="0" borderId="47" xfId="0" applyFont="1" applyBorder="1" applyAlignment="1">
      <alignment horizontal="center" vertical="center"/>
    </xf>
    <xf numFmtId="0" fontId="7" fillId="0" borderId="0" xfId="0" applyFont="1"/>
    <xf numFmtId="0" fontId="21" fillId="0" borderId="17" xfId="0" applyFont="1" applyBorder="1" applyAlignment="1">
      <alignment vertical="center"/>
    </xf>
    <xf numFmtId="0" fontId="21" fillId="0" borderId="27" xfId="0" applyFont="1" applyBorder="1" applyAlignment="1">
      <alignment vertical="center"/>
    </xf>
    <xf numFmtId="0" fontId="21" fillId="0" borderId="27" xfId="0" applyFont="1" applyBorder="1" applyAlignment="1">
      <alignment horizontal="center" vertical="center"/>
    </xf>
    <xf numFmtId="49" fontId="21" fillId="0" borderId="27" xfId="0" applyNumberFormat="1" applyFont="1" applyBorder="1" applyAlignment="1">
      <alignment horizontal="center" vertical="center"/>
    </xf>
    <xf numFmtId="0" fontId="21" fillId="0" borderId="18" xfId="0" applyFont="1" applyBorder="1" applyAlignment="1">
      <alignment horizontal="center" vertical="center"/>
    </xf>
    <xf numFmtId="1" fontId="21" fillId="0" borderId="6" xfId="0" applyNumberFormat="1" applyFont="1" applyBorder="1" applyAlignment="1">
      <alignment horizontal="center" vertical="center"/>
    </xf>
    <xf numFmtId="0" fontId="14" fillId="0" borderId="0" xfId="0" applyFont="1" applyAlignment="1">
      <alignment vertical="top"/>
    </xf>
    <xf numFmtId="0" fontId="43" fillId="0" borderId="0" xfId="0" applyFont="1" applyAlignment="1">
      <alignment vertical="top"/>
    </xf>
    <xf numFmtId="0" fontId="33" fillId="0" borderId="0" xfId="0" applyFont="1" applyAlignment="1">
      <alignment horizontal="left"/>
    </xf>
    <xf numFmtId="0" fontId="24" fillId="0" borderId="0" xfId="0" applyFont="1" applyAlignment="1">
      <alignment horizontal="left"/>
    </xf>
    <xf numFmtId="0" fontId="44" fillId="2" borderId="0" xfId="0" applyFont="1" applyFill="1" applyAlignment="1">
      <alignment vertical="center"/>
    </xf>
    <xf numFmtId="0" fontId="27" fillId="2" borderId="0" xfId="0" applyFont="1" applyFill="1" applyAlignment="1">
      <alignment horizontal="right" vertical="center"/>
    </xf>
    <xf numFmtId="0" fontId="19" fillId="0" borderId="6" xfId="0" applyFont="1" applyBorder="1" applyAlignment="1">
      <alignment vertical="center"/>
    </xf>
    <xf numFmtId="0" fontId="0" fillId="0" borderId="6" xfId="0" applyBorder="1" applyAlignment="1">
      <alignment vertical="center"/>
    </xf>
    <xf numFmtId="0" fontId="45" fillId="0" borderId="6" xfId="0" applyFont="1" applyBorder="1" applyAlignment="1">
      <alignment vertical="center"/>
    </xf>
    <xf numFmtId="0" fontId="12" fillId="2" borderId="0" xfId="0" applyFont="1" applyFill="1" applyAlignment="1">
      <alignment horizontal="center" vertical="center" shrinkToFit="1"/>
    </xf>
    <xf numFmtId="0" fontId="42" fillId="2" borderId="0" xfId="0" applyFont="1" applyFill="1" applyAlignment="1">
      <alignment horizontal="center" vertical="center"/>
    </xf>
    <xf numFmtId="0" fontId="42" fillId="2" borderId="0" xfId="0" applyFont="1" applyFill="1" applyAlignment="1">
      <alignment vertical="center"/>
    </xf>
    <xf numFmtId="0" fontId="46" fillId="0" borderId="0" xfId="0" applyFont="1" applyAlignment="1">
      <alignment horizontal="left" vertical="center"/>
    </xf>
    <xf numFmtId="0" fontId="47" fillId="0" borderId="0" xfId="0" applyFont="1" applyAlignment="1">
      <alignment horizontal="center" vertical="center"/>
    </xf>
    <xf numFmtId="0" fontId="47" fillId="0" borderId="0" xfId="0" applyFont="1" applyAlignment="1">
      <alignment vertical="center"/>
    </xf>
    <xf numFmtId="0" fontId="48" fillId="2" borderId="0" xfId="0" applyFont="1" applyFill="1" applyAlignment="1">
      <alignment horizontal="center" vertical="center"/>
    </xf>
    <xf numFmtId="0" fontId="59" fillId="0" borderId="7" xfId="0" applyFont="1" applyBorder="1" applyAlignment="1">
      <alignment vertical="center" shrinkToFit="1"/>
    </xf>
    <xf numFmtId="0" fontId="11" fillId="0" borderId="7" xfId="0" applyFont="1" applyBorder="1" applyAlignment="1">
      <alignment vertical="center"/>
    </xf>
    <xf numFmtId="0" fontId="53" fillId="0" borderId="7" xfId="0" applyFont="1" applyBorder="1" applyAlignment="1">
      <alignment horizontal="center" vertical="center"/>
    </xf>
    <xf numFmtId="0" fontId="53" fillId="0" borderId="0" xfId="0" applyFont="1" applyAlignment="1">
      <alignment vertical="center"/>
    </xf>
    <xf numFmtId="0" fontId="52" fillId="2" borderId="0" xfId="0" applyFont="1" applyFill="1" applyAlignment="1">
      <alignment horizontal="center" vertical="center"/>
    </xf>
    <xf numFmtId="0" fontId="81" fillId="0" borderId="30" xfId="0" applyFont="1" applyBorder="1" applyAlignment="1">
      <alignment horizontal="right" vertical="center"/>
    </xf>
    <xf numFmtId="0" fontId="48" fillId="0" borderId="0" xfId="0" applyFont="1" applyAlignment="1">
      <alignment vertical="center"/>
    </xf>
    <xf numFmtId="0" fontId="49" fillId="0" borderId="0" xfId="0" applyFont="1" applyAlignment="1">
      <alignment vertical="center"/>
    </xf>
    <xf numFmtId="0" fontId="86" fillId="0" borderId="39" xfId="0" applyFont="1" applyBorder="1" applyAlignment="1">
      <alignment horizontal="center" vertical="center"/>
    </xf>
    <xf numFmtId="0" fontId="53" fillId="0" borderId="0" xfId="0" applyFont="1" applyAlignment="1">
      <alignment horizontal="left" vertical="center"/>
    </xf>
    <xf numFmtId="0" fontId="41" fillId="0" borderId="0" xfId="0" applyFont="1" applyAlignment="1">
      <alignment vertical="center"/>
    </xf>
    <xf numFmtId="0" fontId="51" fillId="0" borderId="7" xfId="0" applyFont="1" applyBorder="1" applyAlignment="1">
      <alignment horizontal="left" vertical="center"/>
    </xf>
    <xf numFmtId="0" fontId="81" fillId="0" borderId="7" xfId="0" applyFont="1" applyBorder="1" applyAlignment="1">
      <alignment horizontal="right" vertical="center"/>
    </xf>
    <xf numFmtId="0" fontId="49" fillId="0" borderId="7" xfId="0" applyFont="1" applyBorder="1" applyAlignment="1">
      <alignment vertical="center" shrinkToFit="1"/>
    </xf>
    <xf numFmtId="0" fontId="41" fillId="0" borderId="7" xfId="0" applyFont="1" applyBorder="1" applyAlignment="1">
      <alignment vertical="center"/>
    </xf>
    <xf numFmtId="0" fontId="53" fillId="0" borderId="30" xfId="0" applyFont="1" applyBorder="1" applyAlignment="1">
      <alignment horizontal="center" vertical="center"/>
    </xf>
    <xf numFmtId="0" fontId="53" fillId="0" borderId="39" xfId="0" applyFont="1" applyBorder="1" applyAlignment="1">
      <alignment vertical="center"/>
    </xf>
    <xf numFmtId="0" fontId="87" fillId="0" borderId="0" xfId="0" applyFont="1" applyAlignment="1">
      <alignment vertical="center"/>
    </xf>
    <xf numFmtId="0" fontId="81" fillId="0" borderId="0" xfId="0" applyFont="1" applyAlignment="1">
      <alignment horizontal="right" vertical="center"/>
    </xf>
    <xf numFmtId="0" fontId="53" fillId="0" borderId="0" xfId="0" applyFont="1" applyAlignment="1">
      <alignment horizontal="center" vertical="center"/>
    </xf>
    <xf numFmtId="0" fontId="49" fillId="2" borderId="0" xfId="0" applyFont="1" applyFill="1" applyAlignment="1">
      <alignment horizontal="center" vertical="center"/>
    </xf>
    <xf numFmtId="0" fontId="53" fillId="0" borderId="39" xfId="0" applyFont="1" applyBorder="1" applyAlignment="1">
      <alignment horizontal="left" vertical="center"/>
    </xf>
    <xf numFmtId="0" fontId="81" fillId="0" borderId="39" xfId="0" applyFont="1" applyBorder="1" applyAlignment="1">
      <alignment horizontal="right" vertical="center"/>
    </xf>
    <xf numFmtId="0" fontId="53" fillId="0" borderId="8" xfId="0" applyFont="1" applyBorder="1" applyAlignment="1">
      <alignment vertical="center"/>
    </xf>
    <xf numFmtId="0" fontId="24" fillId="0" borderId="7" xfId="0" applyFont="1" applyBorder="1" applyAlignment="1">
      <alignment vertical="center"/>
    </xf>
    <xf numFmtId="0" fontId="86" fillId="0" borderId="0" xfId="0" applyFont="1" applyAlignment="1">
      <alignment horizontal="center" vertical="center"/>
    </xf>
    <xf numFmtId="0" fontId="53" fillId="6" borderId="0" xfId="0" applyFont="1" applyFill="1" applyAlignment="1">
      <alignment horizontal="right" vertical="center"/>
    </xf>
    <xf numFmtId="1" fontId="52" fillId="6" borderId="0" xfId="0" applyNumberFormat="1" applyFont="1" applyFill="1" applyAlignment="1">
      <alignment horizontal="center" vertical="center"/>
    </xf>
    <xf numFmtId="49" fontId="0" fillId="0" borderId="0" xfId="0" applyNumberFormat="1" applyAlignment="1">
      <alignment vertical="center"/>
    </xf>
    <xf numFmtId="49" fontId="53" fillId="0" borderId="0" xfId="0" applyNumberFormat="1" applyFont="1" applyAlignment="1">
      <alignment horizontal="center" vertical="center"/>
    </xf>
    <xf numFmtId="49" fontId="61" fillId="2" borderId="4" xfId="0" applyNumberFormat="1" applyFont="1" applyFill="1" applyBorder="1" applyAlignment="1">
      <alignment vertical="center"/>
    </xf>
    <xf numFmtId="49" fontId="39" fillId="6" borderId="39" xfId="0" applyNumberFormat="1" applyFont="1" applyFill="1" applyBorder="1" applyAlignment="1">
      <alignment vertical="center"/>
    </xf>
    <xf numFmtId="49" fontId="39" fillId="0" borderId="0" xfId="0" applyNumberFormat="1" applyFont="1" applyAlignment="1">
      <alignment vertical="center"/>
    </xf>
    <xf numFmtId="49" fontId="12" fillId="0" borderId="41" xfId="0" applyNumberFormat="1" applyFont="1" applyBorder="1" applyAlignment="1">
      <alignment horizontal="center" vertical="center"/>
    </xf>
    <xf numFmtId="49" fontId="39" fillId="6" borderId="30" xfId="0" applyNumberFormat="1" applyFont="1" applyFill="1" applyBorder="1" applyAlignment="1">
      <alignment vertical="center"/>
    </xf>
    <xf numFmtId="49" fontId="39" fillId="2" borderId="39" xfId="0" applyNumberFormat="1" applyFont="1" applyFill="1" applyBorder="1" applyAlignment="1">
      <alignment vertical="center"/>
    </xf>
    <xf numFmtId="49" fontId="12" fillId="2" borderId="7" xfId="0" applyNumberFormat="1" applyFont="1" applyFill="1" applyBorder="1" applyAlignment="1">
      <alignment horizontal="center" vertical="center"/>
    </xf>
    <xf numFmtId="0" fontId="12" fillId="2" borderId="7" xfId="0" applyFont="1" applyFill="1" applyBorder="1" applyAlignment="1">
      <alignment vertical="center"/>
    </xf>
    <xf numFmtId="49" fontId="39" fillId="2" borderId="30" xfId="0" applyNumberFormat="1" applyFont="1" applyFill="1" applyBorder="1" applyAlignment="1">
      <alignment vertical="center"/>
    </xf>
    <xf numFmtId="49" fontId="39" fillId="0" borderId="7" xfId="0" applyNumberFormat="1" applyFont="1" applyBorder="1" applyAlignment="1">
      <alignment vertical="center"/>
    </xf>
    <xf numFmtId="0" fontId="88" fillId="17" borderId="30" xfId="0" applyFont="1" applyFill="1" applyBorder="1" applyAlignment="1">
      <alignment vertical="center"/>
    </xf>
    <xf numFmtId="0" fontId="48" fillId="0" borderId="7" xfId="0" applyFont="1" applyBorder="1" applyAlignment="1">
      <alignment vertical="center" shrinkToFit="1"/>
    </xf>
    <xf numFmtId="0" fontId="63" fillId="0" borderId="0" xfId="0" applyFont="1" applyAlignment="1">
      <alignment horizontal="center" vertical="center" shrinkToFit="1"/>
    </xf>
    <xf numFmtId="0" fontId="53" fillId="6" borderId="7" xfId="0" applyFont="1" applyFill="1" applyBorder="1" applyAlignment="1">
      <alignment horizontal="right" vertical="center"/>
    </xf>
    <xf numFmtId="0" fontId="81" fillId="6" borderId="0" xfId="0" applyFont="1" applyFill="1" applyAlignment="1">
      <alignment horizontal="right" vertical="center"/>
    </xf>
    <xf numFmtId="0" fontId="59" fillId="2" borderId="0" xfId="0" applyFont="1" applyFill="1" applyAlignment="1">
      <alignment horizontal="center" vertical="center"/>
    </xf>
    <xf numFmtId="49" fontId="16" fillId="0" borderId="0" xfId="0" applyNumberFormat="1" applyFont="1" applyAlignment="1">
      <alignment horizontal="left" vertical="center"/>
    </xf>
    <xf numFmtId="49" fontId="89" fillId="0" borderId="0" xfId="0" applyNumberFormat="1" applyFont="1" applyAlignment="1">
      <alignment horizontal="right" vertical="center"/>
    </xf>
    <xf numFmtId="0" fontId="52" fillId="16" borderId="0" xfId="0" applyFont="1" applyFill="1" applyAlignment="1">
      <alignment horizontal="center" vertical="center"/>
    </xf>
    <xf numFmtId="0" fontId="53" fillId="16" borderId="0" xfId="0" applyFont="1" applyFill="1" applyAlignment="1">
      <alignment vertical="center"/>
    </xf>
    <xf numFmtId="0" fontId="51" fillId="16" borderId="0" xfId="0" applyFont="1" applyFill="1" applyAlignment="1">
      <alignment horizontal="left" vertical="center"/>
    </xf>
    <xf numFmtId="0" fontId="53" fillId="16" borderId="0" xfId="0" applyFont="1" applyFill="1" applyAlignment="1">
      <alignment horizontal="left" vertical="center"/>
    </xf>
    <xf numFmtId="0" fontId="52" fillId="16" borderId="0" xfId="0" applyFont="1" applyFill="1" applyAlignment="1">
      <alignment vertical="center"/>
    </xf>
    <xf numFmtId="0" fontId="51" fillId="16" borderId="7" xfId="0" applyFont="1" applyFill="1" applyBorder="1" applyAlignment="1">
      <alignment horizontal="left" vertical="center"/>
    </xf>
    <xf numFmtId="0" fontId="81" fillId="16" borderId="7" xfId="0" applyFont="1" applyFill="1" applyBorder="1" applyAlignment="1">
      <alignment horizontal="right" vertical="center"/>
    </xf>
    <xf numFmtId="0" fontId="86" fillId="16" borderId="39" xfId="0" applyFont="1" applyFill="1" applyBorder="1" applyAlignment="1">
      <alignment horizontal="center" vertical="center"/>
    </xf>
    <xf numFmtId="0" fontId="53" fillId="16" borderId="0" xfId="0" applyFont="1" applyFill="1" applyAlignment="1">
      <alignment horizontal="right" vertical="center"/>
    </xf>
    <xf numFmtId="0" fontId="56" fillId="16" borderId="39" xfId="0" applyFont="1" applyFill="1" applyBorder="1" applyAlignment="1">
      <alignment horizontal="right" vertical="center"/>
    </xf>
    <xf numFmtId="0" fontId="53" fillId="16" borderId="7" xfId="0" applyFont="1" applyFill="1" applyBorder="1" applyAlignment="1">
      <alignment horizontal="right" vertical="center"/>
    </xf>
    <xf numFmtId="0" fontId="53" fillId="16" borderId="39" xfId="0" applyFont="1" applyFill="1" applyBorder="1" applyAlignment="1">
      <alignment horizontal="left" vertical="center"/>
    </xf>
    <xf numFmtId="0" fontId="81" fillId="16" borderId="30" xfId="0" applyFont="1" applyFill="1" applyBorder="1" applyAlignment="1">
      <alignment horizontal="right" vertical="center"/>
    </xf>
    <xf numFmtId="49" fontId="66" fillId="16" borderId="0" xfId="0" applyNumberFormat="1" applyFont="1" applyFill="1" applyAlignment="1">
      <alignment vertical="center"/>
    </xf>
    <xf numFmtId="49" fontId="67" fillId="16" borderId="0" xfId="0" applyNumberFormat="1" applyFont="1" applyFill="1" applyAlignment="1">
      <alignment vertical="center"/>
    </xf>
    <xf numFmtId="1" fontId="12" fillId="6" borderId="0" xfId="0" applyNumberFormat="1" applyFont="1" applyFill="1" applyAlignment="1">
      <alignment horizontal="center" vertical="center"/>
    </xf>
    <xf numFmtId="1" fontId="12" fillId="6" borderId="7" xfId="0" applyNumberFormat="1" applyFont="1" applyFill="1" applyBorder="1" applyAlignment="1">
      <alignment horizontal="center" vertical="center"/>
    </xf>
    <xf numFmtId="0" fontId="38" fillId="17" borderId="30" xfId="0" applyFont="1" applyFill="1" applyBorder="1" applyAlignment="1">
      <alignment horizontal="right" vertical="center"/>
    </xf>
    <xf numFmtId="0" fontId="10" fillId="2" borderId="0" xfId="0" applyFont="1" applyFill="1" applyAlignment="1">
      <alignment horizontal="right" vertical="center"/>
    </xf>
    <xf numFmtId="0" fontId="10" fillId="0" borderId="0" xfId="0" applyFont="1" applyAlignment="1">
      <alignment horizontal="center" vertical="center"/>
    </xf>
    <xf numFmtId="0" fontId="10" fillId="0" borderId="0" xfId="0" applyFont="1" applyAlignment="1">
      <alignment horizontal="left" vertical="center"/>
    </xf>
    <xf numFmtId="0" fontId="90" fillId="0" borderId="0" xfId="0" applyFont="1" applyAlignment="1">
      <alignment horizontal="center" vertical="center"/>
    </xf>
    <xf numFmtId="0" fontId="90" fillId="0" borderId="0" xfId="0" applyFont="1" applyAlignment="1">
      <alignment vertical="center"/>
    </xf>
    <xf numFmtId="0" fontId="53" fillId="16" borderId="7" xfId="0" applyFont="1" applyFill="1" applyBorder="1" applyAlignment="1">
      <alignment vertical="center"/>
    </xf>
    <xf numFmtId="0" fontId="53" fillId="16" borderId="39" xfId="0" applyFont="1" applyFill="1" applyBorder="1" applyAlignment="1">
      <alignment vertical="center"/>
    </xf>
    <xf numFmtId="49" fontId="53" fillId="16" borderId="30" xfId="0" applyNumberFormat="1" applyFont="1" applyFill="1" applyBorder="1" applyAlignment="1">
      <alignment vertical="center"/>
    </xf>
    <xf numFmtId="49" fontId="52" fillId="16" borderId="0" xfId="0" applyNumberFormat="1" applyFont="1" applyFill="1" applyAlignment="1">
      <alignment vertical="center"/>
    </xf>
    <xf numFmtId="49" fontId="53" fillId="16" borderId="0" xfId="0" applyNumberFormat="1" applyFont="1" applyFill="1" applyAlignment="1">
      <alignment vertical="center"/>
    </xf>
    <xf numFmtId="0" fontId="17" fillId="0" borderId="0" xfId="0" applyFont="1" applyAlignment="1">
      <alignment horizontal="left"/>
    </xf>
    <xf numFmtId="0" fontId="16" fillId="6" borderId="0" xfId="0" applyFont="1" applyFill="1" applyAlignment="1">
      <alignment horizontal="left"/>
    </xf>
    <xf numFmtId="0" fontId="91" fillId="0" borderId="0" xfId="0" applyFont="1"/>
    <xf numFmtId="0" fontId="71" fillId="2" borderId="0" xfId="0" applyFont="1" applyFill="1" applyAlignment="1">
      <alignment horizontal="right" vertical="center"/>
    </xf>
    <xf numFmtId="0" fontId="71" fillId="0" borderId="0" xfId="0" applyFont="1" applyAlignment="1">
      <alignment horizontal="center" vertical="center"/>
    </xf>
    <xf numFmtId="0" fontId="71" fillId="0" borderId="0" xfId="0" applyFont="1" applyAlignment="1">
      <alignment horizontal="left" vertical="center"/>
    </xf>
    <xf numFmtId="0" fontId="71" fillId="0" borderId="0" xfId="0" applyFont="1" applyAlignment="1">
      <alignment vertical="center"/>
    </xf>
    <xf numFmtId="0" fontId="92" fillId="0" borderId="0" xfId="0" applyFont="1" applyAlignment="1">
      <alignment horizontal="center" vertical="center"/>
    </xf>
    <xf numFmtId="0" fontId="92" fillId="0" borderId="0" xfId="0" applyFont="1" applyAlignment="1">
      <alignment vertical="center"/>
    </xf>
    <xf numFmtId="0" fontId="5" fillId="3" borderId="1" xfId="0" applyFont="1" applyFill="1" applyBorder="1" applyAlignment="1">
      <alignment horizontal="center" vertical="center"/>
    </xf>
    <xf numFmtId="0" fontId="8" fillId="4" borderId="1" xfId="0" applyFont="1" applyFill="1" applyBorder="1" applyAlignment="1">
      <alignment horizontal="center" vertical="center"/>
    </xf>
    <xf numFmtId="14" fontId="28" fillId="2" borderId="8" xfId="0" applyNumberFormat="1" applyFont="1" applyFill="1" applyBorder="1" applyAlignment="1">
      <alignment horizontal="left" vertical="center" wrapText="1"/>
    </xf>
    <xf numFmtId="14" fontId="19" fillId="0" borderId="6" xfId="0" applyNumberFormat="1" applyFont="1" applyBorder="1" applyAlignment="1">
      <alignment horizontal="left" vertical="center"/>
    </xf>
    <xf numFmtId="0" fontId="12" fillId="6" borderId="8" xfId="0" applyFont="1" applyFill="1" applyBorder="1" applyAlignment="1">
      <alignment horizontal="left" vertical="center"/>
    </xf>
    <xf numFmtId="0" fontId="12" fillId="6" borderId="0" xfId="0" applyFont="1" applyFill="1" applyAlignment="1">
      <alignment horizontal="left" vertical="center"/>
    </xf>
    <xf numFmtId="0" fontId="0" fillId="0" borderId="5" xfId="0" applyBorder="1" applyAlignment="1">
      <alignment horizontal="right" vertical="center" shrinkToFit="1"/>
    </xf>
    <xf numFmtId="0" fontId="0" fillId="0" borderId="5" xfId="0" applyBorder="1" applyAlignment="1">
      <alignment horizontal="center" vertical="center"/>
    </xf>
    <xf numFmtId="0" fontId="0" fillId="14" borderId="5" xfId="0" applyFill="1" applyBorder="1" applyAlignment="1">
      <alignment horizontal="center" vertical="center"/>
    </xf>
    <xf numFmtId="0" fontId="0" fillId="0" borderId="5" xfId="0" applyBorder="1" applyAlignment="1">
      <alignment horizontal="center" vertical="center" shrinkToFit="1"/>
    </xf>
    <xf numFmtId="49" fontId="14" fillId="6" borderId="0" xfId="0" applyNumberFormat="1" applyFont="1" applyFill="1" applyAlignment="1">
      <alignment vertical="top" shrinkToFit="1"/>
    </xf>
    <xf numFmtId="14" fontId="19" fillId="6" borderId="6" xfId="0" applyNumberFormat="1" applyFont="1" applyFill="1" applyBorder="1" applyAlignment="1">
      <alignment horizontal="left" vertical="center"/>
    </xf>
    <xf numFmtId="0" fontId="0" fillId="2" borderId="5" xfId="0" applyFill="1" applyBorder="1" applyAlignment="1">
      <alignment vertical="center"/>
    </xf>
    <xf numFmtId="20" fontId="0" fillId="0" borderId="5" xfId="0" applyNumberFormat="1" applyBorder="1" applyAlignment="1">
      <alignment horizontal="center" vertical="center"/>
    </xf>
    <xf numFmtId="20" fontId="0" fillId="0" borderId="5" xfId="0" applyNumberFormat="1" applyBorder="1" applyAlignment="1">
      <alignment horizontal="center" vertical="center" shrinkToFit="1"/>
    </xf>
    <xf numFmtId="0" fontId="41" fillId="6" borderId="7" xfId="0" applyFont="1" applyFill="1" applyBorder="1" applyAlignment="1">
      <alignment vertical="center" shrinkToFit="1"/>
    </xf>
    <xf numFmtId="0" fontId="0" fillId="6" borderId="7" xfId="0" applyFill="1" applyBorder="1" applyAlignment="1">
      <alignment horizontal="center"/>
    </xf>
    <xf numFmtId="0" fontId="52" fillId="2" borderId="39" xfId="0" applyFont="1" applyFill="1" applyBorder="1" applyAlignment="1">
      <alignment horizontal="center" vertical="center"/>
    </xf>
    <xf numFmtId="0" fontId="51" fillId="2" borderId="39" xfId="0" applyFont="1" applyFill="1" applyBorder="1" applyAlignment="1">
      <alignment horizontal="center" vertical="center"/>
    </xf>
    <xf numFmtId="0" fontId="51" fillId="2" borderId="0" xfId="0" applyFont="1" applyFill="1" applyAlignment="1">
      <alignment horizontal="center" vertical="center"/>
    </xf>
    <xf numFmtId="49" fontId="11" fillId="2" borderId="45" xfId="0" applyNumberFormat="1" applyFont="1" applyFill="1" applyBorder="1" applyAlignment="1">
      <alignment horizontal="center" wrapText="1"/>
    </xf>
    <xf numFmtId="49" fontId="11" fillId="2" borderId="13" xfId="0" applyNumberFormat="1" applyFont="1" applyFill="1" applyBorder="1" applyAlignment="1">
      <alignment horizontal="center" wrapText="1"/>
    </xf>
    <xf numFmtId="49" fontId="13" fillId="0" borderId="0" xfId="3" applyNumberFormat="1" applyFont="1" applyAlignment="1">
      <alignment vertical="top"/>
    </xf>
    <xf numFmtId="49" fontId="14" fillId="0" borderId="0" xfId="3" applyNumberFormat="1" applyFont="1" applyAlignment="1">
      <alignment vertical="top"/>
    </xf>
    <xf numFmtId="49" fontId="32" fillId="0" borderId="0" xfId="3" applyNumberFormat="1" applyFont="1" applyAlignment="1">
      <alignment horizontal="center"/>
    </xf>
    <xf numFmtId="49" fontId="33" fillId="0" borderId="0" xfId="3" applyNumberFormat="1" applyFont="1" applyAlignment="1">
      <alignment horizontal="center"/>
    </xf>
    <xf numFmtId="49" fontId="33" fillId="0" borderId="0" xfId="3" applyNumberFormat="1" applyFont="1" applyAlignment="1">
      <alignment horizontal="left"/>
    </xf>
    <xf numFmtId="49" fontId="6" fillId="0" borderId="0" xfId="3" applyNumberFormat="1" applyFont="1" applyAlignment="1">
      <alignment horizontal="left" vertical="top"/>
    </xf>
    <xf numFmtId="49" fontId="24" fillId="0" borderId="0" xfId="3" applyNumberFormat="1" applyFont="1" applyAlignment="1">
      <alignment horizontal="left"/>
    </xf>
    <xf numFmtId="0" fontId="25" fillId="0" borderId="0" xfId="3" applyFont="1" applyAlignment="1">
      <alignment horizontal="left"/>
    </xf>
    <xf numFmtId="49" fontId="8" fillId="0" borderId="0" xfId="3" applyNumberFormat="1" applyFont="1" applyAlignment="1">
      <alignment horizontal="left"/>
    </xf>
    <xf numFmtId="0" fontId="41" fillId="0" borderId="0" xfId="3"/>
    <xf numFmtId="49" fontId="16" fillId="0" borderId="0" xfId="3" applyNumberFormat="1" applyFont="1" applyAlignment="1">
      <alignment horizontal="left"/>
    </xf>
    <xf numFmtId="49" fontId="21" fillId="0" borderId="0" xfId="3" applyNumberFormat="1" applyFont="1" applyAlignment="1">
      <alignment horizontal="left"/>
    </xf>
    <xf numFmtId="49" fontId="21" fillId="0" borderId="6" xfId="3" applyNumberFormat="1" applyFont="1" applyBorder="1" applyAlignment="1">
      <alignment horizontal="left"/>
    </xf>
    <xf numFmtId="49" fontId="34" fillId="0" borderId="0" xfId="3" applyNumberFormat="1" applyFont="1" applyAlignment="1">
      <alignment horizontal="left"/>
    </xf>
    <xf numFmtId="49" fontId="41" fillId="0" borderId="0" xfId="3" applyNumberFormat="1" applyAlignment="1">
      <alignment horizontal="left"/>
    </xf>
    <xf numFmtId="49" fontId="35" fillId="3" borderId="20" xfId="3" applyNumberFormat="1" applyFont="1" applyFill="1" applyBorder="1" applyAlignment="1">
      <alignment vertical="center" shrinkToFit="1"/>
    </xf>
    <xf numFmtId="49" fontId="35" fillId="3" borderId="21" xfId="3" applyNumberFormat="1" applyFont="1" applyFill="1" applyBorder="1" applyAlignment="1">
      <alignment vertical="center" shrinkToFit="1"/>
    </xf>
    <xf numFmtId="49" fontId="35" fillId="3" borderId="43" xfId="3" applyNumberFormat="1" applyFont="1" applyFill="1" applyBorder="1" applyAlignment="1">
      <alignment vertical="center" shrinkToFit="1"/>
    </xf>
    <xf numFmtId="49" fontId="36" fillId="2" borderId="22" xfId="3" applyNumberFormat="1" applyFont="1" applyFill="1" applyBorder="1" applyAlignment="1">
      <alignment horizontal="left" vertical="center"/>
    </xf>
    <xf numFmtId="49" fontId="36" fillId="2" borderId="23" xfId="3" applyNumberFormat="1" applyFont="1" applyFill="1" applyBorder="1" applyAlignment="1">
      <alignment horizontal="right" vertical="center"/>
    </xf>
    <xf numFmtId="49" fontId="37" fillId="2" borderId="22" xfId="3" applyNumberFormat="1" applyFont="1" applyFill="1" applyBorder="1" applyAlignment="1">
      <alignment horizontal="left" vertical="center"/>
    </xf>
    <xf numFmtId="49" fontId="36" fillId="2" borderId="23" xfId="3" applyNumberFormat="1" applyFont="1" applyFill="1" applyBorder="1" applyAlignment="1">
      <alignment horizontal="left" vertical="center"/>
    </xf>
    <xf numFmtId="49" fontId="10" fillId="2" borderId="23" xfId="3" applyNumberFormat="1" applyFont="1" applyFill="1" applyBorder="1" applyAlignment="1">
      <alignment horizontal="left" vertical="center"/>
    </xf>
    <xf numFmtId="0" fontId="41" fillId="2" borderId="24" xfId="3" applyFill="1" applyBorder="1" applyAlignment="1">
      <alignment horizontal="center" vertical="center"/>
    </xf>
    <xf numFmtId="0" fontId="41" fillId="0" borderId="0" xfId="3" applyAlignment="1">
      <alignment vertical="center"/>
    </xf>
    <xf numFmtId="49" fontId="26" fillId="2" borderId="0" xfId="3" applyNumberFormat="1" applyFont="1" applyFill="1" applyAlignment="1">
      <alignment vertical="center"/>
    </xf>
    <xf numFmtId="49" fontId="26" fillId="2" borderId="0" xfId="3" applyNumberFormat="1" applyFont="1" applyFill="1" applyAlignment="1">
      <alignment horizontal="left" vertical="center"/>
    </xf>
    <xf numFmtId="49" fontId="26" fillId="2" borderId="0" xfId="3" applyNumberFormat="1" applyFont="1" applyFill="1" applyAlignment="1">
      <alignment horizontal="right" vertical="center"/>
    </xf>
    <xf numFmtId="0" fontId="26" fillId="2" borderId="0" xfId="3" applyFont="1" applyFill="1" applyAlignment="1">
      <alignment horizontal="left" vertical="center"/>
    </xf>
    <xf numFmtId="49" fontId="27" fillId="2" borderId="23" xfId="3" applyNumberFormat="1" applyFont="1" applyFill="1" applyBorder="1" applyAlignment="1">
      <alignment horizontal="right" vertical="center"/>
    </xf>
    <xf numFmtId="49" fontId="27" fillId="2" borderId="24" xfId="3" applyNumberFormat="1" applyFont="1" applyFill="1" applyBorder="1" applyAlignment="1">
      <alignment horizontal="right" vertical="center"/>
    </xf>
    <xf numFmtId="49" fontId="36" fillId="6" borderId="2" xfId="3" applyNumberFormat="1" applyFont="1" applyFill="1" applyBorder="1" applyAlignment="1">
      <alignment horizontal="left" vertical="center"/>
    </xf>
    <xf numFmtId="49" fontId="36" fillId="0" borderId="0" xfId="3" applyNumberFormat="1" applyFont="1" applyAlignment="1">
      <alignment horizontal="right" vertical="center"/>
    </xf>
    <xf numFmtId="49" fontId="10" fillId="6" borderId="0" xfId="3" applyNumberFormat="1" applyFont="1" applyFill="1" applyAlignment="1">
      <alignment horizontal="left" vertical="center"/>
    </xf>
    <xf numFmtId="0" fontId="41" fillId="6" borderId="12" xfId="3" applyFill="1" applyBorder="1" applyAlignment="1">
      <alignment horizontal="center" vertical="center"/>
    </xf>
    <xf numFmtId="14" fontId="19" fillId="0" borderId="6" xfId="3" applyNumberFormat="1" applyFont="1" applyBorder="1" applyAlignment="1">
      <alignment horizontal="left" vertical="center"/>
    </xf>
    <xf numFmtId="49" fontId="20" fillId="0" borderId="6" xfId="3" applyNumberFormat="1" applyFont="1" applyBorder="1" applyAlignment="1">
      <alignment vertical="center"/>
    </xf>
    <xf numFmtId="49" fontId="20" fillId="0" borderId="6" xfId="3" applyNumberFormat="1" applyFont="1" applyBorder="1" applyAlignment="1">
      <alignment horizontal="left" vertical="center"/>
    </xf>
    <xf numFmtId="49" fontId="31" fillId="0" borderId="6" xfId="3" applyNumberFormat="1" applyFont="1" applyBorder="1" applyAlignment="1">
      <alignment horizontal="right" vertical="center"/>
    </xf>
    <xf numFmtId="49" fontId="31" fillId="0" borderId="18" xfId="3" applyNumberFormat="1" applyFont="1" applyBorder="1" applyAlignment="1">
      <alignment horizontal="right" vertical="center"/>
    </xf>
    <xf numFmtId="49" fontId="20" fillId="0" borderId="25" xfId="3" applyNumberFormat="1" applyFont="1" applyBorder="1" applyAlignment="1">
      <alignment horizontal="left" vertical="center"/>
    </xf>
    <xf numFmtId="49" fontId="20" fillId="0" borderId="6" xfId="3" applyNumberFormat="1" applyFont="1" applyBorder="1" applyAlignment="1">
      <alignment horizontal="right" vertical="center"/>
    </xf>
    <xf numFmtId="0" fontId="38" fillId="6" borderId="18" xfId="3" applyFont="1" applyFill="1" applyBorder="1" applyAlignment="1">
      <alignment horizontal="right" vertical="center"/>
    </xf>
    <xf numFmtId="49" fontId="12" fillId="2" borderId="26" xfId="3" applyNumberFormat="1" applyFont="1" applyFill="1" applyBorder="1" applyAlignment="1">
      <alignment horizontal="center" wrapText="1"/>
    </xf>
    <xf numFmtId="49" fontId="12" fillId="2" borderId="27" xfId="3" applyNumberFormat="1" applyFont="1" applyFill="1" applyBorder="1" applyAlignment="1">
      <alignment horizontal="center" wrapText="1"/>
    </xf>
    <xf numFmtId="49" fontId="12" fillId="2" borderId="18" xfId="3" applyNumberFormat="1" applyFont="1" applyFill="1" applyBorder="1" applyAlignment="1">
      <alignment horizontal="center" wrapText="1"/>
    </xf>
    <xf numFmtId="0" fontId="12" fillId="2" borderId="20" xfId="3" applyFont="1" applyFill="1" applyBorder="1" applyAlignment="1">
      <alignment wrapText="1"/>
    </xf>
    <xf numFmtId="0" fontId="12" fillId="2" borderId="43" xfId="3" applyFont="1" applyFill="1" applyBorder="1" applyAlignment="1">
      <alignment wrapText="1"/>
    </xf>
    <xf numFmtId="49" fontId="12" fillId="5" borderId="26" xfId="3" applyNumberFormat="1" applyFont="1" applyFill="1" applyBorder="1" applyAlignment="1">
      <alignment horizontal="center" wrapText="1"/>
    </xf>
    <xf numFmtId="49" fontId="12" fillId="5" borderId="27" xfId="3" applyNumberFormat="1" applyFont="1" applyFill="1" applyBorder="1" applyAlignment="1">
      <alignment horizontal="center" wrapText="1"/>
    </xf>
    <xf numFmtId="49" fontId="12" fillId="5" borderId="28" xfId="3" applyNumberFormat="1" applyFont="1" applyFill="1" applyBorder="1" applyAlignment="1">
      <alignment horizontal="center" wrapText="1"/>
    </xf>
    <xf numFmtId="49" fontId="12" fillId="5" borderId="6" xfId="3" applyNumberFormat="1" applyFont="1" applyFill="1" applyBorder="1" applyAlignment="1">
      <alignment horizontal="center" wrapText="1"/>
    </xf>
    <xf numFmtId="49" fontId="12" fillId="2" borderId="1" xfId="3" applyNumberFormat="1" applyFont="1" applyFill="1" applyBorder="1" applyAlignment="1">
      <alignment horizontal="center" wrapText="1"/>
    </xf>
    <xf numFmtId="0" fontId="39" fillId="2" borderId="43" xfId="3" applyFont="1" applyFill="1" applyBorder="1" applyAlignment="1">
      <alignment horizontal="center" wrapText="1"/>
    </xf>
    <xf numFmtId="0" fontId="39" fillId="5" borderId="43" xfId="3" applyFont="1" applyFill="1" applyBorder="1" applyAlignment="1">
      <alignment horizontal="center" wrapText="1"/>
    </xf>
    <xf numFmtId="0" fontId="7" fillId="0" borderId="14" xfId="3" applyFont="1" applyBorder="1" applyAlignment="1">
      <alignment horizontal="center" vertical="center"/>
    </xf>
    <xf numFmtId="0" fontId="21" fillId="0" borderId="30" xfId="3" applyFont="1" applyBorder="1" applyAlignment="1">
      <alignment vertical="center"/>
    </xf>
    <xf numFmtId="0" fontId="21" fillId="0" borderId="30" xfId="3" applyFont="1" applyBorder="1" applyAlignment="1">
      <alignment horizontal="center" vertical="center"/>
    </xf>
    <xf numFmtId="49" fontId="21" fillId="0" borderId="15" xfId="3" applyNumberFormat="1" applyFont="1" applyBorder="1" applyAlignment="1">
      <alignment horizontal="center" vertical="center"/>
    </xf>
    <xf numFmtId="0" fontId="21" fillId="0" borderId="9" xfId="3" applyFont="1" applyBorder="1" applyAlignment="1">
      <alignment horizontal="center" vertical="center"/>
    </xf>
    <xf numFmtId="0" fontId="21" fillId="0" borderId="10" xfId="3" applyFont="1" applyBorder="1" applyAlignment="1">
      <alignment horizontal="center" vertical="center"/>
    </xf>
    <xf numFmtId="1" fontId="40" fillId="5" borderId="14" xfId="3" applyNumberFormat="1" applyFont="1" applyFill="1" applyBorder="1" applyAlignment="1">
      <alignment horizontal="center" vertical="center"/>
    </xf>
    <xf numFmtId="0" fontId="40" fillId="5" borderId="30" xfId="3" applyFont="1" applyFill="1" applyBorder="1" applyAlignment="1">
      <alignment horizontal="center" vertical="center"/>
    </xf>
    <xf numFmtId="1" fontId="40" fillId="5" borderId="32" xfId="3" applyNumberFormat="1" applyFont="1" applyFill="1" applyBorder="1" applyAlignment="1">
      <alignment horizontal="center" vertical="center"/>
    </xf>
    <xf numFmtId="0" fontId="21" fillId="0" borderId="33" xfId="3" applyFont="1" applyBorder="1" applyAlignment="1">
      <alignment horizontal="center" vertical="center"/>
    </xf>
    <xf numFmtId="0" fontId="21" fillId="5" borderId="15" xfId="3" applyFont="1" applyFill="1" applyBorder="1" applyAlignment="1">
      <alignment horizontal="center" vertical="center"/>
    </xf>
    <xf numFmtId="0" fontId="21" fillId="0" borderId="15" xfId="3" applyFont="1" applyBorder="1" applyAlignment="1">
      <alignment horizontal="center" vertical="center"/>
    </xf>
    <xf numFmtId="0" fontId="7" fillId="0" borderId="0" xfId="3" applyFont="1" applyAlignment="1">
      <alignment vertical="center"/>
    </xf>
    <xf numFmtId="0" fontId="21" fillId="0" borderId="37" xfId="3" applyFont="1" applyBorder="1" applyAlignment="1">
      <alignment horizontal="center" vertical="center"/>
    </xf>
    <xf numFmtId="0" fontId="21" fillId="0" borderId="44" xfId="3" applyFont="1" applyBorder="1" applyAlignment="1">
      <alignment horizontal="center" vertical="center"/>
    </xf>
    <xf numFmtId="0" fontId="21" fillId="5" borderId="36" xfId="3" applyFont="1" applyFill="1" applyBorder="1" applyAlignment="1">
      <alignment horizontal="center" vertical="center"/>
    </xf>
    <xf numFmtId="0" fontId="21" fillId="0" borderId="34" xfId="3" applyFont="1" applyBorder="1" applyAlignment="1">
      <alignment horizontal="center" vertical="center"/>
    </xf>
    <xf numFmtId="0" fontId="21" fillId="0" borderId="36" xfId="3" applyFont="1" applyBorder="1" applyAlignment="1">
      <alignment horizontal="center" vertical="center"/>
    </xf>
    <xf numFmtId="0" fontId="21" fillId="0" borderId="35" xfId="3" applyFont="1" applyBorder="1" applyAlignment="1">
      <alignment horizontal="center" vertical="center"/>
    </xf>
    <xf numFmtId="0" fontId="40" fillId="5" borderId="7" xfId="3" applyFont="1" applyFill="1" applyBorder="1" applyAlignment="1">
      <alignment horizontal="center" vertical="center"/>
    </xf>
    <xf numFmtId="0" fontId="41" fillId="0" borderId="30" xfId="3" applyBorder="1" applyAlignment="1">
      <alignment vertical="center"/>
    </xf>
    <xf numFmtId="49" fontId="21" fillId="0" borderId="40" xfId="3" applyNumberFormat="1" applyFont="1" applyBorder="1" applyAlignment="1">
      <alignment horizontal="center" vertical="center"/>
    </xf>
    <xf numFmtId="0" fontId="21" fillId="0" borderId="7" xfId="3" applyFont="1" applyBorder="1" applyAlignment="1">
      <alignment horizontal="center" vertical="center"/>
    </xf>
    <xf numFmtId="49" fontId="41" fillId="0" borderId="15" xfId="3" applyNumberFormat="1" applyBorder="1" applyAlignment="1">
      <alignment horizontal="center" vertical="center"/>
    </xf>
    <xf numFmtId="49" fontId="21" fillId="0" borderId="15" xfId="3" applyNumberFormat="1" applyFont="1" applyBorder="1" applyAlignment="1">
      <alignment horizontal="center" vertical="center" wrapText="1"/>
    </xf>
    <xf numFmtId="0" fontId="21" fillId="5" borderId="44" xfId="3" applyFont="1" applyFill="1" applyBorder="1" applyAlignment="1">
      <alignment horizontal="center" vertical="center"/>
    </xf>
    <xf numFmtId="0" fontId="41" fillId="0" borderId="0" xfId="3" applyAlignment="1">
      <alignment horizontal="center"/>
    </xf>
    <xf numFmtId="49" fontId="41" fillId="0" borderId="0" xfId="3" applyNumberFormat="1" applyAlignment="1">
      <alignment horizontal="center"/>
    </xf>
    <xf numFmtId="165" fontId="41" fillId="0" borderId="0" xfId="3" applyNumberFormat="1" applyAlignment="1">
      <alignment horizontal="center"/>
    </xf>
    <xf numFmtId="49" fontId="14" fillId="6" borderId="0" xfId="3" applyNumberFormat="1" applyFont="1" applyFill="1" applyAlignment="1">
      <alignment vertical="top" shrinkToFit="1"/>
    </xf>
    <xf numFmtId="49" fontId="6" fillId="6" borderId="0" xfId="3" applyNumberFormat="1" applyFont="1" applyFill="1" applyAlignment="1">
      <alignment vertical="top"/>
    </xf>
    <xf numFmtId="49" fontId="33" fillId="6" borderId="0" xfId="3" applyNumberFormat="1" applyFont="1" applyFill="1" applyAlignment="1">
      <alignment horizontal="center"/>
    </xf>
    <xf numFmtId="49" fontId="32" fillId="6" borderId="0" xfId="3" applyNumberFormat="1" applyFont="1" applyFill="1" applyAlignment="1">
      <alignment vertical="top"/>
    </xf>
    <xf numFmtId="49" fontId="43" fillId="6" borderId="0" xfId="3" applyNumberFormat="1" applyFont="1" applyFill="1" applyAlignment="1">
      <alignment vertical="top"/>
    </xf>
    <xf numFmtId="49" fontId="33" fillId="6" borderId="0" xfId="3" applyNumberFormat="1" applyFont="1" applyFill="1" applyAlignment="1">
      <alignment horizontal="left"/>
    </xf>
    <xf numFmtId="49" fontId="24" fillId="6" borderId="0" xfId="3" applyNumberFormat="1" applyFont="1" applyFill="1" applyAlignment="1">
      <alignment horizontal="left"/>
    </xf>
    <xf numFmtId="49" fontId="43" fillId="0" borderId="0" xfId="3" applyNumberFormat="1" applyFont="1" applyAlignment="1">
      <alignment vertical="top"/>
    </xf>
    <xf numFmtId="49" fontId="6" fillId="0" borderId="0" xfId="3" applyNumberFormat="1" applyFont="1" applyAlignment="1">
      <alignment vertical="top"/>
    </xf>
    <xf numFmtId="0" fontId="70" fillId="9" borderId="0" xfId="3" applyFont="1" applyFill="1" applyAlignment="1">
      <alignment horizontal="center" vertical="center"/>
    </xf>
    <xf numFmtId="0" fontId="17" fillId="6" borderId="0" xfId="3" applyFont="1" applyFill="1"/>
    <xf numFmtId="49" fontId="16" fillId="6" borderId="0" xfId="3" applyNumberFormat="1" applyFont="1" applyFill="1" applyAlignment="1">
      <alignment horizontal="left"/>
    </xf>
    <xf numFmtId="49" fontId="17" fillId="6" borderId="0" xfId="3" applyNumberFormat="1" applyFont="1" applyFill="1"/>
    <xf numFmtId="49" fontId="21" fillId="6" borderId="0" xfId="3" applyNumberFormat="1" applyFont="1" applyFill="1"/>
    <xf numFmtId="49" fontId="34" fillId="6" borderId="0" xfId="3" applyNumberFormat="1" applyFont="1" applyFill="1"/>
    <xf numFmtId="49" fontId="34" fillId="0" borderId="0" xfId="3" applyNumberFormat="1" applyFont="1"/>
    <xf numFmtId="49" fontId="21" fillId="0" borderId="0" xfId="3" applyNumberFormat="1" applyFont="1"/>
    <xf numFmtId="49" fontId="41" fillId="3" borderId="0" xfId="3" applyNumberFormat="1" applyFill="1"/>
    <xf numFmtId="0" fontId="41" fillId="3" borderId="0" xfId="3" applyFill="1"/>
    <xf numFmtId="0" fontId="41" fillId="3" borderId="0" xfId="3" applyFill="1" applyAlignment="1">
      <alignment horizontal="center"/>
    </xf>
    <xf numFmtId="49" fontId="44" fillId="2" borderId="0" xfId="3" applyNumberFormat="1" applyFont="1" applyFill="1" applyAlignment="1">
      <alignment vertical="center"/>
    </xf>
    <xf numFmtId="49" fontId="27" fillId="2" borderId="0" xfId="3" applyNumberFormat="1" applyFont="1" applyFill="1" applyAlignment="1">
      <alignment horizontal="right" vertical="center"/>
    </xf>
    <xf numFmtId="49" fontId="44" fillId="0" borderId="0" xfId="3" applyNumberFormat="1" applyFont="1" applyAlignment="1">
      <alignment vertical="center"/>
    </xf>
    <xf numFmtId="49" fontId="26" fillId="0" borderId="0" xfId="3" applyNumberFormat="1" applyFont="1" applyAlignment="1">
      <alignment vertical="center"/>
    </xf>
    <xf numFmtId="49" fontId="21" fillId="3" borderId="0" xfId="3" applyNumberFormat="1" applyFont="1" applyFill="1"/>
    <xf numFmtId="14" fontId="19" fillId="6" borderId="6" xfId="3" applyNumberFormat="1" applyFont="1" applyFill="1" applyBorder="1" applyAlignment="1">
      <alignment horizontal="left" vertical="center"/>
    </xf>
    <xf numFmtId="14" fontId="19" fillId="6" borderId="6" xfId="3" applyNumberFormat="1" applyFont="1" applyFill="1" applyBorder="1" applyAlignment="1">
      <alignment horizontal="left" vertical="center"/>
    </xf>
    <xf numFmtId="49" fontId="19" fillId="6" borderId="6" xfId="3" applyNumberFormat="1" applyFont="1" applyFill="1" applyBorder="1" applyAlignment="1">
      <alignment vertical="center"/>
    </xf>
    <xf numFmtId="49" fontId="19" fillId="6" borderId="6" xfId="4" applyNumberFormat="1" applyFont="1" applyFill="1" applyBorder="1" applyAlignment="1" applyProtection="1">
      <alignment vertical="center"/>
      <protection locked="0"/>
    </xf>
    <xf numFmtId="49" fontId="45" fillId="6" borderId="6" xfId="3" applyNumberFormat="1" applyFont="1" applyFill="1" applyBorder="1" applyAlignment="1">
      <alignment vertical="center"/>
    </xf>
    <xf numFmtId="49" fontId="20" fillId="6" borderId="6" xfId="3" applyNumberFormat="1" applyFont="1" applyFill="1" applyBorder="1" applyAlignment="1">
      <alignment horizontal="right" vertical="center"/>
    </xf>
    <xf numFmtId="49" fontId="45" fillId="0" borderId="0" xfId="3" applyNumberFormat="1" applyFont="1" applyAlignment="1">
      <alignment vertical="center"/>
    </xf>
    <xf numFmtId="49" fontId="19" fillId="0" borderId="0" xfId="3" applyNumberFormat="1" applyFont="1" applyAlignment="1">
      <alignment vertical="center"/>
    </xf>
    <xf numFmtId="49" fontId="21" fillId="4" borderId="0" xfId="3" applyNumberFormat="1" applyFont="1" applyFill="1"/>
    <xf numFmtId="0" fontId="41" fillId="4" borderId="0" xfId="3" applyFill="1" applyAlignment="1">
      <alignment horizontal="center"/>
    </xf>
    <xf numFmtId="0" fontId="41" fillId="2" borderId="0" xfId="3" applyFill="1"/>
    <xf numFmtId="0" fontId="71" fillId="2" borderId="0" xfId="3" applyFont="1" applyFill="1" applyAlignment="1">
      <alignment horizontal="center" shrinkToFit="1"/>
    </xf>
    <xf numFmtId="49" fontId="21" fillId="10" borderId="0" xfId="3" applyNumberFormat="1" applyFont="1" applyFill="1"/>
    <xf numFmtId="0" fontId="41" fillId="10" borderId="0" xfId="3" applyFill="1" applyAlignment="1">
      <alignment horizontal="center"/>
    </xf>
    <xf numFmtId="0" fontId="41" fillId="15" borderId="0" xfId="3" applyFill="1"/>
    <xf numFmtId="0" fontId="41" fillId="6" borderId="0" xfId="3" applyFill="1"/>
    <xf numFmtId="0" fontId="41" fillId="6" borderId="0" xfId="3" applyFill="1" applyAlignment="1">
      <alignment horizontal="center"/>
    </xf>
    <xf numFmtId="0" fontId="72" fillId="11" borderId="0" xfId="3" applyFont="1" applyFill="1"/>
    <xf numFmtId="0" fontId="49" fillId="6" borderId="7" xfId="3" applyFont="1" applyFill="1" applyBorder="1" applyAlignment="1">
      <alignment horizontal="center" vertical="center" shrinkToFit="1"/>
    </xf>
    <xf numFmtId="0" fontId="49" fillId="6" borderId="7" xfId="3" applyFont="1" applyFill="1" applyBorder="1" applyAlignment="1">
      <alignment vertical="center"/>
    </xf>
    <xf numFmtId="0" fontId="41" fillId="6" borderId="7" xfId="3" applyFill="1" applyBorder="1"/>
    <xf numFmtId="0" fontId="41" fillId="11" borderId="7" xfId="3" applyFill="1" applyBorder="1" applyAlignment="1">
      <alignment horizontal="center"/>
    </xf>
    <xf numFmtId="0" fontId="41" fillId="12" borderId="32" xfId="3" applyFill="1" applyBorder="1" applyAlignment="1">
      <alignment horizontal="center"/>
    </xf>
    <xf numFmtId="0" fontId="73" fillId="6" borderId="7" xfId="3" applyFont="1" applyFill="1" applyBorder="1" applyAlignment="1">
      <alignment horizontal="center"/>
    </xf>
    <xf numFmtId="0" fontId="72" fillId="6" borderId="0" xfId="3" applyFont="1" applyFill="1"/>
    <xf numFmtId="0" fontId="73" fillId="6" borderId="0" xfId="3" applyFont="1" applyFill="1" applyAlignment="1">
      <alignment horizontal="center"/>
    </xf>
    <xf numFmtId="0" fontId="41" fillId="18" borderId="0" xfId="3" applyFill="1"/>
    <xf numFmtId="0" fontId="41" fillId="2" borderId="5" xfId="3" applyFill="1" applyBorder="1" applyAlignment="1">
      <alignment vertical="center"/>
    </xf>
    <xf numFmtId="0" fontId="41" fillId="0" borderId="5" xfId="3" applyBorder="1" applyAlignment="1">
      <alignment horizontal="center" vertical="center" shrinkToFit="1"/>
    </xf>
    <xf numFmtId="0" fontId="41" fillId="6" borderId="5" xfId="3" applyFill="1" applyBorder="1" applyAlignment="1">
      <alignment horizontal="center" vertical="center"/>
    </xf>
    <xf numFmtId="0" fontId="41" fillId="0" borderId="5" xfId="3" applyBorder="1" applyAlignment="1">
      <alignment horizontal="right" vertical="center" shrinkToFit="1"/>
    </xf>
    <xf numFmtId="0" fontId="41" fillId="14" borderId="5" xfId="3" applyFill="1" applyBorder="1" applyAlignment="1">
      <alignment horizontal="center" vertical="center"/>
    </xf>
    <xf numFmtId="0" fontId="41" fillId="0" borderId="5" xfId="3" applyBorder="1" applyAlignment="1">
      <alignment horizontal="center" vertical="center"/>
    </xf>
    <xf numFmtId="0" fontId="60" fillId="2" borderId="3" xfId="3" applyFont="1" applyFill="1" applyBorder="1" applyAlignment="1">
      <alignment vertical="center"/>
    </xf>
    <xf numFmtId="0" fontId="60" fillId="2" borderId="36" xfId="3" applyFont="1" applyFill="1" applyBorder="1" applyAlignment="1">
      <alignment vertical="center"/>
    </xf>
    <xf numFmtId="0" fontId="60" fillId="2" borderId="4" xfId="3" applyFont="1" applyFill="1" applyBorder="1" applyAlignment="1">
      <alignment vertical="center"/>
    </xf>
    <xf numFmtId="49" fontId="61" fillId="2" borderId="8" xfId="3" applyNumberFormat="1" applyFont="1" applyFill="1" applyBorder="1" applyAlignment="1">
      <alignment horizontal="center" vertical="center"/>
    </xf>
    <xf numFmtId="49" fontId="61" fillId="2" borderId="8" xfId="3" applyNumberFormat="1" applyFont="1" applyFill="1" applyBorder="1" applyAlignment="1">
      <alignment vertical="center"/>
    </xf>
    <xf numFmtId="0" fontId="41" fillId="2" borderId="36" xfId="3" applyFill="1" applyBorder="1"/>
    <xf numFmtId="49" fontId="62" fillId="2" borderId="8" xfId="3" applyNumberFormat="1" applyFont="1" applyFill="1" applyBorder="1" applyAlignment="1">
      <alignment vertical="center"/>
    </xf>
    <xf numFmtId="49" fontId="60" fillId="2" borderId="8" xfId="3" applyNumberFormat="1" applyFont="1" applyFill="1" applyBorder="1" applyAlignment="1">
      <alignment horizontal="left" vertical="center"/>
    </xf>
    <xf numFmtId="0" fontId="41" fillId="2" borderId="4" xfId="3" applyFill="1" applyBorder="1"/>
    <xf numFmtId="0" fontId="41" fillId="0" borderId="42" xfId="3" applyBorder="1"/>
    <xf numFmtId="49" fontId="60" fillId="0" borderId="0" xfId="3" applyNumberFormat="1" applyFont="1" applyAlignment="1">
      <alignment horizontal="left" vertical="center"/>
    </xf>
    <xf numFmtId="49" fontId="62" fillId="0" borderId="0" xfId="3" applyNumberFormat="1" applyFont="1" applyAlignment="1">
      <alignment vertical="center"/>
    </xf>
    <xf numFmtId="49" fontId="12" fillId="6" borderId="40" xfId="3" applyNumberFormat="1" applyFont="1" applyFill="1" applyBorder="1" applyAlignment="1">
      <alignment vertical="center"/>
    </xf>
    <xf numFmtId="49" fontId="12" fillId="6" borderId="8" xfId="3" applyNumberFormat="1" applyFont="1" applyFill="1" applyBorder="1" applyAlignment="1">
      <alignment vertical="center"/>
    </xf>
    <xf numFmtId="49" fontId="12" fillId="6" borderId="38" xfId="3" applyNumberFormat="1" applyFont="1" applyFill="1" applyBorder="1" applyAlignment="1">
      <alignment horizontal="right" vertical="center"/>
    </xf>
    <xf numFmtId="49" fontId="12" fillId="6" borderId="40" xfId="3" applyNumberFormat="1" applyFont="1" applyFill="1" applyBorder="1" applyAlignment="1">
      <alignment horizontal="center" vertical="center"/>
    </xf>
    <xf numFmtId="0" fontId="12" fillId="6" borderId="8" xfId="3" applyFont="1" applyFill="1" applyBorder="1" applyAlignment="1">
      <alignment horizontal="left" vertical="center"/>
    </xf>
    <xf numFmtId="49" fontId="39" fillId="6" borderId="40" xfId="3" applyNumberFormat="1" applyFont="1" applyFill="1" applyBorder="1" applyAlignment="1">
      <alignment horizontal="center" vertical="center"/>
    </xf>
    <xf numFmtId="49" fontId="42" fillId="6" borderId="8" xfId="3" applyNumberFormat="1" applyFont="1" applyFill="1" applyBorder="1" applyAlignment="1">
      <alignment vertical="center"/>
    </xf>
    <xf numFmtId="49" fontId="12" fillId="6" borderId="38" xfId="3" applyNumberFormat="1" applyFont="1" applyFill="1" applyBorder="1" applyAlignment="1">
      <alignment vertical="center"/>
    </xf>
    <xf numFmtId="49" fontId="60" fillId="6" borderId="40" xfId="3" applyNumberFormat="1" applyFont="1" applyFill="1" applyBorder="1" applyAlignment="1">
      <alignment vertical="center"/>
    </xf>
    <xf numFmtId="0" fontId="41" fillId="6" borderId="8" xfId="3" applyFill="1" applyBorder="1"/>
    <xf numFmtId="0" fontId="41" fillId="6" borderId="39" xfId="3" applyFill="1" applyBorder="1"/>
    <xf numFmtId="49" fontId="60" fillId="0" borderId="0" xfId="3" applyNumberFormat="1" applyFont="1" applyAlignment="1">
      <alignment vertical="center"/>
    </xf>
    <xf numFmtId="49" fontId="42" fillId="0" borderId="0" xfId="3" applyNumberFormat="1" applyFont="1" applyAlignment="1">
      <alignment vertical="center"/>
    </xf>
    <xf numFmtId="49" fontId="12" fillId="6" borderId="41" xfId="3" applyNumberFormat="1" applyFont="1" applyFill="1" applyBorder="1" applyAlignment="1">
      <alignment vertical="center"/>
    </xf>
    <xf numFmtId="49" fontId="12" fillId="6" borderId="7" xfId="3" applyNumberFormat="1" applyFont="1" applyFill="1" applyBorder="1" applyAlignment="1">
      <alignment vertical="center"/>
    </xf>
    <xf numFmtId="49" fontId="12" fillId="6" borderId="30" xfId="3" applyNumberFormat="1" applyFont="1" applyFill="1" applyBorder="1" applyAlignment="1">
      <alignment horizontal="right" vertical="center"/>
    </xf>
    <xf numFmtId="49" fontId="12" fillId="6" borderId="42" xfId="3" applyNumberFormat="1" applyFont="1" applyFill="1" applyBorder="1" applyAlignment="1">
      <alignment horizontal="center" vertical="center"/>
    </xf>
    <xf numFmtId="0" fontId="12" fillId="6" borderId="0" xfId="3" applyFont="1" applyFill="1" applyAlignment="1">
      <alignment horizontal="left" vertical="center"/>
    </xf>
    <xf numFmtId="49" fontId="39" fillId="6" borderId="42" xfId="3" applyNumberFormat="1" applyFont="1" applyFill="1" applyBorder="1" applyAlignment="1">
      <alignment horizontal="center" vertical="center"/>
    </xf>
    <xf numFmtId="49" fontId="12" fillId="6" borderId="0" xfId="3" applyNumberFormat="1" applyFont="1" applyFill="1" applyAlignment="1">
      <alignment vertical="center"/>
    </xf>
    <xf numFmtId="49" fontId="42" fillId="6" borderId="0" xfId="3" applyNumberFormat="1" applyFont="1" applyFill="1" applyAlignment="1">
      <alignment vertical="center"/>
    </xf>
    <xf numFmtId="49" fontId="12" fillId="6" borderId="39" xfId="3" applyNumberFormat="1" applyFont="1" applyFill="1" applyBorder="1" applyAlignment="1">
      <alignment vertical="center"/>
    </xf>
    <xf numFmtId="0" fontId="12" fillId="6" borderId="41" xfId="3" applyFont="1" applyFill="1" applyBorder="1" applyAlignment="1">
      <alignment vertical="center"/>
    </xf>
    <xf numFmtId="0" fontId="41" fillId="6" borderId="30" xfId="3" applyFill="1" applyBorder="1"/>
    <xf numFmtId="49" fontId="12" fillId="0" borderId="0" xfId="3" applyNumberFormat="1" applyFont="1" applyAlignment="1">
      <alignment vertical="center"/>
    </xf>
    <xf numFmtId="49" fontId="12" fillId="2" borderId="40" xfId="3" applyNumberFormat="1" applyFont="1" applyFill="1" applyBorder="1" applyAlignment="1">
      <alignment vertical="center"/>
    </xf>
    <xf numFmtId="49" fontId="12" fillId="2" borderId="8" xfId="3" applyNumberFormat="1" applyFont="1" applyFill="1" applyBorder="1" applyAlignment="1">
      <alignment vertical="center"/>
    </xf>
    <xf numFmtId="49" fontId="12" fillId="2" borderId="38" xfId="3" applyNumberFormat="1" applyFont="1" applyFill="1" applyBorder="1" applyAlignment="1">
      <alignment horizontal="right" vertical="center"/>
    </xf>
    <xf numFmtId="0" fontId="12" fillId="6" borderId="0" xfId="3" applyFont="1" applyFill="1" applyAlignment="1">
      <alignment vertical="center"/>
    </xf>
    <xf numFmtId="0" fontId="41" fillId="6" borderId="38" xfId="3" applyFill="1" applyBorder="1"/>
    <xf numFmtId="0" fontId="12" fillId="2" borderId="42" xfId="3" applyFont="1" applyFill="1" applyBorder="1" applyAlignment="1">
      <alignment vertical="center"/>
    </xf>
    <xf numFmtId="49" fontId="12" fillId="2" borderId="0" xfId="3" applyNumberFormat="1" applyFont="1" applyFill="1" applyAlignment="1">
      <alignment horizontal="right" vertical="center"/>
    </xf>
    <xf numFmtId="49" fontId="12" fillId="2" borderId="39" xfId="3" applyNumberFormat="1" applyFont="1" applyFill="1" applyBorder="1" applyAlignment="1">
      <alignment horizontal="right" vertical="center"/>
    </xf>
    <xf numFmtId="49" fontId="12" fillId="6" borderId="42" xfId="3" applyNumberFormat="1" applyFont="1" applyFill="1" applyBorder="1" applyAlignment="1">
      <alignment vertical="center"/>
    </xf>
    <xf numFmtId="0" fontId="60" fillId="2" borderId="42" xfId="3" applyFont="1" applyFill="1" applyBorder="1" applyAlignment="1">
      <alignment vertical="center"/>
    </xf>
    <xf numFmtId="0" fontId="60" fillId="2" borderId="0" xfId="3" applyFont="1" applyFill="1" applyAlignment="1">
      <alignment vertical="center"/>
    </xf>
    <xf numFmtId="0" fontId="60" fillId="2" borderId="39" xfId="3" applyFont="1" applyFill="1" applyBorder="1" applyAlignment="1">
      <alignment vertical="center"/>
    </xf>
    <xf numFmtId="49" fontId="12" fillId="2" borderId="42" xfId="3" applyNumberFormat="1" applyFont="1" applyFill="1" applyBorder="1" applyAlignment="1">
      <alignment vertical="center"/>
    </xf>
    <xf numFmtId="49" fontId="12" fillId="2" borderId="0" xfId="3" applyNumberFormat="1" applyFont="1" applyFill="1" applyAlignment="1">
      <alignment vertical="center"/>
    </xf>
    <xf numFmtId="0" fontId="12" fillId="2" borderId="39" xfId="3" applyFont="1" applyFill="1" applyBorder="1" applyAlignment="1">
      <alignment horizontal="right" vertical="center"/>
    </xf>
    <xf numFmtId="49" fontId="12" fillId="2" borderId="41" xfId="3" applyNumberFormat="1" applyFont="1" applyFill="1" applyBorder="1" applyAlignment="1">
      <alignment vertical="center"/>
    </xf>
    <xf numFmtId="49" fontId="12" fillId="2" borderId="7" xfId="3" applyNumberFormat="1" applyFont="1" applyFill="1" applyBorder="1" applyAlignment="1">
      <alignment vertical="center"/>
    </xf>
    <xf numFmtId="0" fontId="12" fillId="2" borderId="30" xfId="3" applyFont="1" applyFill="1" applyBorder="1" applyAlignment="1">
      <alignment horizontal="right" vertical="center"/>
    </xf>
    <xf numFmtId="49" fontId="12" fillId="6" borderId="41" xfId="3" applyNumberFormat="1" applyFont="1" applyFill="1" applyBorder="1" applyAlignment="1">
      <alignment horizontal="center" vertical="center"/>
    </xf>
    <xf numFmtId="0" fontId="12" fillId="6" borderId="7" xfId="3" applyFont="1" applyFill="1" applyBorder="1" applyAlignment="1">
      <alignment vertical="center"/>
    </xf>
    <xf numFmtId="49" fontId="39" fillId="6" borderId="41" xfId="3" applyNumberFormat="1" applyFont="1" applyFill="1" applyBorder="1" applyAlignment="1">
      <alignment horizontal="center" vertical="center"/>
    </xf>
    <xf numFmtId="49" fontId="42" fillId="6" borderId="7" xfId="3" applyNumberFormat="1" applyFont="1" applyFill="1" applyBorder="1" applyAlignment="1">
      <alignment vertical="center"/>
    </xf>
    <xf numFmtId="49" fontId="12" fillId="6" borderId="30" xfId="3" applyNumberFormat="1" applyFont="1" applyFill="1" applyBorder="1" applyAlignment="1">
      <alignment vertical="center"/>
    </xf>
    <xf numFmtId="0" fontId="56" fillId="0" borderId="0" xfId="3" applyFont="1" applyAlignment="1">
      <alignment horizontal="right" vertical="center"/>
    </xf>
    <xf numFmtId="0" fontId="17" fillId="0" borderId="0" xfId="3" applyFont="1" applyAlignment="1">
      <alignment horizontal="left"/>
    </xf>
    <xf numFmtId="0" fontId="16" fillId="6" borderId="0" xfId="3" applyFont="1" applyFill="1" applyAlignment="1">
      <alignment horizontal="left"/>
    </xf>
    <xf numFmtId="0" fontId="95" fillId="0" borderId="30" xfId="3" applyFont="1" applyBorder="1" applyAlignment="1">
      <alignment vertical="center"/>
    </xf>
    <xf numFmtId="0" fontId="41" fillId="19" borderId="32" xfId="3" applyFill="1" applyBorder="1" applyAlignment="1">
      <alignment horizontal="center"/>
    </xf>
    <xf numFmtId="49" fontId="32" fillId="0" borderId="0" xfId="3" applyNumberFormat="1" applyFont="1" applyAlignment="1">
      <alignment vertical="top" wrapText="1"/>
    </xf>
    <xf numFmtId="49" fontId="33" fillId="0" borderId="0" xfId="3" applyNumberFormat="1" applyFont="1"/>
    <xf numFmtId="0" fontId="6" fillId="0" borderId="0" xfId="3" applyFont="1" applyAlignment="1">
      <alignment vertical="top"/>
    </xf>
    <xf numFmtId="0" fontId="6" fillId="0" borderId="0" xfId="3" applyFont="1"/>
    <xf numFmtId="0" fontId="6" fillId="6" borderId="0" xfId="3" applyFont="1" applyFill="1"/>
    <xf numFmtId="0" fontId="70" fillId="9" borderId="0" xfId="3" applyFont="1" applyFill="1" applyAlignment="1">
      <alignment horizontal="center"/>
    </xf>
    <xf numFmtId="0" fontId="17" fillId="0" borderId="0" xfId="3" applyFont="1"/>
    <xf numFmtId="0" fontId="16" fillId="0" borderId="0" xfId="3" applyFont="1" applyAlignment="1">
      <alignment horizontal="left"/>
    </xf>
    <xf numFmtId="49" fontId="17" fillId="0" borderId="0" xfId="3" applyNumberFormat="1" applyFont="1"/>
    <xf numFmtId="49" fontId="21" fillId="0" borderId="0" xfId="3" applyNumberFormat="1" applyFont="1" applyAlignment="1">
      <alignment wrapText="1"/>
    </xf>
    <xf numFmtId="0" fontId="21" fillId="0" borderId="0" xfId="3" applyFont="1"/>
    <xf numFmtId="49" fontId="26" fillId="2" borderId="0" xfId="3" applyNumberFormat="1" applyFont="1" applyFill="1" applyAlignment="1">
      <alignment vertical="center" wrapText="1"/>
    </xf>
    <xf numFmtId="0" fontId="10" fillId="0" borderId="0" xfId="3" applyFont="1" applyAlignment="1">
      <alignment vertical="center"/>
    </xf>
    <xf numFmtId="0" fontId="10" fillId="0" borderId="0" xfId="3" applyFont="1"/>
    <xf numFmtId="14" fontId="19" fillId="0" borderId="6" xfId="3" applyNumberFormat="1" applyFont="1" applyBorder="1" applyAlignment="1">
      <alignment horizontal="left" vertical="center"/>
    </xf>
    <xf numFmtId="49" fontId="19" fillId="0" borderId="6" xfId="3" applyNumberFormat="1" applyFont="1" applyBorder="1" applyAlignment="1">
      <alignment vertical="center"/>
    </xf>
    <xf numFmtId="49" fontId="41" fillId="0" borderId="6" xfId="3" applyNumberFormat="1" applyBorder="1" applyAlignment="1">
      <alignment vertical="center"/>
    </xf>
    <xf numFmtId="49" fontId="19" fillId="0" borderId="6" xfId="3" applyNumberFormat="1" applyFont="1" applyBorder="1" applyAlignment="1">
      <alignment vertical="center" wrapText="1"/>
    </xf>
    <xf numFmtId="49" fontId="45" fillId="0" borderId="6" xfId="3" applyNumberFormat="1" applyFont="1" applyBorder="1" applyAlignment="1">
      <alignment vertical="center"/>
    </xf>
    <xf numFmtId="49" fontId="19" fillId="0" borderId="6" xfId="4" applyNumberFormat="1" applyFont="1" applyBorder="1" applyAlignment="1" applyProtection="1">
      <alignment vertical="center"/>
      <protection locked="0"/>
    </xf>
    <xf numFmtId="0" fontId="20" fillId="0" borderId="6" xfId="3" applyFont="1" applyBorder="1" applyAlignment="1">
      <alignment horizontal="right" vertical="center"/>
    </xf>
    <xf numFmtId="0" fontId="19" fillId="0" borderId="0" xfId="3" applyFont="1" applyAlignment="1">
      <alignment vertical="center"/>
    </xf>
    <xf numFmtId="0" fontId="19" fillId="0" borderId="0" xfId="3" applyFont="1"/>
    <xf numFmtId="49" fontId="12" fillId="2" borderId="0" xfId="3" applyNumberFormat="1" applyFont="1" applyFill="1" applyAlignment="1">
      <alignment horizontal="center" vertical="center"/>
    </xf>
    <xf numFmtId="49" fontId="12" fillId="2" borderId="0" xfId="3" applyNumberFormat="1" applyFont="1" applyFill="1" applyAlignment="1">
      <alignment horizontal="center" vertical="center" shrinkToFit="1"/>
    </xf>
    <xf numFmtId="49" fontId="12" fillId="2" borderId="0" xfId="3" applyNumberFormat="1" applyFont="1" applyFill="1" applyAlignment="1">
      <alignment horizontal="left" vertical="center"/>
    </xf>
    <xf numFmtId="49" fontId="12" fillId="2" borderId="0" xfId="3" applyNumberFormat="1" applyFont="1" applyFill="1" applyAlignment="1">
      <alignment horizontal="left" vertical="center" wrapText="1"/>
    </xf>
    <xf numFmtId="49" fontId="42" fillId="2" borderId="0" xfId="3" applyNumberFormat="1" applyFont="1" applyFill="1" applyAlignment="1">
      <alignment horizontal="center" vertical="center"/>
    </xf>
    <xf numFmtId="49" fontId="42" fillId="2" borderId="0" xfId="3" applyNumberFormat="1" applyFont="1" applyFill="1" applyAlignment="1">
      <alignment vertical="center"/>
    </xf>
    <xf numFmtId="49" fontId="46" fillId="2" borderId="0" xfId="3" applyNumberFormat="1" applyFont="1" applyFill="1" applyAlignment="1">
      <alignment horizontal="right" vertical="center"/>
    </xf>
    <xf numFmtId="49" fontId="46" fillId="2" borderId="0" xfId="3" applyNumberFormat="1" applyFont="1" applyFill="1" applyAlignment="1">
      <alignment horizontal="center" vertical="center"/>
    </xf>
    <xf numFmtId="0" fontId="46" fillId="2" borderId="0" xfId="3" applyFont="1" applyFill="1" applyAlignment="1">
      <alignment horizontal="center" vertical="center"/>
    </xf>
    <xf numFmtId="0" fontId="46" fillId="2" borderId="0" xfId="3" applyFont="1" applyFill="1" applyAlignment="1">
      <alignment horizontal="right" vertical="center"/>
    </xf>
    <xf numFmtId="0" fontId="46" fillId="2" borderId="0" xfId="3" applyFont="1" applyFill="1" applyAlignment="1">
      <alignment horizontal="left" vertical="center"/>
    </xf>
    <xf numFmtId="0" fontId="46" fillId="2" borderId="0" xfId="3" applyFont="1" applyFill="1" applyAlignment="1">
      <alignment vertical="center"/>
    </xf>
    <xf numFmtId="0" fontId="46" fillId="2" borderId="0" xfId="3" applyFont="1" applyFill="1" applyAlignment="1">
      <alignment horizontal="left" vertical="center" wrapText="1"/>
    </xf>
    <xf numFmtId="0" fontId="47" fillId="2" borderId="0" xfId="3" applyFont="1" applyFill="1" applyAlignment="1">
      <alignment horizontal="center" vertical="center"/>
    </xf>
    <xf numFmtId="0" fontId="47" fillId="2" borderId="0" xfId="3" applyFont="1" applyFill="1" applyAlignment="1">
      <alignment vertical="center"/>
    </xf>
    <xf numFmtId="0" fontId="46" fillId="0" borderId="0" xfId="3" applyFont="1" applyAlignment="1">
      <alignment vertical="center"/>
    </xf>
    <xf numFmtId="0" fontId="46" fillId="0" borderId="0" xfId="3" applyFont="1"/>
    <xf numFmtId="0" fontId="46" fillId="3" borderId="0" xfId="3" applyFont="1" applyFill="1"/>
    <xf numFmtId="0" fontId="46" fillId="3" borderId="0" xfId="3" applyFont="1" applyFill="1" applyAlignment="1">
      <alignment horizontal="center"/>
    </xf>
    <xf numFmtId="49" fontId="48" fillId="2" borderId="0" xfId="3" applyNumberFormat="1" applyFont="1" applyFill="1" applyAlignment="1">
      <alignment horizontal="center" vertical="center"/>
    </xf>
    <xf numFmtId="0" fontId="49" fillId="0" borderId="7" xfId="3" applyFont="1" applyBorder="1" applyAlignment="1">
      <alignment horizontal="center" vertical="center"/>
    </xf>
    <xf numFmtId="0" fontId="49" fillId="20" borderId="7" xfId="3" applyFont="1" applyFill="1" applyBorder="1" applyAlignment="1">
      <alignment horizontal="center" vertical="center" shrinkToFit="1"/>
    </xf>
    <xf numFmtId="0" fontId="50" fillId="8" borderId="7" xfId="3" applyFont="1" applyFill="1" applyBorder="1" applyAlignment="1">
      <alignment horizontal="center" vertical="center"/>
    </xf>
    <xf numFmtId="0" fontId="48" fillId="0" borderId="7" xfId="3" applyFont="1" applyBorder="1" applyAlignment="1">
      <alignment vertical="center"/>
    </xf>
    <xf numFmtId="0" fontId="48" fillId="0" borderId="7" xfId="3" applyFont="1" applyBorder="1" applyAlignment="1">
      <alignment vertical="center" wrapText="1"/>
    </xf>
    <xf numFmtId="49" fontId="51" fillId="0" borderId="7" xfId="3" applyNumberFormat="1" applyFont="1" applyBorder="1" applyAlignment="1">
      <alignment horizontal="left" vertical="center"/>
    </xf>
    <xf numFmtId="0" fontId="51" fillId="0" borderId="7" xfId="3" applyFont="1" applyBorder="1" applyAlignment="1">
      <alignment vertical="center"/>
    </xf>
    <xf numFmtId="49" fontId="51" fillId="0" borderId="7" xfId="3" applyNumberFormat="1" applyFont="1" applyBorder="1" applyAlignment="1">
      <alignment vertical="center"/>
    </xf>
    <xf numFmtId="49" fontId="51" fillId="0" borderId="0" xfId="3" applyNumberFormat="1" applyFont="1" applyAlignment="1">
      <alignment vertical="center"/>
    </xf>
    <xf numFmtId="0" fontId="21" fillId="6" borderId="0" xfId="3" applyFont="1" applyFill="1" applyAlignment="1">
      <alignment vertical="center"/>
    </xf>
    <xf numFmtId="0" fontId="21" fillId="0" borderId="0" xfId="3" applyFont="1" applyAlignment="1">
      <alignment vertical="center"/>
    </xf>
    <xf numFmtId="0" fontId="21" fillId="0" borderId="13" xfId="3" applyFont="1" applyBorder="1" applyAlignment="1">
      <alignment vertical="center"/>
    </xf>
    <xf numFmtId="49" fontId="49" fillId="2" borderId="0" xfId="3" applyNumberFormat="1" applyFont="1" applyFill="1" applyAlignment="1">
      <alignment horizontal="center" vertical="center"/>
    </xf>
    <xf numFmtId="0" fontId="49" fillId="0" borderId="7" xfId="3" applyFont="1" applyBorder="1" applyAlignment="1">
      <alignment vertical="center"/>
    </xf>
    <xf numFmtId="0" fontId="49" fillId="0" borderId="7" xfId="3" applyFont="1" applyBorder="1" applyAlignment="1">
      <alignment vertical="center" wrapText="1"/>
    </xf>
    <xf numFmtId="0" fontId="56" fillId="6" borderId="4" xfId="3" applyFont="1" applyFill="1" applyBorder="1" applyAlignment="1">
      <alignment horizontal="right" vertical="center"/>
    </xf>
    <xf numFmtId="0" fontId="51" fillId="0" borderId="0" xfId="3" applyFont="1" applyAlignment="1">
      <alignment vertical="center"/>
    </xf>
    <xf numFmtId="0" fontId="56" fillId="6" borderId="38" xfId="3" applyFont="1" applyFill="1" applyBorder="1" applyAlignment="1">
      <alignment horizontal="right" vertical="center"/>
    </xf>
    <xf numFmtId="0" fontId="21" fillId="0" borderId="16" xfId="3" applyFont="1" applyBorder="1" applyAlignment="1">
      <alignment vertical="center"/>
    </xf>
    <xf numFmtId="49" fontId="52" fillId="2" borderId="0" xfId="3" applyNumberFormat="1" applyFont="1" applyFill="1" applyAlignment="1">
      <alignment horizontal="center" vertical="center"/>
    </xf>
    <xf numFmtId="0" fontId="49" fillId="0" borderId="7" xfId="3" applyFont="1" applyBorder="1" applyAlignment="1">
      <alignment horizontal="center" vertical="center" shrinkToFit="1"/>
    </xf>
    <xf numFmtId="49" fontId="51" fillId="0" borderId="30" xfId="3" applyNumberFormat="1" applyFont="1" applyBorder="1" applyAlignment="1">
      <alignment horizontal="left" vertical="center"/>
    </xf>
    <xf numFmtId="49" fontId="51" fillId="0" borderId="39" xfId="3" applyNumberFormat="1" applyFont="1" applyBorder="1" applyAlignment="1">
      <alignment vertical="center"/>
    </xf>
    <xf numFmtId="0" fontId="42" fillId="0" borderId="0" xfId="3" applyFont="1" applyAlignment="1">
      <alignment horizontal="right" vertical="center"/>
    </xf>
    <xf numFmtId="0" fontId="56" fillId="6" borderId="39" xfId="3" applyFont="1" applyFill="1" applyBorder="1" applyAlignment="1">
      <alignment horizontal="right" vertical="center"/>
    </xf>
    <xf numFmtId="49" fontId="51" fillId="0" borderId="0" xfId="3" applyNumberFormat="1" applyFont="1" applyAlignment="1">
      <alignment horizontal="left" vertical="center"/>
    </xf>
    <xf numFmtId="49" fontId="51" fillId="0" borderId="39" xfId="3" applyNumberFormat="1" applyFont="1" applyBorder="1" applyAlignment="1">
      <alignment horizontal="left" vertical="center"/>
    </xf>
    <xf numFmtId="49" fontId="82" fillId="0" borderId="30" xfId="3" applyNumberFormat="1" applyFont="1" applyBorder="1" applyAlignment="1">
      <alignment horizontal="right" vertical="center"/>
    </xf>
    <xf numFmtId="49" fontId="51" fillId="0" borderId="30" xfId="3" applyNumberFormat="1" applyFont="1" applyBorder="1" applyAlignment="1">
      <alignment vertical="center"/>
    </xf>
    <xf numFmtId="49" fontId="59" fillId="2" borderId="0" xfId="3" applyNumberFormat="1" applyFont="1" applyFill="1" applyAlignment="1">
      <alignment horizontal="center" vertical="center"/>
    </xf>
    <xf numFmtId="0" fontId="52" fillId="0" borderId="7" xfId="3" applyFont="1" applyBorder="1" applyAlignment="1">
      <alignment vertical="center"/>
    </xf>
    <xf numFmtId="0" fontId="52" fillId="0" borderId="7" xfId="3" applyFont="1" applyBorder="1" applyAlignment="1">
      <alignment vertical="center" wrapText="1"/>
    </xf>
    <xf numFmtId="49" fontId="82" fillId="0" borderId="0" xfId="3" applyNumberFormat="1" applyFont="1" applyAlignment="1">
      <alignment horizontal="right" vertical="center"/>
    </xf>
    <xf numFmtId="0" fontId="21" fillId="0" borderId="19" xfId="3" applyFont="1" applyBorder="1" applyAlignment="1">
      <alignment vertical="center"/>
    </xf>
    <xf numFmtId="0" fontId="49" fillId="20" borderId="7" xfId="3" applyFont="1" applyFill="1" applyBorder="1" applyAlignment="1">
      <alignment horizontal="center" vertical="center"/>
    </xf>
    <xf numFmtId="0" fontId="83" fillId="6" borderId="0" xfId="3" applyFont="1" applyFill="1" applyAlignment="1">
      <alignment horizontal="right" vertical="center"/>
    </xf>
    <xf numFmtId="0" fontId="81" fillId="0" borderId="0" xfId="3" applyFont="1" applyAlignment="1">
      <alignment vertical="center"/>
    </xf>
    <xf numFmtId="0" fontId="51" fillId="0" borderId="30" xfId="3" applyFont="1" applyBorder="1" applyAlignment="1">
      <alignment horizontal="right" vertical="center"/>
    </xf>
    <xf numFmtId="0" fontId="56" fillId="6" borderId="0" xfId="3" applyFont="1" applyFill="1" applyAlignment="1">
      <alignment horizontal="right" vertical="center"/>
    </xf>
    <xf numFmtId="0" fontId="53" fillId="6" borderId="39" xfId="3" applyFont="1" applyFill="1" applyBorder="1" applyAlignment="1">
      <alignment vertical="center"/>
    </xf>
    <xf numFmtId="0" fontId="51" fillId="2" borderId="39" xfId="3" applyFont="1" applyFill="1" applyBorder="1" applyAlignment="1">
      <alignment horizontal="center" vertical="center"/>
    </xf>
    <xf numFmtId="49" fontId="12" fillId="16" borderId="0" xfId="3" applyNumberFormat="1" applyFont="1" applyFill="1" applyAlignment="1">
      <alignment horizontal="center" vertical="center"/>
    </xf>
    <xf numFmtId="49" fontId="51" fillId="16" borderId="0" xfId="3" applyNumberFormat="1" applyFont="1" applyFill="1" applyAlignment="1">
      <alignment vertical="center"/>
    </xf>
    <xf numFmtId="0" fontId="51" fillId="16" borderId="7" xfId="3" applyFont="1" applyFill="1" applyBorder="1" applyAlignment="1">
      <alignment vertical="center"/>
    </xf>
    <xf numFmtId="49" fontId="51" fillId="16" borderId="7" xfId="3" applyNumberFormat="1" applyFont="1" applyFill="1" applyBorder="1" applyAlignment="1">
      <alignment vertical="center"/>
    </xf>
    <xf numFmtId="0" fontId="52" fillId="6" borderId="0" xfId="3" applyFont="1" applyFill="1" applyAlignment="1">
      <alignment horizontal="right" vertical="center"/>
    </xf>
    <xf numFmtId="0" fontId="42" fillId="16" borderId="0" xfId="3" applyFont="1" applyFill="1" applyAlignment="1">
      <alignment horizontal="right" vertical="center"/>
    </xf>
    <xf numFmtId="0" fontId="56" fillId="16" borderId="38" xfId="3" applyFont="1" applyFill="1" applyBorder="1" applyAlignment="1">
      <alignment horizontal="right" vertical="center"/>
    </xf>
    <xf numFmtId="0" fontId="84" fillId="6" borderId="0" xfId="3" applyFont="1" applyFill="1" applyAlignment="1">
      <alignment horizontal="right" vertical="center"/>
    </xf>
    <xf numFmtId="49" fontId="51" fillId="16" borderId="30" xfId="3" applyNumberFormat="1" applyFont="1" applyFill="1" applyBorder="1" applyAlignment="1">
      <alignment vertical="center"/>
    </xf>
    <xf numFmtId="0" fontId="51" fillId="2" borderId="0" xfId="3" applyFont="1" applyFill="1" applyAlignment="1">
      <alignment horizontal="center" vertical="center"/>
    </xf>
    <xf numFmtId="49" fontId="59" fillId="0" borderId="0" xfId="3" applyNumberFormat="1" applyFont="1" applyAlignment="1">
      <alignment horizontal="center" vertical="center"/>
    </xf>
    <xf numFmtId="49" fontId="52" fillId="0" borderId="7" xfId="3" applyNumberFormat="1" applyFont="1" applyBorder="1" applyAlignment="1">
      <alignment horizontal="center" vertical="center"/>
    </xf>
    <xf numFmtId="1" fontId="52" fillId="0" borderId="7" xfId="3" applyNumberFormat="1" applyFont="1" applyBorder="1" applyAlignment="1">
      <alignment horizontal="center" vertical="center"/>
    </xf>
    <xf numFmtId="49" fontId="58" fillId="0" borderId="7" xfId="3" applyNumberFormat="1" applyFont="1" applyBorder="1" applyAlignment="1">
      <alignment vertical="center"/>
    </xf>
    <xf numFmtId="49" fontId="64" fillId="0" borderId="7" xfId="3" applyNumberFormat="1" applyFont="1" applyBorder="1" applyAlignment="1">
      <alignment vertical="center"/>
    </xf>
    <xf numFmtId="49" fontId="58" fillId="0" borderId="7" xfId="3" applyNumberFormat="1" applyFont="1" applyBorder="1" applyAlignment="1">
      <alignment vertical="center" wrapText="1"/>
    </xf>
    <xf numFmtId="49" fontId="82" fillId="0" borderId="7" xfId="3" applyNumberFormat="1" applyFont="1" applyBorder="1" applyAlignment="1">
      <alignment horizontal="right" vertical="center"/>
    </xf>
    <xf numFmtId="49" fontId="61" fillId="2" borderId="7" xfId="3" applyNumberFormat="1" applyFont="1" applyFill="1" applyBorder="1" applyAlignment="1">
      <alignment horizontal="center" vertical="center"/>
    </xf>
    <xf numFmtId="49" fontId="61" fillId="2" borderId="36" xfId="3" applyNumberFormat="1" applyFont="1" applyFill="1" applyBorder="1" applyAlignment="1">
      <alignment vertical="center"/>
    </xf>
    <xf numFmtId="49" fontId="61" fillId="2" borderId="36" xfId="3" applyNumberFormat="1" applyFont="1" applyFill="1" applyBorder="1" applyAlignment="1">
      <alignment horizontal="right" vertical="center"/>
    </xf>
    <xf numFmtId="49" fontId="61" fillId="2" borderId="4" xfId="3" applyNumberFormat="1" applyFont="1" applyFill="1" applyBorder="1" applyAlignment="1">
      <alignment horizontal="center" vertical="center" wrapText="1"/>
    </xf>
    <xf numFmtId="49" fontId="62" fillId="2" borderId="36" xfId="3" applyNumberFormat="1" applyFont="1" applyFill="1" applyBorder="1" applyAlignment="1">
      <alignment vertical="center"/>
    </xf>
    <xf numFmtId="49" fontId="62" fillId="2" borderId="4" xfId="3" applyNumberFormat="1" applyFont="1" applyFill="1" applyBorder="1" applyAlignment="1">
      <alignment vertical="center"/>
    </xf>
    <xf numFmtId="49" fontId="60" fillId="2" borderId="36" xfId="3" applyNumberFormat="1" applyFont="1" applyFill="1" applyBorder="1" applyAlignment="1">
      <alignment horizontal="left" vertical="center"/>
    </xf>
    <xf numFmtId="49" fontId="60" fillId="0" borderId="36" xfId="3" applyNumberFormat="1" applyFont="1" applyBorder="1" applyAlignment="1">
      <alignment horizontal="left" vertical="center"/>
    </xf>
    <xf numFmtId="49" fontId="62" fillId="6" borderId="4" xfId="3" applyNumberFormat="1" applyFont="1" applyFill="1" applyBorder="1" applyAlignment="1">
      <alignment vertical="center"/>
    </xf>
    <xf numFmtId="0" fontId="12" fillId="0" borderId="0" xfId="3" applyFont="1" applyAlignment="1">
      <alignment vertical="center"/>
    </xf>
    <xf numFmtId="0" fontId="12" fillId="0" borderId="0" xfId="3" applyFont="1"/>
    <xf numFmtId="49" fontId="12" fillId="0" borderId="40" xfId="3" applyNumberFormat="1" applyFont="1" applyBorder="1" applyAlignment="1">
      <alignment vertical="center"/>
    </xf>
    <xf numFmtId="49" fontId="12" fillId="0" borderId="8" xfId="3" applyNumberFormat="1" applyFont="1" applyBorder="1" applyAlignment="1">
      <alignment vertical="center"/>
    </xf>
    <xf numFmtId="49" fontId="12" fillId="0" borderId="8" xfId="3" applyNumberFormat="1" applyFont="1" applyBorder="1" applyAlignment="1">
      <alignment horizontal="right" vertical="center"/>
    </xf>
    <xf numFmtId="49" fontId="12" fillId="0" borderId="38" xfId="3" applyNumberFormat="1" applyFont="1" applyBorder="1" applyAlignment="1">
      <alignment horizontal="right" vertical="center"/>
    </xf>
    <xf numFmtId="49" fontId="12" fillId="0" borderId="0" xfId="3" applyNumberFormat="1" applyFont="1" applyAlignment="1">
      <alignment horizontal="center" vertical="center"/>
    </xf>
    <xf numFmtId="0" fontId="12" fillId="6" borderId="39" xfId="3" applyFont="1" applyFill="1" applyBorder="1" applyAlignment="1">
      <alignment vertical="center"/>
    </xf>
    <xf numFmtId="49" fontId="12" fillId="6" borderId="39" xfId="3" applyNumberFormat="1" applyFont="1" applyFill="1" applyBorder="1" applyAlignment="1">
      <alignment vertical="center" wrapText="1"/>
    </xf>
    <xf numFmtId="49" fontId="39" fillId="0" borderId="0" xfId="3" applyNumberFormat="1" applyFont="1" applyAlignment="1">
      <alignment horizontal="center" vertical="center"/>
    </xf>
    <xf numFmtId="49" fontId="42" fillId="0" borderId="39" xfId="3" applyNumberFormat="1" applyFont="1" applyBorder="1" applyAlignment="1">
      <alignment vertical="center"/>
    </xf>
    <xf numFmtId="49" fontId="60" fillId="2" borderId="40" xfId="3" applyNumberFormat="1" applyFont="1" applyFill="1" applyBorder="1" applyAlignment="1">
      <alignment vertical="center"/>
    </xf>
    <xf numFmtId="49" fontId="60" fillId="2" borderId="8" xfId="3" applyNumberFormat="1" applyFont="1" applyFill="1" applyBorder="1" applyAlignment="1">
      <alignment vertical="center"/>
    </xf>
    <xf numFmtId="49" fontId="42" fillId="2" borderId="39" xfId="3" applyNumberFormat="1" applyFont="1" applyFill="1" applyBorder="1" applyAlignment="1">
      <alignment vertical="center"/>
    </xf>
    <xf numFmtId="49" fontId="12" fillId="0" borderId="41" xfId="3" applyNumberFormat="1" applyFont="1" applyBorder="1" applyAlignment="1">
      <alignment vertical="center"/>
    </xf>
    <xf numFmtId="49" fontId="12" fillId="0" borderId="7" xfId="3" applyNumberFormat="1" applyFont="1" applyBorder="1" applyAlignment="1">
      <alignment vertical="center"/>
    </xf>
    <xf numFmtId="49" fontId="12" fillId="0" borderId="7" xfId="3" applyNumberFormat="1" applyFont="1" applyBorder="1" applyAlignment="1">
      <alignment horizontal="right" vertical="center"/>
    </xf>
    <xf numFmtId="49" fontId="12" fillId="0" borderId="30" xfId="3" applyNumberFormat="1" applyFont="1" applyBorder="1" applyAlignment="1">
      <alignment horizontal="right" vertical="center"/>
    </xf>
    <xf numFmtId="0" fontId="12" fillId="0" borderId="7" xfId="3" applyFont="1" applyBorder="1" applyAlignment="1">
      <alignment vertical="center"/>
    </xf>
    <xf numFmtId="49" fontId="42" fillId="0" borderId="7" xfId="3" applyNumberFormat="1" applyFont="1" applyBorder="1" applyAlignment="1">
      <alignment vertical="center"/>
    </xf>
    <xf numFmtId="49" fontId="42" fillId="0" borderId="30" xfId="3" applyNumberFormat="1" applyFont="1" applyBorder="1" applyAlignment="1">
      <alignment vertical="center"/>
    </xf>
    <xf numFmtId="49" fontId="12" fillId="2" borderId="8" xfId="3" applyNumberFormat="1" applyFont="1" applyFill="1" applyBorder="1" applyAlignment="1">
      <alignment horizontal="right" vertical="center"/>
    </xf>
    <xf numFmtId="0" fontId="12" fillId="2" borderId="0" xfId="3" applyFont="1" applyFill="1" applyAlignment="1">
      <alignment horizontal="right" vertical="center"/>
    </xf>
    <xf numFmtId="0" fontId="12" fillId="2" borderId="7" xfId="3" applyFont="1" applyFill="1" applyBorder="1" applyAlignment="1">
      <alignment horizontal="right" vertical="center"/>
    </xf>
    <xf numFmtId="49" fontId="12" fillId="0" borderId="7" xfId="3" applyNumberFormat="1" applyFont="1" applyBorder="1" applyAlignment="1">
      <alignment horizontal="center" vertical="center"/>
    </xf>
    <xf numFmtId="0" fontId="12" fillId="6" borderId="30" xfId="3" applyFont="1" applyFill="1" applyBorder="1" applyAlignment="1">
      <alignment vertical="center"/>
    </xf>
    <xf numFmtId="49" fontId="12" fillId="6" borderId="30" xfId="3" applyNumberFormat="1" applyFont="1" applyFill="1" applyBorder="1" applyAlignment="1">
      <alignment vertical="center" wrapText="1"/>
    </xf>
    <xf numFmtId="49" fontId="39" fillId="0" borderId="7" xfId="3" applyNumberFormat="1" applyFont="1" applyBorder="1" applyAlignment="1">
      <alignment horizontal="center" vertical="center"/>
    </xf>
    <xf numFmtId="0" fontId="56" fillId="6" borderId="30" xfId="3" applyFont="1" applyFill="1" applyBorder="1" applyAlignment="1">
      <alignment horizontal="right" vertical="center"/>
    </xf>
    <xf numFmtId="0" fontId="41" fillId="0" borderId="0" xfId="3" applyAlignment="1">
      <alignment wrapText="1"/>
    </xf>
    <xf numFmtId="0" fontId="42" fillId="0" borderId="0" xfId="3" applyFont="1"/>
    <xf numFmtId="0" fontId="34" fillId="0" borderId="0" xfId="3" applyFont="1"/>
    <xf numFmtId="49" fontId="32" fillId="0" borderId="0" xfId="3" applyNumberFormat="1" applyFont="1" applyAlignment="1">
      <alignment vertical="top"/>
    </xf>
    <xf numFmtId="0" fontId="6" fillId="6" borderId="0" xfId="3" applyFont="1" applyFill="1" applyAlignment="1">
      <alignment vertical="top"/>
    </xf>
    <xf numFmtId="0" fontId="20" fillId="0" borderId="6" xfId="3" applyFont="1" applyBorder="1" applyAlignment="1">
      <alignment horizontal="left" vertical="center"/>
    </xf>
    <xf numFmtId="0" fontId="51" fillId="0" borderId="7" xfId="3" applyFont="1" applyBorder="1" applyAlignment="1">
      <alignment horizontal="center" vertical="center"/>
    </xf>
    <xf numFmtId="0" fontId="52" fillId="6" borderId="0" xfId="3" applyFont="1" applyFill="1" applyAlignment="1">
      <alignment vertical="center"/>
    </xf>
    <xf numFmtId="0" fontId="53" fillId="6" borderId="0" xfId="3" applyFont="1" applyFill="1" applyAlignment="1">
      <alignment vertical="center"/>
    </xf>
    <xf numFmtId="49" fontId="52" fillId="6" borderId="0" xfId="3" applyNumberFormat="1" applyFont="1" applyFill="1" applyAlignment="1">
      <alignment vertical="center"/>
    </xf>
    <xf numFmtId="49" fontId="53" fillId="6" borderId="0" xfId="3" applyNumberFormat="1" applyFont="1" applyFill="1" applyAlignment="1">
      <alignment vertical="center"/>
    </xf>
    <xf numFmtId="0" fontId="49" fillId="0" borderId="0" xfId="3" applyFont="1" applyAlignment="1">
      <alignment horizontal="center" vertical="center"/>
    </xf>
    <xf numFmtId="0" fontId="49" fillId="0" borderId="0" xfId="3" applyFont="1" applyAlignment="1">
      <alignment horizontal="center" vertical="center" shrinkToFit="1"/>
    </xf>
    <xf numFmtId="0" fontId="52" fillId="0" borderId="0" xfId="3" applyFont="1" applyAlignment="1">
      <alignment horizontal="center" vertical="center"/>
    </xf>
    <xf numFmtId="0" fontId="54" fillId="0" borderId="0" xfId="3" applyFont="1" applyAlignment="1">
      <alignment vertical="center"/>
    </xf>
    <xf numFmtId="0" fontId="55" fillId="0" borderId="0" xfId="3" applyFont="1" applyAlignment="1">
      <alignment vertical="center"/>
    </xf>
    <xf numFmtId="0" fontId="68" fillId="0" borderId="0" xfId="3" applyFont="1" applyAlignment="1">
      <alignment horizontal="right" vertical="center"/>
    </xf>
    <xf numFmtId="0" fontId="51" fillId="0" borderId="30" xfId="3" applyFont="1" applyBorder="1" applyAlignment="1">
      <alignment horizontal="center" vertical="center"/>
    </xf>
    <xf numFmtId="0" fontId="51" fillId="0" borderId="39" xfId="3" applyFont="1" applyBorder="1" applyAlignment="1">
      <alignment horizontal="left" vertical="center"/>
    </xf>
    <xf numFmtId="0" fontId="50" fillId="0" borderId="0" xfId="3" applyFont="1" applyAlignment="1">
      <alignment horizontal="center" vertical="center"/>
    </xf>
    <xf numFmtId="0" fontId="51" fillId="0" borderId="0" xfId="3" applyFont="1" applyAlignment="1">
      <alignment horizontal="center" vertical="center"/>
    </xf>
    <xf numFmtId="0" fontId="51" fillId="0" borderId="39" xfId="3" applyFont="1" applyBorder="1" applyAlignment="1">
      <alignment vertical="center"/>
    </xf>
    <xf numFmtId="0" fontId="51" fillId="0" borderId="30" xfId="3" applyFont="1" applyBorder="1" applyAlignment="1">
      <alignment vertical="center"/>
    </xf>
    <xf numFmtId="0" fontId="57" fillId="0" borderId="30" xfId="3" applyFont="1" applyBorder="1" applyAlignment="1">
      <alignment horizontal="center" vertical="center"/>
    </xf>
    <xf numFmtId="0" fontId="30" fillId="0" borderId="0" xfId="3" applyFont="1" applyAlignment="1">
      <alignment vertical="center"/>
    </xf>
    <xf numFmtId="0" fontId="57" fillId="0" borderId="7" xfId="3" applyFont="1" applyBorder="1" applyAlignment="1">
      <alignment horizontal="center" vertical="center"/>
    </xf>
    <xf numFmtId="0" fontId="97" fillId="15" borderId="7" xfId="3" applyFont="1" applyFill="1" applyBorder="1" applyAlignment="1">
      <alignment horizontal="center" vertical="center" shrinkToFit="1"/>
    </xf>
    <xf numFmtId="0" fontId="97" fillId="15" borderId="0" xfId="3" applyFont="1" applyFill="1" applyAlignment="1">
      <alignment horizontal="center" vertical="center" shrinkToFit="1"/>
    </xf>
    <xf numFmtId="49" fontId="52" fillId="0" borderId="0" xfId="3" applyNumberFormat="1" applyFont="1" applyAlignment="1">
      <alignment horizontal="center" vertical="center"/>
    </xf>
    <xf numFmtId="0" fontId="58" fillId="0" borderId="0" xfId="3" applyFont="1" applyAlignment="1">
      <alignment vertical="center"/>
    </xf>
    <xf numFmtId="0" fontId="64" fillId="0" borderId="0" xfId="3" applyFont="1" applyAlignment="1">
      <alignment vertical="center"/>
    </xf>
    <xf numFmtId="49" fontId="48" fillId="0" borderId="0" xfId="3" applyNumberFormat="1" applyFont="1" applyAlignment="1">
      <alignment horizontal="center" vertical="center"/>
    </xf>
    <xf numFmtId="0" fontId="52" fillId="0" borderId="0" xfId="3" applyFont="1" applyAlignment="1">
      <alignment vertical="center"/>
    </xf>
    <xf numFmtId="49" fontId="52" fillId="0" borderId="0" xfId="3" applyNumberFormat="1" applyFont="1" applyAlignment="1">
      <alignment vertical="center"/>
    </xf>
    <xf numFmtId="0" fontId="12" fillId="0" borderId="0" xfId="3" applyFont="1" applyAlignment="1">
      <alignment horizontal="right" vertical="center"/>
    </xf>
    <xf numFmtId="0" fontId="52" fillId="0" borderId="0" xfId="3" applyFont="1" applyAlignment="1">
      <alignment horizontal="left" vertical="center"/>
    </xf>
    <xf numFmtId="49" fontId="65" fillId="6" borderId="0" xfId="3" applyNumberFormat="1" applyFont="1" applyFill="1" applyAlignment="1">
      <alignment horizontal="center" vertical="center"/>
    </xf>
    <xf numFmtId="49" fontId="66" fillId="0" borderId="0" xfId="3" applyNumberFormat="1" applyFont="1" applyAlignment="1">
      <alignment vertical="center"/>
    </xf>
    <xf numFmtId="49" fontId="67" fillId="0" borderId="0" xfId="3" applyNumberFormat="1" applyFont="1" applyAlignment="1">
      <alignment horizontal="center" vertical="center"/>
    </xf>
    <xf numFmtId="49" fontId="66" fillId="6" borderId="0" xfId="3" applyNumberFormat="1" applyFont="1" applyFill="1" applyAlignment="1">
      <alignment vertical="center"/>
    </xf>
    <xf numFmtId="49" fontId="67" fillId="6" borderId="0" xfId="3" applyNumberFormat="1" applyFont="1" applyFill="1" applyAlignment="1">
      <alignment vertical="center"/>
    </xf>
    <xf numFmtId="0" fontId="41" fillId="6" borderId="0" xfId="3" applyFill="1" applyAlignment="1">
      <alignment vertical="center"/>
    </xf>
    <xf numFmtId="49" fontId="61" fillId="2" borderId="36" xfId="3" applyNumberFormat="1" applyFont="1" applyFill="1" applyBorder="1" applyAlignment="1">
      <alignment horizontal="center" vertical="center"/>
    </xf>
    <xf numFmtId="49" fontId="61" fillId="2" borderId="4" xfId="3" applyNumberFormat="1" applyFont="1" applyFill="1" applyBorder="1" applyAlignment="1">
      <alignment horizontal="center" vertical="center"/>
    </xf>
    <xf numFmtId="49" fontId="12" fillId="6" borderId="0" xfId="3" applyNumberFormat="1" applyFont="1" applyFill="1" applyAlignment="1">
      <alignment horizontal="center" vertical="center"/>
    </xf>
    <xf numFmtId="49" fontId="12" fillId="6" borderId="7" xfId="3" applyNumberFormat="1" applyFont="1" applyFill="1" applyBorder="1" applyAlignment="1">
      <alignment horizontal="center" vertical="center"/>
    </xf>
    <xf numFmtId="20" fontId="41" fillId="0" borderId="0" xfId="3" applyNumberFormat="1" applyAlignment="1">
      <alignment horizontal="center"/>
    </xf>
    <xf numFmtId="49" fontId="27" fillId="0" borderId="0" xfId="3" applyNumberFormat="1" applyFont="1" applyAlignment="1">
      <alignment horizontal="right" vertical="center"/>
    </xf>
    <xf numFmtId="0" fontId="41" fillId="6" borderId="7" xfId="3" applyFill="1" applyBorder="1" applyAlignment="1">
      <alignment horizontal="center" vertical="center" shrinkToFit="1"/>
    </xf>
    <xf numFmtId="0" fontId="41" fillId="6" borderId="7" xfId="3" applyFill="1" applyBorder="1" applyAlignment="1">
      <alignment vertical="center" shrinkToFit="1"/>
    </xf>
    <xf numFmtId="0" fontId="41" fillId="6" borderId="7" xfId="3" applyFill="1" applyBorder="1" applyAlignment="1">
      <alignment vertical="center" shrinkToFit="1"/>
    </xf>
    <xf numFmtId="0" fontId="41" fillId="6" borderId="0" xfId="3" applyFill="1" applyAlignment="1">
      <alignment shrinkToFit="1"/>
    </xf>
    <xf numFmtId="0" fontId="98" fillId="0" borderId="0" xfId="3" applyFont="1"/>
    <xf numFmtId="20" fontId="41" fillId="0" borderId="5" xfId="3" applyNumberFormat="1" applyBorder="1" applyAlignment="1">
      <alignment horizontal="center" vertical="center"/>
    </xf>
    <xf numFmtId="20" fontId="41" fillId="0" borderId="5" xfId="3" applyNumberFormat="1" applyBorder="1" applyAlignment="1">
      <alignment horizontal="center" vertical="center" shrinkToFit="1"/>
    </xf>
    <xf numFmtId="0" fontId="49" fillId="15" borderId="7" xfId="3" applyFont="1" applyFill="1" applyBorder="1" applyAlignment="1">
      <alignment horizontal="center" vertical="center" shrinkToFit="1"/>
    </xf>
    <xf numFmtId="0" fontId="49" fillId="15" borderId="0" xfId="3" applyFont="1" applyFill="1" applyAlignment="1">
      <alignment horizontal="center" vertical="center" shrinkToFit="1"/>
    </xf>
    <xf numFmtId="0" fontId="11" fillId="6" borderId="0" xfId="3" applyFont="1" applyFill="1" applyAlignment="1">
      <alignment horizontal="center"/>
    </xf>
    <xf numFmtId="0" fontId="11" fillId="11" borderId="0" xfId="3" applyFont="1" applyFill="1" applyAlignment="1">
      <alignment horizontal="center"/>
    </xf>
    <xf numFmtId="0" fontId="75" fillId="6" borderId="0" xfId="3" applyFont="1" applyFill="1" applyAlignment="1">
      <alignment horizontal="center"/>
    </xf>
    <xf numFmtId="0" fontId="75" fillId="11" borderId="0" xfId="3" applyFont="1" applyFill="1" applyAlignment="1">
      <alignment horizontal="center"/>
    </xf>
    <xf numFmtId="0" fontId="41" fillId="6" borderId="5" xfId="3" applyFill="1" applyBorder="1"/>
    <xf numFmtId="0" fontId="11" fillId="11" borderId="5" xfId="3" applyFont="1" applyFill="1" applyBorder="1" applyAlignment="1">
      <alignment horizontal="center" vertical="center"/>
    </xf>
    <xf numFmtId="0" fontId="41" fillId="6" borderId="0" xfId="3" applyFill="1" applyAlignment="1">
      <alignment horizontal="center" vertical="center"/>
    </xf>
    <xf numFmtId="47" fontId="41" fillId="0" borderId="5" xfId="3" applyNumberFormat="1" applyBorder="1" applyAlignment="1">
      <alignment horizontal="center" vertical="center"/>
    </xf>
    <xf numFmtId="20" fontId="41" fillId="14" borderId="5" xfId="3" applyNumberFormat="1" applyFill="1" applyBorder="1" applyAlignment="1">
      <alignment horizontal="center" vertical="center"/>
    </xf>
    <xf numFmtId="0" fontId="41" fillId="6" borderId="7" xfId="3" applyFill="1" applyBorder="1" applyAlignment="1">
      <alignment horizontal="center"/>
    </xf>
    <xf numFmtId="0" fontId="99" fillId="15" borderId="0" xfId="3" applyFont="1" applyFill="1"/>
    <xf numFmtId="0" fontId="99" fillId="0" borderId="0" xfId="3" applyFont="1"/>
    <xf numFmtId="0" fontId="41" fillId="6" borderId="7" xfId="3" applyFill="1" applyBorder="1" applyAlignment="1">
      <alignment vertical="center"/>
    </xf>
    <xf numFmtId="0" fontId="41" fillId="0" borderId="6" xfId="3" applyBorder="1"/>
  </cellXfs>
  <cellStyles count="5">
    <cellStyle name="Hivatkozás" xfId="2" builtinId="8"/>
    <cellStyle name="Normál" xfId="0" builtinId="0"/>
    <cellStyle name="Normál 2" xfId="3" xr:uid="{931CB896-B970-4BB9-A93A-EB3CCD7ACC05}"/>
    <cellStyle name="Pénznem" xfId="1" builtinId="4"/>
    <cellStyle name="Pénznem 2" xfId="4" xr:uid="{82B529FD-7916-466B-A3F6-A8709253B693}"/>
  </cellStyles>
  <dxfs count="1242">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b/>
        <i val="0"/>
      </font>
    </dxf>
    <dxf>
      <font>
        <b/>
        <i val="0"/>
      </font>
    </dxf>
    <dxf>
      <font>
        <i val="0"/>
        <color rgb="FF00FF00"/>
      </font>
    </dxf>
    <dxf>
      <font>
        <b/>
        <i val="0"/>
        <color rgb="FF00FF00"/>
      </font>
    </dxf>
    <dxf>
      <font>
        <b val="0"/>
        <i/>
        <color rgb="FFFF0000"/>
      </font>
    </dxf>
    <dxf>
      <font>
        <b/>
        <i val="0"/>
      </font>
    </dxf>
    <dxf>
      <font>
        <b/>
        <i val="0"/>
      </font>
    </dxf>
    <dxf>
      <font>
        <b/>
        <i val="0"/>
      </font>
    </dxf>
    <dxf>
      <font>
        <b/>
        <i val="0"/>
      </font>
    </dxf>
    <dxf>
      <font>
        <i val="0"/>
        <color rgb="FFFFFFFF"/>
      </font>
      <fill>
        <patternFill>
          <bgColor rgb="FFCCFFFF"/>
        </patternFill>
      </fill>
    </dxf>
    <dxf>
      <font>
        <b/>
        <i val="0"/>
      </font>
    </dxf>
    <dxf>
      <font>
        <b/>
        <i val="0"/>
      </font>
    </dxf>
    <dxf>
      <font>
        <b/>
        <i val="0"/>
        <color rgb="FF000000"/>
      </font>
      <fill>
        <patternFill>
          <bgColor rgb="FFCCFFFF"/>
        </patternFill>
      </fill>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00FF00"/>
      </font>
    </dxf>
    <dxf>
      <font>
        <b/>
        <i val="0"/>
        <color rgb="FF00FF00"/>
      </font>
    </dxf>
    <dxf>
      <font>
        <b val="0"/>
        <i/>
        <color rgb="FFFF0000"/>
      </font>
    </dxf>
    <dxf>
      <font>
        <b/>
        <i val="0"/>
      </font>
    </dxf>
    <dxf>
      <font>
        <b/>
        <i val="0"/>
      </font>
    </dxf>
    <dxf>
      <font>
        <b/>
        <i val="0"/>
      </font>
    </dxf>
    <dxf>
      <font>
        <b/>
        <i val="0"/>
      </font>
    </dxf>
    <dxf>
      <font>
        <i val="0"/>
        <color rgb="FFFFFFFF"/>
      </font>
      <fill>
        <patternFill>
          <bgColor rgb="FFCCFFFF"/>
        </patternFill>
      </fill>
    </dxf>
    <dxf>
      <font>
        <b/>
        <i val="0"/>
      </font>
    </dxf>
    <dxf>
      <font>
        <b/>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00FF00"/>
      </font>
    </dxf>
    <dxf>
      <font>
        <b/>
        <i val="0"/>
        <color rgb="FF00FF00"/>
      </font>
    </dxf>
    <dxf>
      <font>
        <b val="0"/>
        <i/>
        <color rgb="FFFF000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00FF00"/>
      </font>
    </dxf>
    <dxf>
      <font>
        <b/>
        <i val="0"/>
        <color rgb="FF00FF00"/>
      </font>
    </dxf>
    <dxf>
      <font>
        <b val="0"/>
        <i/>
        <color rgb="FFFF0000"/>
      </font>
    </dxf>
    <dxf>
      <font>
        <b/>
        <i val="0"/>
      </font>
    </dxf>
    <dxf>
      <font>
        <b/>
        <i val="0"/>
      </font>
    </dxf>
    <dxf>
      <font>
        <b/>
        <i val="0"/>
      </font>
    </dxf>
    <dxf>
      <font>
        <b/>
        <i val="0"/>
      </font>
    </dxf>
    <dxf>
      <font>
        <i val="0"/>
        <color rgb="FFFFFFFF"/>
      </font>
      <fill>
        <patternFill>
          <bgColor rgb="FFCCFFFF"/>
        </patternFill>
      </fill>
    </dxf>
    <dxf>
      <font>
        <b/>
        <i val="0"/>
      </font>
    </dxf>
    <dxf>
      <font>
        <b/>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00FF00"/>
      </font>
    </dxf>
    <dxf>
      <font>
        <b/>
        <i val="0"/>
        <color rgb="FF00FF00"/>
      </font>
    </dxf>
    <dxf>
      <font>
        <b val="0"/>
        <i/>
        <color rgb="FFFF000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00FF00"/>
      </font>
    </dxf>
    <dxf>
      <font>
        <b/>
        <i val="0"/>
        <color rgb="FF00FF00"/>
      </font>
    </dxf>
    <dxf>
      <font>
        <b val="0"/>
        <i/>
        <color rgb="FFFF0000"/>
      </font>
    </dxf>
    <dxf>
      <font>
        <b/>
        <i val="0"/>
      </font>
    </dxf>
    <dxf>
      <font>
        <b/>
        <i val="0"/>
      </font>
    </dxf>
    <dxf>
      <font>
        <b/>
        <i val="0"/>
      </font>
    </dxf>
    <dxf>
      <font>
        <b/>
        <i val="0"/>
      </font>
    </dxf>
    <dxf>
      <font>
        <i val="0"/>
        <color rgb="FFFFFFFF"/>
      </font>
      <fill>
        <patternFill>
          <bgColor rgb="FFCCFFFF"/>
        </patternFill>
      </fill>
    </dxf>
    <dxf>
      <font>
        <b/>
        <i val="0"/>
      </font>
    </dxf>
    <dxf>
      <font>
        <b/>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00FF00"/>
      </font>
    </dxf>
    <dxf>
      <font>
        <b/>
        <i val="0"/>
        <color rgb="FF00FF00"/>
      </font>
    </dxf>
    <dxf>
      <font>
        <b val="0"/>
        <i/>
        <color rgb="FFFF000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00FF00"/>
      </font>
    </dxf>
    <dxf>
      <font>
        <b/>
        <i val="0"/>
        <color rgb="FF00FF00"/>
      </font>
    </dxf>
    <dxf>
      <font>
        <b val="0"/>
        <i/>
        <color rgb="FFFF0000"/>
      </font>
    </dxf>
    <dxf>
      <font>
        <b/>
        <i val="0"/>
      </font>
    </dxf>
    <dxf>
      <font>
        <b/>
        <i val="0"/>
      </font>
    </dxf>
    <dxf>
      <font>
        <b/>
        <i val="0"/>
      </font>
    </dxf>
    <dxf>
      <font>
        <b/>
        <i val="0"/>
      </font>
    </dxf>
    <dxf>
      <font>
        <i val="0"/>
        <color rgb="FFFFFFFF"/>
      </font>
      <fill>
        <patternFill>
          <bgColor rgb="FFCCFFFF"/>
        </patternFill>
      </fill>
    </dxf>
    <dxf>
      <font>
        <b/>
        <i val="0"/>
      </font>
    </dxf>
    <dxf>
      <font>
        <b/>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00FF00"/>
      </font>
    </dxf>
    <dxf>
      <font>
        <b/>
        <i val="0"/>
        <color rgb="FF00FF00"/>
      </font>
    </dxf>
    <dxf>
      <font>
        <b val="0"/>
        <i/>
        <color rgb="FFFF000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val="0"/>
        <i val="0"/>
      </font>
    </dxf>
    <dxf>
      <font>
        <b/>
        <i val="0"/>
        <color rgb="FF000000"/>
      </font>
      <fill>
        <patternFill>
          <bgColor rgb="FFCCFFFF"/>
        </patternFill>
      </fill>
    </dxf>
    <dxf>
      <font>
        <b/>
        <i val="0"/>
      </font>
    </dxf>
    <dxf>
      <font>
        <b/>
        <i val="0"/>
      </font>
    </dxf>
    <dxf>
      <font>
        <b/>
        <i val="0"/>
      </font>
    </dxf>
    <dxf>
      <font>
        <b/>
        <i val="0"/>
      </font>
    </dxf>
    <dxf>
      <font>
        <i val="0"/>
        <color rgb="FF00FF00"/>
      </font>
    </dxf>
    <dxf>
      <font>
        <b/>
        <i val="0"/>
        <color rgb="FF00FF00"/>
      </font>
    </dxf>
    <dxf>
      <font>
        <b val="0"/>
        <i/>
        <color rgb="FFFF0000"/>
      </font>
    </dxf>
    <dxf>
      <font>
        <b/>
        <i val="0"/>
      </font>
    </dxf>
    <dxf>
      <font>
        <b/>
        <i val="0"/>
      </font>
    </dxf>
    <dxf>
      <font>
        <b/>
        <i val="0"/>
      </font>
    </dxf>
    <dxf>
      <font>
        <b/>
        <i val="0"/>
      </font>
    </dxf>
    <dxf>
      <font>
        <i val="0"/>
        <color rgb="FFFFFFFF"/>
      </font>
      <fill>
        <patternFill>
          <bgColor rgb="FFCCFFFF"/>
        </patternFill>
      </fill>
    </dxf>
    <dxf>
      <font>
        <b/>
        <i val="0"/>
      </font>
    </dxf>
    <dxf>
      <font>
        <b/>
        <i val="0"/>
      </font>
    </dxf>
    <dxf>
      <font>
        <b/>
        <i val="0"/>
        <color rgb="FF000000"/>
      </font>
      <fill>
        <patternFill>
          <bgColor rgb="FFCCFFFF"/>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00FF00"/>
      </font>
    </dxf>
    <dxf>
      <font>
        <b/>
        <i val="0"/>
        <color rgb="FF00FF00"/>
      </font>
    </dxf>
    <dxf>
      <font>
        <b val="0"/>
        <i/>
        <color rgb="FFFF000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font>
    </dxf>
    <dxf>
      <font>
        <b val="0"/>
        <i val="0"/>
      </font>
    </dxf>
    <dxf>
      <font>
        <b val="0"/>
        <i val="0"/>
      </font>
    </dxf>
    <dxf>
      <font>
        <b/>
        <i val="0"/>
        <color rgb="FF000000"/>
      </font>
      <fill>
        <patternFill>
          <bgColor rgb="FFCCFFFF"/>
        </patternFill>
      </fill>
    </dxf>
    <dxf>
      <font>
        <b/>
        <i val="0"/>
        <color rgb="FF000000"/>
      </font>
      <fill>
        <patternFill>
          <bgColor rgb="FFCCFFFF"/>
        </patternFill>
      </fill>
    </dxf>
    <dxf>
      <font>
        <i val="0"/>
        <color rgb="FFFFFFFF"/>
      </font>
    </dxf>
    <dxf>
      <font>
        <i val="0"/>
        <color rgb="FFFFFFFF"/>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FFFFFF"/>
      </font>
      <fill>
        <patternFill>
          <bgColor rgb="FFCCFFFF"/>
        </patternFill>
      </fill>
    </dxf>
    <dxf>
      <font>
        <b val="0"/>
        <i val="0"/>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val="0"/>
        <i val="0"/>
      </font>
    </dxf>
    <dxf>
      <font>
        <b/>
        <i val="0"/>
        <color rgb="FF000000"/>
      </font>
      <fill>
        <patternFill>
          <bgColor rgb="FFCCFFFF"/>
        </patternFill>
      </fill>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b/>
        <i val="0"/>
      </font>
    </dxf>
    <dxf>
      <font>
        <b/>
        <i val="0"/>
      </font>
    </dxf>
    <dxf>
      <font>
        <i val="0"/>
        <color rgb="FFFFFFFF"/>
      </font>
      <fill>
        <patternFill>
          <bgColor rgb="FFCCFFFF"/>
        </patternFill>
      </fill>
    </dxf>
    <dxf>
      <font>
        <i val="0"/>
        <color rgb="FF00FF00"/>
      </font>
    </dxf>
    <dxf>
      <font>
        <b/>
        <i val="0"/>
        <color rgb="FF00FF00"/>
      </font>
    </dxf>
    <dxf>
      <font>
        <b val="0"/>
        <i/>
        <color rgb="FFFF0000"/>
      </font>
    </dxf>
    <dxf>
      <font>
        <b/>
        <i val="0"/>
      </font>
    </dxf>
    <dxf>
      <font>
        <b/>
        <i val="0"/>
        <color rgb="FF000000"/>
      </font>
      <fill>
        <patternFill>
          <bgColor rgb="FFCCFFFF"/>
        </patternFill>
      </fill>
    </dxf>
    <dxf>
      <font>
        <i val="0"/>
        <color rgb="FFFFFFFF"/>
      </font>
    </dxf>
    <dxf>
      <font>
        <i val="0"/>
        <color rgb="FFFFFFFF"/>
      </font>
    </dxf>
    <dxf>
      <font>
        <i val="0"/>
        <color rgb="FFDDDDDD"/>
      </font>
      <fill>
        <patternFill>
          <bgColor rgb="FFDDDDDD"/>
        </patternFill>
      </fill>
    </dxf>
    <dxf>
      <fill>
        <patternFill>
          <bgColor rgb="FFFDFFBF"/>
        </patternFill>
      </fill>
    </dxf>
    <dxf>
      <fill>
        <patternFill>
          <bgColor rgb="FFFFFF00"/>
        </patternFill>
      </fill>
    </dxf>
    <dxf>
      <fill>
        <patternFill>
          <bgColor rgb="FFFF0000"/>
        </patternFill>
      </fill>
    </dxf>
    <dxf>
      <fill>
        <patternFill>
          <bgColor rgb="FFFDFFBF"/>
        </patternFill>
      </fill>
    </dxf>
    <dxf>
      <fill>
        <patternFill>
          <bgColor rgb="FFFFFF00"/>
        </patternFill>
      </fill>
    </dxf>
    <dxf>
      <fill>
        <patternFill>
          <bgColor rgb="FFFF0000"/>
        </patternFill>
      </fill>
    </dxf>
    <dxf>
      <font>
        <b/>
        <i val="0"/>
      </font>
    </dxf>
    <dxf>
      <font>
        <b/>
        <i val="0"/>
      </font>
    </dxf>
    <dxf>
      <font>
        <b/>
        <i val="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BF0041"/>
      <rgbColor rgb="FF008080"/>
      <rgbColor rgb="FF99FF66"/>
      <rgbColor rgb="FF808080"/>
      <rgbColor rgb="FF9999FF"/>
      <rgbColor rgb="FF993366"/>
      <rgbColor rgb="FFFDFFBF"/>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DBFFF0"/>
      <rgbColor rgb="FFEEECE1"/>
      <rgbColor rgb="FFFFFF66"/>
      <rgbColor rgb="FF99CCFF"/>
      <rgbColor rgb="FFFF99CC"/>
      <rgbColor rgb="FFCC99FF"/>
      <rgbColor rgb="FFEAEAEA"/>
      <rgbColor rgb="FF3366FF"/>
      <rgbColor rgb="FF33CCCC"/>
      <rgbColor rgb="FFACB20C"/>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styles" Target="styles.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externalLink" Target="externalLinks/externalLink4.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externalLink" Target="externalLinks/externalLink5.xml"/><Relationship Id="rId145"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externalLink" Target="externalLinks/externalLink6.xml"/><Relationship Id="rId146" Type="http://schemas.openxmlformats.org/officeDocument/2006/relationships/externalLink" Target="externalLinks/externalLink1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externalLink" Target="externalLinks/externalLink7.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externalLink" Target="externalLinks/externalLink8.xml"/><Relationship Id="rId14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externalLink" Target="externalLinks/externalLink9.xml"/><Relationship Id="rId90" Type="http://schemas.openxmlformats.org/officeDocument/2006/relationships/worksheet" Target="worksheets/sheet90.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1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9.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0.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12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23.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12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5.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126.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12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128.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12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0.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13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32.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133.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134.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13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33.jpeg"/></Relationships>
</file>

<file path=xl/drawings/drawing1.xml><?xml version="1.0" encoding="utf-8"?>
<xdr:wsDr xmlns:xdr="http://schemas.openxmlformats.org/drawingml/2006/spreadsheetDrawing" xmlns:a="http://schemas.openxmlformats.org/drawingml/2006/main">
  <xdr:twoCellAnchor>
    <xdr:from>
      <xdr:col>4</xdr:col>
      <xdr:colOff>312480</xdr:colOff>
      <xdr:row>11</xdr:row>
      <xdr:rowOff>0</xdr:rowOff>
    </xdr:from>
    <xdr:to>
      <xdr:col>4</xdr:col>
      <xdr:colOff>1257840</xdr:colOff>
      <xdr:row>11</xdr:row>
      <xdr:rowOff>360</xdr:rowOff>
    </xdr:to>
    <xdr:sp macro="" textlink="">
      <xdr:nvSpPr>
        <xdr:cNvPr id="2" name="Text 4">
          <a:extLst>
            <a:ext uri="{FF2B5EF4-FFF2-40B4-BE49-F238E27FC236}">
              <a16:creationId xmlns:a16="http://schemas.microsoft.com/office/drawing/2014/main" id="{00000000-0008-0000-0000-000002000000}"/>
            </a:ext>
          </a:extLst>
        </xdr:cNvPr>
        <xdr:cNvSpPr/>
      </xdr:nvSpPr>
      <xdr:spPr>
        <a:xfrm>
          <a:off x="5699880" y="2838600"/>
          <a:ext cx="945360" cy="360"/>
        </a:xfrm>
        <a:prstGeom prst="rect">
          <a:avLst/>
        </a:prstGeom>
        <a:noFill/>
        <a:ln w="1">
          <a:noFill/>
        </a:ln>
      </xdr:spPr>
      <xdr:style>
        <a:lnRef idx="0">
          <a:scrgbClr r="0" g="0" b="0"/>
        </a:lnRef>
        <a:fillRef idx="0">
          <a:scrgbClr r="0" g="0" b="0"/>
        </a:fillRef>
        <a:effectRef idx="0">
          <a:scrgbClr r="0" g="0" b="0"/>
        </a:effectRef>
        <a:fontRef idx="minor"/>
      </xdr:style>
      <xdr:txBody>
        <a:bodyPr vertOverflow="clip" lIns="45720" tIns="18360" rIns="0" bIns="-18000" anchor="t" upright="1">
          <a:noAutofit/>
        </a:bodyPr>
        <a:lstStyle/>
        <a:p>
          <a:pPr>
            <a:lnSpc>
              <a:spcPct val="100000"/>
            </a:lnSpc>
          </a:pPr>
          <a:r>
            <a:rPr lang="hu-HU" sz="2200" b="0" u="none" strike="noStrike">
              <a:solidFill>
                <a:srgbClr val="000000"/>
              </a:solidFill>
              <a:effectLst/>
              <a:uFillTx/>
              <a:latin typeface="ITF"/>
            </a:rPr>
            <a:t>I</a:t>
          </a:r>
          <a:endParaRPr lang="hu-HU" sz="2200" b="0" u="none" strike="noStrike">
            <a:effectLst/>
            <a:uFillTx/>
            <a:latin typeface="Times New Roman"/>
          </a:endParaRPr>
        </a:p>
      </xdr:txBody>
    </xdr:sp>
    <xdr:clientData/>
  </xdr:twoCellAnchor>
  <xdr:twoCellAnchor editAs="oneCell">
    <xdr:from>
      <xdr:col>4</xdr:col>
      <xdr:colOff>624960</xdr:colOff>
      <xdr:row>0</xdr:row>
      <xdr:rowOff>53280</xdr:rowOff>
    </xdr:from>
    <xdr:to>
      <xdr:col>4</xdr:col>
      <xdr:colOff>1248480</xdr:colOff>
      <xdr:row>0</xdr:row>
      <xdr:rowOff>547200</xdr:rowOff>
    </xdr:to>
    <xdr:pic>
      <xdr:nvPicPr>
        <xdr:cNvPr id="3" name="Kép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6012360" y="53280"/>
          <a:ext cx="623520" cy="493920"/>
        </a:xfrm>
        <a:prstGeom prst="rect">
          <a:avLst/>
        </a:prstGeom>
        <a:noFill/>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548640</xdr:colOff>
      <xdr:row>0</xdr:row>
      <xdr:rowOff>53280</xdr:rowOff>
    </xdr:from>
    <xdr:to>
      <xdr:col>12</xdr:col>
      <xdr:colOff>478800</xdr:colOff>
      <xdr:row>1</xdr:row>
      <xdr:rowOff>135720</xdr:rowOff>
    </xdr:to>
    <xdr:pic>
      <xdr:nvPicPr>
        <xdr:cNvPr id="10" name="Kép 2">
          <a:extLst>
            <a:ext uri="{FF2B5EF4-FFF2-40B4-BE49-F238E27FC236}">
              <a16:creationId xmlns:a16="http://schemas.microsoft.com/office/drawing/2014/main" id="{00000000-0008-0000-0900-00000A000000}"/>
            </a:ext>
          </a:extLst>
        </xdr:cNvPr>
        <xdr:cNvPicPr/>
      </xdr:nvPicPr>
      <xdr:blipFill>
        <a:blip xmlns:r="http://schemas.openxmlformats.org/officeDocument/2006/relationships" r:embed="rId1"/>
        <a:stretch/>
      </xdr:blipFill>
      <xdr:spPr>
        <a:xfrm>
          <a:off x="6555240" y="53280"/>
          <a:ext cx="533160" cy="387360"/>
        </a:xfrm>
        <a:prstGeom prst="rect">
          <a:avLst/>
        </a:prstGeom>
        <a:noFill/>
        <a:ln w="0">
          <a:noFill/>
        </a:ln>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16</xdr:col>
      <xdr:colOff>266760</xdr:colOff>
      <xdr:row>0</xdr:row>
      <xdr:rowOff>0</xdr:rowOff>
    </xdr:from>
    <xdr:to>
      <xdr:col>17</xdr:col>
      <xdr:colOff>74880</xdr:colOff>
      <xdr:row>1</xdr:row>
      <xdr:rowOff>158760</xdr:rowOff>
    </xdr:to>
    <xdr:pic>
      <xdr:nvPicPr>
        <xdr:cNvPr id="62" name="Kép 2">
          <a:extLst>
            <a:ext uri="{FF2B5EF4-FFF2-40B4-BE49-F238E27FC236}">
              <a16:creationId xmlns:a16="http://schemas.microsoft.com/office/drawing/2014/main" id="{00000000-0008-0000-3D00-00003E000000}"/>
            </a:ext>
          </a:extLst>
        </xdr:cNvPr>
        <xdr:cNvPicPr/>
      </xdr:nvPicPr>
      <xdr:blipFill>
        <a:blip xmlns:r="http://schemas.openxmlformats.org/officeDocument/2006/relationships" r:embed="rId1"/>
        <a:stretch/>
      </xdr:blipFill>
      <xdr:spPr>
        <a:xfrm>
          <a:off x="6679800" y="0"/>
          <a:ext cx="559080" cy="4348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63492" name="Button 1" descr="Legyen bíró" hidden="1">
              <a:extLst>
                <a:ext uri="{63B3BB69-23CF-44E3-9099-C40C66FF867C}">
                  <a14:compatExt spid="_x0000_s63492"/>
                </a:ext>
                <a:ext uri="{FF2B5EF4-FFF2-40B4-BE49-F238E27FC236}">
                  <a16:creationId xmlns:a16="http://schemas.microsoft.com/office/drawing/2014/main" id="{00000000-0008-0000-3D00-000004F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63493" name="Button 2" descr="Nincs bíró" hidden="1">
              <a:extLst>
                <a:ext uri="{63B3BB69-23CF-44E3-9099-C40C66FF867C}">
                  <a14:compatExt spid="_x0000_s63493"/>
                </a:ext>
                <a:ext uri="{FF2B5EF4-FFF2-40B4-BE49-F238E27FC236}">
                  <a16:creationId xmlns:a16="http://schemas.microsoft.com/office/drawing/2014/main" id="{00000000-0008-0000-3D00-000005F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63490" name="Button 1" hidden="1">
              <a:extLst>
                <a:ext uri="{63B3BB69-23CF-44E3-9099-C40C66FF867C}">
                  <a14:compatExt spid="_x0000_s63490"/>
                </a:ext>
                <a:ext uri="{FF2B5EF4-FFF2-40B4-BE49-F238E27FC236}">
                  <a16:creationId xmlns:a16="http://schemas.microsoft.com/office/drawing/2014/main" id="{00000000-0008-0000-3D00-000002F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3489" name="Button 2" hidden="1">
              <a:extLst>
                <a:ext uri="{63B3BB69-23CF-44E3-9099-C40C66FF867C}">
                  <a14:compatExt spid="_x0000_s63489"/>
                </a:ext>
                <a:ext uri="{FF2B5EF4-FFF2-40B4-BE49-F238E27FC236}">
                  <a16:creationId xmlns:a16="http://schemas.microsoft.com/office/drawing/2014/main" id="{00000000-0008-0000-3D00-000001F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01.xml><?xml version="1.0" encoding="utf-8"?>
<xdr:wsDr xmlns:xdr="http://schemas.openxmlformats.org/drawingml/2006/spreadsheetDrawing" xmlns:a="http://schemas.openxmlformats.org/drawingml/2006/main">
  <xdr:twoCellAnchor editAs="oneCell">
    <xdr:from>
      <xdr:col>15</xdr:col>
      <xdr:colOff>23040</xdr:colOff>
      <xdr:row>0</xdr:row>
      <xdr:rowOff>0</xdr:rowOff>
    </xdr:from>
    <xdr:to>
      <xdr:col>17</xdr:col>
      <xdr:colOff>74880</xdr:colOff>
      <xdr:row>1</xdr:row>
      <xdr:rowOff>143280</xdr:rowOff>
    </xdr:to>
    <xdr:pic>
      <xdr:nvPicPr>
        <xdr:cNvPr id="63" name="Kép 2">
          <a:extLst>
            <a:ext uri="{FF2B5EF4-FFF2-40B4-BE49-F238E27FC236}">
              <a16:creationId xmlns:a16="http://schemas.microsoft.com/office/drawing/2014/main" id="{00000000-0008-0000-3E00-00003F000000}"/>
            </a:ext>
          </a:extLst>
        </xdr:cNvPr>
        <xdr:cNvPicPr/>
      </xdr:nvPicPr>
      <xdr:blipFill>
        <a:blip xmlns:r="http://schemas.openxmlformats.org/officeDocument/2006/relationships" r:embed="rId1"/>
        <a:stretch/>
      </xdr:blipFill>
      <xdr:spPr>
        <a:xfrm>
          <a:off x="6481800" y="0"/>
          <a:ext cx="529200" cy="4194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64516" name="Button 1" descr="Legyen bíró" hidden="1">
              <a:extLst>
                <a:ext uri="{63B3BB69-23CF-44E3-9099-C40C66FF867C}">
                  <a14:compatExt spid="_x0000_s64516"/>
                </a:ext>
                <a:ext uri="{FF2B5EF4-FFF2-40B4-BE49-F238E27FC236}">
                  <a16:creationId xmlns:a16="http://schemas.microsoft.com/office/drawing/2014/main" id="{00000000-0008-0000-3E00-000004F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64517" name="Button 2" descr="Nincs bíró" hidden="1">
              <a:extLst>
                <a:ext uri="{63B3BB69-23CF-44E3-9099-C40C66FF867C}">
                  <a14:compatExt spid="_x0000_s64517"/>
                </a:ext>
                <a:ext uri="{FF2B5EF4-FFF2-40B4-BE49-F238E27FC236}">
                  <a16:creationId xmlns:a16="http://schemas.microsoft.com/office/drawing/2014/main" id="{00000000-0008-0000-3E00-000005F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64514" name="Button 1" hidden="1">
              <a:extLst>
                <a:ext uri="{63B3BB69-23CF-44E3-9099-C40C66FF867C}">
                  <a14:compatExt spid="_x0000_s64514"/>
                </a:ext>
                <a:ext uri="{FF2B5EF4-FFF2-40B4-BE49-F238E27FC236}">
                  <a16:creationId xmlns:a16="http://schemas.microsoft.com/office/drawing/2014/main" id="{00000000-0008-0000-3E00-000002F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513" name="Button 2" hidden="1">
              <a:extLst>
                <a:ext uri="{63B3BB69-23CF-44E3-9099-C40C66FF867C}">
                  <a14:compatExt spid="_x0000_s64513"/>
                </a:ext>
                <a:ext uri="{FF2B5EF4-FFF2-40B4-BE49-F238E27FC236}">
                  <a16:creationId xmlns:a16="http://schemas.microsoft.com/office/drawing/2014/main" id="{00000000-0008-0000-3E00-000001F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02.xml><?xml version="1.0" encoding="utf-8"?>
<xdr:wsDr xmlns:xdr="http://schemas.openxmlformats.org/drawingml/2006/spreadsheetDrawing" xmlns:a="http://schemas.openxmlformats.org/drawingml/2006/main">
  <xdr:twoCellAnchor editAs="oneCell">
    <xdr:from>
      <xdr:col>14</xdr:col>
      <xdr:colOff>449640</xdr:colOff>
      <xdr:row>0</xdr:row>
      <xdr:rowOff>38160</xdr:rowOff>
    </xdr:from>
    <xdr:to>
      <xdr:col>16</xdr:col>
      <xdr:colOff>463320</xdr:colOff>
      <xdr:row>1</xdr:row>
      <xdr:rowOff>113040</xdr:rowOff>
    </xdr:to>
    <xdr:pic>
      <xdr:nvPicPr>
        <xdr:cNvPr id="64" name="Kép 2">
          <a:extLst>
            <a:ext uri="{FF2B5EF4-FFF2-40B4-BE49-F238E27FC236}">
              <a16:creationId xmlns:a16="http://schemas.microsoft.com/office/drawing/2014/main" id="{00000000-0008-0000-3F00-000040000000}"/>
            </a:ext>
          </a:extLst>
        </xdr:cNvPr>
        <xdr:cNvPicPr/>
      </xdr:nvPicPr>
      <xdr:blipFill>
        <a:blip xmlns:r="http://schemas.openxmlformats.org/officeDocument/2006/relationships" r:embed="rId1"/>
        <a:stretch/>
      </xdr:blipFill>
      <xdr:spPr>
        <a:xfrm>
          <a:off x="7434000" y="38160"/>
          <a:ext cx="538200" cy="3798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7620</xdr:rowOff>
        </xdr:to>
        <xdr:sp macro="" textlink="">
          <xdr:nvSpPr>
            <xdr:cNvPr id="65540" name="Button 1" descr="Sorsolási rangsor szerinti sorbarakás" hidden="1">
              <a:extLst>
                <a:ext uri="{63B3BB69-23CF-44E3-9099-C40C66FF867C}">
                  <a14:compatExt spid="_x0000_s65540"/>
                </a:ext>
                <a:ext uri="{FF2B5EF4-FFF2-40B4-BE49-F238E27FC236}">
                  <a16:creationId xmlns:a16="http://schemas.microsoft.com/office/drawing/2014/main" id="{00000000-0008-0000-3F00-0000040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3F00-0000010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103.xml><?xml version="1.0" encoding="utf-8"?>
<xdr:wsDr xmlns:xdr="http://schemas.openxmlformats.org/drawingml/2006/spreadsheetDrawing" xmlns:a="http://schemas.openxmlformats.org/drawingml/2006/main">
  <xdr:twoCellAnchor editAs="oneCell">
    <xdr:from>
      <xdr:col>11</xdr:col>
      <xdr:colOff>586800</xdr:colOff>
      <xdr:row>0</xdr:row>
      <xdr:rowOff>38160</xdr:rowOff>
    </xdr:from>
    <xdr:to>
      <xdr:col>12</xdr:col>
      <xdr:colOff>562680</xdr:colOff>
      <xdr:row>1</xdr:row>
      <xdr:rowOff>158760</xdr:rowOff>
    </xdr:to>
    <xdr:pic>
      <xdr:nvPicPr>
        <xdr:cNvPr id="65" name="Kép 2">
          <a:extLst>
            <a:ext uri="{FF2B5EF4-FFF2-40B4-BE49-F238E27FC236}">
              <a16:creationId xmlns:a16="http://schemas.microsoft.com/office/drawing/2014/main" id="{00000000-0008-0000-4000-000041000000}"/>
            </a:ext>
          </a:extLst>
        </xdr:cNvPr>
        <xdr:cNvPicPr/>
      </xdr:nvPicPr>
      <xdr:blipFill>
        <a:blip xmlns:r="http://schemas.openxmlformats.org/officeDocument/2006/relationships" r:embed="rId1"/>
        <a:stretch/>
      </xdr:blipFill>
      <xdr:spPr>
        <a:xfrm>
          <a:off x="6546240" y="38160"/>
          <a:ext cx="579240" cy="425520"/>
        </a:xfrm>
        <a:prstGeom prst="rect">
          <a:avLst/>
        </a:prstGeom>
        <a:noFill/>
        <a:ln w="0">
          <a:noFill/>
        </a:ln>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11</xdr:col>
      <xdr:colOff>442080</xdr:colOff>
      <xdr:row>0</xdr:row>
      <xdr:rowOff>0</xdr:rowOff>
    </xdr:from>
    <xdr:to>
      <xdr:col>12</xdr:col>
      <xdr:colOff>448200</xdr:colOff>
      <xdr:row>1</xdr:row>
      <xdr:rowOff>135720</xdr:rowOff>
    </xdr:to>
    <xdr:pic>
      <xdr:nvPicPr>
        <xdr:cNvPr id="66" name="Kép 2">
          <a:extLst>
            <a:ext uri="{FF2B5EF4-FFF2-40B4-BE49-F238E27FC236}">
              <a16:creationId xmlns:a16="http://schemas.microsoft.com/office/drawing/2014/main" id="{00000000-0008-0000-4100-000042000000}"/>
            </a:ext>
          </a:extLst>
        </xdr:cNvPr>
        <xdr:cNvPicPr/>
      </xdr:nvPicPr>
      <xdr:blipFill>
        <a:blip xmlns:r="http://schemas.openxmlformats.org/officeDocument/2006/relationships" r:embed="rId1"/>
        <a:stretch/>
      </xdr:blipFill>
      <xdr:spPr>
        <a:xfrm>
          <a:off x="6362280" y="0"/>
          <a:ext cx="609120" cy="440640"/>
        </a:xfrm>
        <a:prstGeom prst="rect">
          <a:avLst/>
        </a:prstGeom>
        <a:noFill/>
        <a:ln w="0">
          <a:noFill/>
        </a:ln>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509400</xdr:colOff>
      <xdr:row>1</xdr:row>
      <xdr:rowOff>143280</xdr:rowOff>
    </xdr:to>
    <xdr:pic>
      <xdr:nvPicPr>
        <xdr:cNvPr id="67" name="Kép 2">
          <a:extLst>
            <a:ext uri="{FF2B5EF4-FFF2-40B4-BE49-F238E27FC236}">
              <a16:creationId xmlns:a16="http://schemas.microsoft.com/office/drawing/2014/main" id="{00000000-0008-0000-4200-000043000000}"/>
            </a:ext>
          </a:extLst>
        </xdr:cNvPr>
        <xdr:cNvPicPr/>
      </xdr:nvPicPr>
      <xdr:blipFill>
        <a:blip xmlns:r="http://schemas.openxmlformats.org/officeDocument/2006/relationships" r:embed="rId1"/>
        <a:stretch/>
      </xdr:blipFill>
      <xdr:spPr>
        <a:xfrm>
          <a:off x="6494400" y="0"/>
          <a:ext cx="624600" cy="448200"/>
        </a:xfrm>
        <a:prstGeom prst="rect">
          <a:avLst/>
        </a:prstGeom>
        <a:noFill/>
        <a:ln w="0">
          <a:noFill/>
        </a:ln>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11</xdr:col>
      <xdr:colOff>541080</xdr:colOff>
      <xdr:row>0</xdr:row>
      <xdr:rowOff>0</xdr:rowOff>
    </xdr:from>
    <xdr:to>
      <xdr:col>12</xdr:col>
      <xdr:colOff>539640</xdr:colOff>
      <xdr:row>1</xdr:row>
      <xdr:rowOff>135720</xdr:rowOff>
    </xdr:to>
    <xdr:pic>
      <xdr:nvPicPr>
        <xdr:cNvPr id="68" name="Kép 2">
          <a:extLst>
            <a:ext uri="{FF2B5EF4-FFF2-40B4-BE49-F238E27FC236}">
              <a16:creationId xmlns:a16="http://schemas.microsoft.com/office/drawing/2014/main" id="{00000000-0008-0000-4300-000044000000}"/>
            </a:ext>
          </a:extLst>
        </xdr:cNvPr>
        <xdr:cNvPicPr/>
      </xdr:nvPicPr>
      <xdr:blipFill>
        <a:blip xmlns:r="http://schemas.openxmlformats.org/officeDocument/2006/relationships" r:embed="rId1"/>
        <a:stretch/>
      </xdr:blipFill>
      <xdr:spPr>
        <a:xfrm>
          <a:off x="6508080" y="0"/>
          <a:ext cx="601920" cy="440640"/>
        </a:xfrm>
        <a:prstGeom prst="rect">
          <a:avLst/>
        </a:prstGeom>
        <a:noFill/>
        <a:ln w="0">
          <a:noFill/>
        </a:ln>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12</xdr:col>
      <xdr:colOff>23040</xdr:colOff>
      <xdr:row>0</xdr:row>
      <xdr:rowOff>53280</xdr:rowOff>
    </xdr:from>
    <xdr:to>
      <xdr:col>12</xdr:col>
      <xdr:colOff>562680</xdr:colOff>
      <xdr:row>1</xdr:row>
      <xdr:rowOff>158400</xdr:rowOff>
    </xdr:to>
    <xdr:pic>
      <xdr:nvPicPr>
        <xdr:cNvPr id="69" name="Kép 2">
          <a:extLst>
            <a:ext uri="{FF2B5EF4-FFF2-40B4-BE49-F238E27FC236}">
              <a16:creationId xmlns:a16="http://schemas.microsoft.com/office/drawing/2014/main" id="{00000000-0008-0000-4400-000045000000}"/>
            </a:ext>
          </a:extLst>
        </xdr:cNvPr>
        <xdr:cNvPicPr/>
      </xdr:nvPicPr>
      <xdr:blipFill>
        <a:blip xmlns:r="http://schemas.openxmlformats.org/officeDocument/2006/relationships" r:embed="rId1"/>
        <a:stretch/>
      </xdr:blipFill>
      <xdr:spPr>
        <a:xfrm>
          <a:off x="6593400" y="53280"/>
          <a:ext cx="539640" cy="410040"/>
        </a:xfrm>
        <a:prstGeom prst="rect">
          <a:avLst/>
        </a:prstGeom>
        <a:noFill/>
        <a:ln w="0">
          <a:noFill/>
        </a:ln>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11</xdr:col>
      <xdr:colOff>556200</xdr:colOff>
      <xdr:row>0</xdr:row>
      <xdr:rowOff>38160</xdr:rowOff>
    </xdr:from>
    <xdr:to>
      <xdr:col>12</xdr:col>
      <xdr:colOff>547200</xdr:colOff>
      <xdr:row>1</xdr:row>
      <xdr:rowOff>160200</xdr:rowOff>
    </xdr:to>
    <xdr:pic>
      <xdr:nvPicPr>
        <xdr:cNvPr id="70" name="Kép 2">
          <a:extLst>
            <a:ext uri="{FF2B5EF4-FFF2-40B4-BE49-F238E27FC236}">
              <a16:creationId xmlns:a16="http://schemas.microsoft.com/office/drawing/2014/main" id="{00000000-0008-0000-4500-000046000000}"/>
            </a:ext>
          </a:extLst>
        </xdr:cNvPr>
        <xdr:cNvPicPr/>
      </xdr:nvPicPr>
      <xdr:blipFill>
        <a:blip xmlns:r="http://schemas.openxmlformats.org/officeDocument/2006/relationships" r:embed="rId1"/>
        <a:stretch/>
      </xdr:blipFill>
      <xdr:spPr>
        <a:xfrm>
          <a:off x="6523200" y="38160"/>
          <a:ext cx="594360" cy="426960"/>
        </a:xfrm>
        <a:prstGeom prst="rect">
          <a:avLst/>
        </a:prstGeom>
        <a:noFill/>
        <a:ln w="0">
          <a:noFill/>
        </a:ln>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16</xdr:col>
      <xdr:colOff>281880</xdr:colOff>
      <xdr:row>0</xdr:row>
      <xdr:rowOff>0</xdr:rowOff>
    </xdr:from>
    <xdr:to>
      <xdr:col>17</xdr:col>
      <xdr:colOff>105120</xdr:colOff>
      <xdr:row>1</xdr:row>
      <xdr:rowOff>160560</xdr:rowOff>
    </xdr:to>
    <xdr:pic>
      <xdr:nvPicPr>
        <xdr:cNvPr id="71" name="Kép 2">
          <a:extLst>
            <a:ext uri="{FF2B5EF4-FFF2-40B4-BE49-F238E27FC236}">
              <a16:creationId xmlns:a16="http://schemas.microsoft.com/office/drawing/2014/main" id="{00000000-0008-0000-4600-000047000000}"/>
            </a:ext>
          </a:extLst>
        </xdr:cNvPr>
        <xdr:cNvPicPr/>
      </xdr:nvPicPr>
      <xdr:blipFill>
        <a:blip xmlns:r="http://schemas.openxmlformats.org/officeDocument/2006/relationships" r:embed="rId1"/>
        <a:stretch/>
      </xdr:blipFill>
      <xdr:spPr>
        <a:xfrm>
          <a:off x="6640200" y="0"/>
          <a:ext cx="57456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72708" name="Button 1" descr="Legyen bíró" hidden="1">
              <a:extLst>
                <a:ext uri="{63B3BB69-23CF-44E3-9099-C40C66FF867C}">
                  <a14:compatExt spid="_x0000_s72708"/>
                </a:ext>
                <a:ext uri="{FF2B5EF4-FFF2-40B4-BE49-F238E27FC236}">
                  <a16:creationId xmlns:a16="http://schemas.microsoft.com/office/drawing/2014/main" id="{00000000-0008-0000-4600-0000041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72709" name="Button 2" descr="Nincs bíró" hidden="1">
              <a:extLst>
                <a:ext uri="{63B3BB69-23CF-44E3-9099-C40C66FF867C}">
                  <a14:compatExt spid="_x0000_s72709"/>
                </a:ext>
                <a:ext uri="{FF2B5EF4-FFF2-40B4-BE49-F238E27FC236}">
                  <a16:creationId xmlns:a16="http://schemas.microsoft.com/office/drawing/2014/main" id="{00000000-0008-0000-4600-0000051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72706" name="Button 1" hidden="1">
              <a:extLst>
                <a:ext uri="{63B3BB69-23CF-44E3-9099-C40C66FF867C}">
                  <a14:compatExt spid="_x0000_s72706"/>
                </a:ext>
                <a:ext uri="{FF2B5EF4-FFF2-40B4-BE49-F238E27FC236}">
                  <a16:creationId xmlns:a16="http://schemas.microsoft.com/office/drawing/2014/main" id="{00000000-0008-0000-4600-0000021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2705" name="Button 2" hidden="1">
              <a:extLst>
                <a:ext uri="{63B3BB69-23CF-44E3-9099-C40C66FF867C}">
                  <a14:compatExt spid="_x0000_s72705"/>
                </a:ext>
                <a:ext uri="{FF2B5EF4-FFF2-40B4-BE49-F238E27FC236}">
                  <a16:creationId xmlns:a16="http://schemas.microsoft.com/office/drawing/2014/main" id="{00000000-0008-0000-4600-0000011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11</xdr:col>
      <xdr:colOff>548640</xdr:colOff>
      <xdr:row>0</xdr:row>
      <xdr:rowOff>30600</xdr:rowOff>
    </xdr:from>
    <xdr:to>
      <xdr:col>12</xdr:col>
      <xdr:colOff>554760</xdr:colOff>
      <xdr:row>1</xdr:row>
      <xdr:rowOff>160200</xdr:rowOff>
    </xdr:to>
    <xdr:pic>
      <xdr:nvPicPr>
        <xdr:cNvPr id="11" name="Kép 2">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1"/>
        <a:stretch/>
      </xdr:blipFill>
      <xdr:spPr>
        <a:xfrm>
          <a:off x="6515640" y="30600"/>
          <a:ext cx="609480" cy="434520"/>
        </a:xfrm>
        <a:prstGeom prst="rect">
          <a:avLst/>
        </a:prstGeom>
        <a:noFill/>
        <a:ln w="0">
          <a:noFill/>
        </a:ln>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16</xdr:col>
      <xdr:colOff>304920</xdr:colOff>
      <xdr:row>0</xdr:row>
      <xdr:rowOff>0</xdr:rowOff>
    </xdr:from>
    <xdr:to>
      <xdr:col>17</xdr:col>
      <xdr:colOff>90000</xdr:colOff>
      <xdr:row>1</xdr:row>
      <xdr:rowOff>143280</xdr:rowOff>
    </xdr:to>
    <xdr:pic>
      <xdr:nvPicPr>
        <xdr:cNvPr id="72" name="Kép 2">
          <a:extLst>
            <a:ext uri="{FF2B5EF4-FFF2-40B4-BE49-F238E27FC236}">
              <a16:creationId xmlns:a16="http://schemas.microsoft.com/office/drawing/2014/main" id="{00000000-0008-0000-4700-000048000000}"/>
            </a:ext>
          </a:extLst>
        </xdr:cNvPr>
        <xdr:cNvPicPr/>
      </xdr:nvPicPr>
      <xdr:blipFill>
        <a:blip xmlns:r="http://schemas.openxmlformats.org/officeDocument/2006/relationships" r:embed="rId1"/>
        <a:stretch/>
      </xdr:blipFill>
      <xdr:spPr>
        <a:xfrm>
          <a:off x="6631920" y="0"/>
          <a:ext cx="536400" cy="4194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73732" name="Button 1" descr="Legyen bíró" hidden="1">
              <a:extLst>
                <a:ext uri="{63B3BB69-23CF-44E3-9099-C40C66FF867C}">
                  <a14:compatExt spid="_x0000_s73732"/>
                </a:ext>
                <a:ext uri="{FF2B5EF4-FFF2-40B4-BE49-F238E27FC236}">
                  <a16:creationId xmlns:a16="http://schemas.microsoft.com/office/drawing/2014/main" id="{00000000-0008-0000-4700-0000042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73733" name="Button 2" descr="Nincs bíró" hidden="1">
              <a:extLst>
                <a:ext uri="{63B3BB69-23CF-44E3-9099-C40C66FF867C}">
                  <a14:compatExt spid="_x0000_s73733"/>
                </a:ext>
                <a:ext uri="{FF2B5EF4-FFF2-40B4-BE49-F238E27FC236}">
                  <a16:creationId xmlns:a16="http://schemas.microsoft.com/office/drawing/2014/main" id="{00000000-0008-0000-4700-0000052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73730" name="Button 1" hidden="1">
              <a:extLst>
                <a:ext uri="{63B3BB69-23CF-44E3-9099-C40C66FF867C}">
                  <a14:compatExt spid="_x0000_s73730"/>
                </a:ext>
                <a:ext uri="{FF2B5EF4-FFF2-40B4-BE49-F238E27FC236}">
                  <a16:creationId xmlns:a16="http://schemas.microsoft.com/office/drawing/2014/main" id="{00000000-0008-0000-4700-0000022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3729" name="Button 2" hidden="1">
              <a:extLst>
                <a:ext uri="{63B3BB69-23CF-44E3-9099-C40C66FF867C}">
                  <a14:compatExt spid="_x0000_s73729"/>
                </a:ext>
                <a:ext uri="{FF2B5EF4-FFF2-40B4-BE49-F238E27FC236}">
                  <a16:creationId xmlns:a16="http://schemas.microsoft.com/office/drawing/2014/main" id="{00000000-0008-0000-4700-0000012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1.xml><?xml version="1.0" encoding="utf-8"?>
<xdr:wsDr xmlns:xdr="http://schemas.openxmlformats.org/drawingml/2006/spreadsheetDrawing" xmlns:a="http://schemas.openxmlformats.org/drawingml/2006/main">
  <xdr:twoCellAnchor editAs="oneCell">
    <xdr:from>
      <xdr:col>16</xdr:col>
      <xdr:colOff>320040</xdr:colOff>
      <xdr:row>0</xdr:row>
      <xdr:rowOff>0</xdr:rowOff>
    </xdr:from>
    <xdr:to>
      <xdr:col>17</xdr:col>
      <xdr:colOff>105120</xdr:colOff>
      <xdr:row>1</xdr:row>
      <xdr:rowOff>135720</xdr:rowOff>
    </xdr:to>
    <xdr:pic>
      <xdr:nvPicPr>
        <xdr:cNvPr id="73" name="Kép 2">
          <a:extLst>
            <a:ext uri="{FF2B5EF4-FFF2-40B4-BE49-F238E27FC236}">
              <a16:creationId xmlns:a16="http://schemas.microsoft.com/office/drawing/2014/main" id="{00000000-0008-0000-4800-000049000000}"/>
            </a:ext>
          </a:extLst>
        </xdr:cNvPr>
        <xdr:cNvPicPr/>
      </xdr:nvPicPr>
      <xdr:blipFill>
        <a:blip xmlns:r="http://schemas.openxmlformats.org/officeDocument/2006/relationships" r:embed="rId1"/>
        <a:stretch/>
      </xdr:blipFill>
      <xdr:spPr>
        <a:xfrm>
          <a:off x="6678360" y="0"/>
          <a:ext cx="536400" cy="4118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74756" name="Button 1" descr="Legyen bíró" hidden="1">
              <a:extLst>
                <a:ext uri="{63B3BB69-23CF-44E3-9099-C40C66FF867C}">
                  <a14:compatExt spid="_x0000_s74756"/>
                </a:ext>
                <a:ext uri="{FF2B5EF4-FFF2-40B4-BE49-F238E27FC236}">
                  <a16:creationId xmlns:a16="http://schemas.microsoft.com/office/drawing/2014/main" id="{00000000-0008-0000-4800-000004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74757" name="Button 2" descr="Nincs bíró" hidden="1">
              <a:extLst>
                <a:ext uri="{63B3BB69-23CF-44E3-9099-C40C66FF867C}">
                  <a14:compatExt spid="_x0000_s74757"/>
                </a:ext>
                <a:ext uri="{FF2B5EF4-FFF2-40B4-BE49-F238E27FC236}">
                  <a16:creationId xmlns:a16="http://schemas.microsoft.com/office/drawing/2014/main" id="{00000000-0008-0000-4800-000005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74754" name="Button 1" hidden="1">
              <a:extLst>
                <a:ext uri="{63B3BB69-23CF-44E3-9099-C40C66FF867C}">
                  <a14:compatExt spid="_x0000_s74754"/>
                </a:ext>
                <a:ext uri="{FF2B5EF4-FFF2-40B4-BE49-F238E27FC236}">
                  <a16:creationId xmlns:a16="http://schemas.microsoft.com/office/drawing/2014/main" id="{00000000-0008-0000-4800-0000022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4753" name="Button 2" hidden="1">
              <a:extLst>
                <a:ext uri="{63B3BB69-23CF-44E3-9099-C40C66FF867C}">
                  <a14:compatExt spid="_x0000_s74753"/>
                </a:ext>
                <a:ext uri="{FF2B5EF4-FFF2-40B4-BE49-F238E27FC236}">
                  <a16:creationId xmlns:a16="http://schemas.microsoft.com/office/drawing/2014/main" id="{00000000-0008-0000-4800-0000012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2.xml><?xml version="1.0" encoding="utf-8"?>
<xdr:wsDr xmlns:xdr="http://schemas.openxmlformats.org/drawingml/2006/spreadsheetDrawing" xmlns:a="http://schemas.openxmlformats.org/drawingml/2006/main">
  <xdr:twoCellAnchor editAs="oneCell">
    <xdr:from>
      <xdr:col>16</xdr:col>
      <xdr:colOff>266760</xdr:colOff>
      <xdr:row>0</xdr:row>
      <xdr:rowOff>30600</xdr:rowOff>
    </xdr:from>
    <xdr:to>
      <xdr:col>17</xdr:col>
      <xdr:colOff>44280</xdr:colOff>
      <xdr:row>2</xdr:row>
      <xdr:rowOff>4320</xdr:rowOff>
    </xdr:to>
    <xdr:pic>
      <xdr:nvPicPr>
        <xdr:cNvPr id="74" name="Kép 2">
          <a:extLst>
            <a:ext uri="{FF2B5EF4-FFF2-40B4-BE49-F238E27FC236}">
              <a16:creationId xmlns:a16="http://schemas.microsoft.com/office/drawing/2014/main" id="{00000000-0008-0000-4900-00004A000000}"/>
            </a:ext>
          </a:extLst>
        </xdr:cNvPr>
        <xdr:cNvPicPr/>
      </xdr:nvPicPr>
      <xdr:blipFill>
        <a:blip xmlns:r="http://schemas.openxmlformats.org/officeDocument/2006/relationships" r:embed="rId1"/>
        <a:stretch/>
      </xdr:blipFill>
      <xdr:spPr>
        <a:xfrm>
          <a:off x="6625080" y="30600"/>
          <a:ext cx="528840" cy="4118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685800</xdr:colOff>
          <xdr:row>0</xdr:row>
          <xdr:rowOff>7620</xdr:rowOff>
        </xdr:from>
        <xdr:to>
          <xdr:col>14</xdr:col>
          <xdr:colOff>487680</xdr:colOff>
          <xdr:row>1</xdr:row>
          <xdr:rowOff>-60960</xdr:rowOff>
        </xdr:to>
        <xdr:sp macro="" textlink="">
          <xdr:nvSpPr>
            <xdr:cNvPr id="75780" name="Button 1" descr="Legyen bíró" hidden="1">
              <a:extLst>
                <a:ext uri="{63B3BB69-23CF-44E3-9099-C40C66FF867C}">
                  <a14:compatExt spid="_x0000_s75780"/>
                </a:ext>
                <a:ext uri="{FF2B5EF4-FFF2-40B4-BE49-F238E27FC236}">
                  <a16:creationId xmlns:a16="http://schemas.microsoft.com/office/drawing/2014/main" id="{00000000-0008-0000-4900-0000042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0</xdr:row>
          <xdr:rowOff>228600</xdr:rowOff>
        </xdr:from>
        <xdr:to>
          <xdr:col>14</xdr:col>
          <xdr:colOff>487680</xdr:colOff>
          <xdr:row>1</xdr:row>
          <xdr:rowOff>76200</xdr:rowOff>
        </xdr:to>
        <xdr:sp macro="" textlink="">
          <xdr:nvSpPr>
            <xdr:cNvPr id="75781" name="Button 2" descr="Nincs bíró" hidden="1">
              <a:extLst>
                <a:ext uri="{63B3BB69-23CF-44E3-9099-C40C66FF867C}">
                  <a14:compatExt spid="_x0000_s75781"/>
                </a:ext>
                <a:ext uri="{FF2B5EF4-FFF2-40B4-BE49-F238E27FC236}">
                  <a16:creationId xmlns:a16="http://schemas.microsoft.com/office/drawing/2014/main" id="{00000000-0008-0000-4900-0000052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1</xdr:row>
          <xdr:rowOff>45720</xdr:rowOff>
        </xdr:to>
        <xdr:sp macro="" textlink="">
          <xdr:nvSpPr>
            <xdr:cNvPr id="75778" name="Button 1" hidden="1">
              <a:extLst>
                <a:ext uri="{63B3BB69-23CF-44E3-9099-C40C66FF867C}">
                  <a14:compatExt spid="_x0000_s75778"/>
                </a:ext>
                <a:ext uri="{FF2B5EF4-FFF2-40B4-BE49-F238E27FC236}">
                  <a16:creationId xmlns:a16="http://schemas.microsoft.com/office/drawing/2014/main" id="{00000000-0008-0000-4900-0000022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5777" name="Button 2" hidden="1">
              <a:extLst>
                <a:ext uri="{63B3BB69-23CF-44E3-9099-C40C66FF867C}">
                  <a14:compatExt spid="_x0000_s75777"/>
                </a:ext>
                <a:ext uri="{FF2B5EF4-FFF2-40B4-BE49-F238E27FC236}">
                  <a16:creationId xmlns:a16="http://schemas.microsoft.com/office/drawing/2014/main" id="{00000000-0008-0000-4900-0000012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3.xml><?xml version="1.0" encoding="utf-8"?>
<xdr:wsDr xmlns:xdr="http://schemas.openxmlformats.org/drawingml/2006/spreadsheetDrawing" xmlns:a="http://schemas.openxmlformats.org/drawingml/2006/main">
  <xdr:twoCellAnchor editAs="oneCell">
    <xdr:from>
      <xdr:col>14</xdr:col>
      <xdr:colOff>236160</xdr:colOff>
      <xdr:row>0</xdr:row>
      <xdr:rowOff>91440</xdr:rowOff>
    </xdr:from>
    <xdr:to>
      <xdr:col>15</xdr:col>
      <xdr:colOff>311040</xdr:colOff>
      <xdr:row>1</xdr:row>
      <xdr:rowOff>143280</xdr:rowOff>
    </xdr:to>
    <xdr:pic>
      <xdr:nvPicPr>
        <xdr:cNvPr id="75" name="Kép 2">
          <a:extLst>
            <a:ext uri="{FF2B5EF4-FFF2-40B4-BE49-F238E27FC236}">
              <a16:creationId xmlns:a16="http://schemas.microsoft.com/office/drawing/2014/main" id="{00000000-0008-0000-4A00-00004B000000}"/>
            </a:ext>
          </a:extLst>
        </xdr:cNvPr>
        <xdr:cNvPicPr/>
      </xdr:nvPicPr>
      <xdr:blipFill>
        <a:blip xmlns:r="http://schemas.openxmlformats.org/officeDocument/2006/relationships" r:embed="rId1"/>
        <a:stretch/>
      </xdr:blipFill>
      <xdr:spPr>
        <a:xfrm>
          <a:off x="9883080" y="91440"/>
          <a:ext cx="489600" cy="3567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9</xdr:col>
          <xdr:colOff>350520</xdr:colOff>
          <xdr:row>0</xdr:row>
          <xdr:rowOff>114300</xdr:rowOff>
        </xdr:from>
        <xdr:to>
          <xdr:col>12</xdr:col>
          <xdr:colOff>60960</xdr:colOff>
          <xdr:row>2</xdr:row>
          <xdr:rowOff>7620</xdr:rowOff>
        </xdr:to>
        <xdr:sp macro="" textlink="">
          <xdr:nvSpPr>
            <xdr:cNvPr id="76802" name="Button 1" descr="Sorsolási rangsor szerinti sorbarakás" hidden="1">
              <a:extLst>
                <a:ext uri="{63B3BB69-23CF-44E3-9099-C40C66FF867C}">
                  <a14:compatExt spid="_x0000_s76802"/>
                </a:ext>
                <a:ext uri="{FF2B5EF4-FFF2-40B4-BE49-F238E27FC236}">
                  <a16:creationId xmlns:a16="http://schemas.microsoft.com/office/drawing/2014/main" id="{00000000-0008-0000-4A00-0000022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2</xdr:row>
          <xdr:rowOff>7620</xdr:rowOff>
        </xdr:to>
        <xdr:sp macro="" textlink="">
          <xdr:nvSpPr>
            <xdr:cNvPr id="76801" name="Button 1" hidden="1">
              <a:extLst>
                <a:ext uri="{63B3BB69-23CF-44E3-9099-C40C66FF867C}">
                  <a14:compatExt spid="_x0000_s76801"/>
                </a:ext>
                <a:ext uri="{FF2B5EF4-FFF2-40B4-BE49-F238E27FC236}">
                  <a16:creationId xmlns:a16="http://schemas.microsoft.com/office/drawing/2014/main" id="{00000000-0008-0000-4A00-0000012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114.xml><?xml version="1.0" encoding="utf-8"?>
<xdr:wsDr xmlns:xdr="http://schemas.openxmlformats.org/drawingml/2006/spreadsheetDrawing" xmlns:a="http://schemas.openxmlformats.org/drawingml/2006/main">
  <xdr:twoCellAnchor editAs="oneCell">
    <xdr:from>
      <xdr:col>16</xdr:col>
      <xdr:colOff>343080</xdr:colOff>
      <xdr:row>0</xdr:row>
      <xdr:rowOff>30600</xdr:rowOff>
    </xdr:from>
    <xdr:to>
      <xdr:col>17</xdr:col>
      <xdr:colOff>82440</xdr:colOff>
      <xdr:row>1</xdr:row>
      <xdr:rowOff>135720</xdr:rowOff>
    </xdr:to>
    <xdr:pic>
      <xdr:nvPicPr>
        <xdr:cNvPr id="76" name="Kép 2">
          <a:extLst>
            <a:ext uri="{FF2B5EF4-FFF2-40B4-BE49-F238E27FC236}">
              <a16:creationId xmlns:a16="http://schemas.microsoft.com/office/drawing/2014/main" id="{00000000-0008-0000-4B00-00004C000000}"/>
            </a:ext>
          </a:extLst>
        </xdr:cNvPr>
        <xdr:cNvPicPr/>
      </xdr:nvPicPr>
      <xdr:blipFill>
        <a:blip xmlns:r="http://schemas.openxmlformats.org/officeDocument/2006/relationships" r:embed="rId1"/>
        <a:stretch/>
      </xdr:blipFill>
      <xdr:spPr>
        <a:xfrm>
          <a:off x="6528600" y="30600"/>
          <a:ext cx="490680" cy="381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77828" name="Button 1" descr="Legyen bíró" hidden="1">
              <a:extLst>
                <a:ext uri="{63B3BB69-23CF-44E3-9099-C40C66FF867C}">
                  <a14:compatExt spid="_x0000_s77828"/>
                </a:ext>
                <a:ext uri="{FF2B5EF4-FFF2-40B4-BE49-F238E27FC236}">
                  <a16:creationId xmlns:a16="http://schemas.microsoft.com/office/drawing/2014/main" id="{00000000-0008-0000-4B00-0000043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77829" name="Button 2" descr="Nincs bíró" hidden="1">
              <a:extLst>
                <a:ext uri="{63B3BB69-23CF-44E3-9099-C40C66FF867C}">
                  <a14:compatExt spid="_x0000_s77829"/>
                </a:ext>
                <a:ext uri="{FF2B5EF4-FFF2-40B4-BE49-F238E27FC236}">
                  <a16:creationId xmlns:a16="http://schemas.microsoft.com/office/drawing/2014/main" id="{00000000-0008-0000-4B00-0000053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77826" name="Button 1" hidden="1">
              <a:extLst>
                <a:ext uri="{63B3BB69-23CF-44E3-9099-C40C66FF867C}">
                  <a14:compatExt spid="_x0000_s77826"/>
                </a:ext>
                <a:ext uri="{FF2B5EF4-FFF2-40B4-BE49-F238E27FC236}">
                  <a16:creationId xmlns:a16="http://schemas.microsoft.com/office/drawing/2014/main" id="{00000000-0008-0000-4B00-0000023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7825" name="Button 2" hidden="1">
              <a:extLst>
                <a:ext uri="{63B3BB69-23CF-44E3-9099-C40C66FF867C}">
                  <a14:compatExt spid="_x0000_s77825"/>
                </a:ext>
                <a:ext uri="{FF2B5EF4-FFF2-40B4-BE49-F238E27FC236}">
                  <a16:creationId xmlns:a16="http://schemas.microsoft.com/office/drawing/2014/main" id="{00000000-0008-0000-4B00-0000013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5.xml><?xml version="1.0" encoding="utf-8"?>
<xdr:wsDr xmlns:xdr="http://schemas.openxmlformats.org/drawingml/2006/spreadsheetDrawing" xmlns:a="http://schemas.openxmlformats.org/drawingml/2006/main">
  <xdr:twoCellAnchor editAs="oneCell">
    <xdr:from>
      <xdr:col>16</xdr:col>
      <xdr:colOff>335160</xdr:colOff>
      <xdr:row>0</xdr:row>
      <xdr:rowOff>23040</xdr:rowOff>
    </xdr:from>
    <xdr:to>
      <xdr:col>17</xdr:col>
      <xdr:colOff>105120</xdr:colOff>
      <xdr:row>1</xdr:row>
      <xdr:rowOff>143640</xdr:rowOff>
    </xdr:to>
    <xdr:pic>
      <xdr:nvPicPr>
        <xdr:cNvPr id="77" name="Kép 2">
          <a:extLst>
            <a:ext uri="{FF2B5EF4-FFF2-40B4-BE49-F238E27FC236}">
              <a16:creationId xmlns:a16="http://schemas.microsoft.com/office/drawing/2014/main" id="{00000000-0008-0000-4C00-00004D000000}"/>
            </a:ext>
          </a:extLst>
        </xdr:cNvPr>
        <xdr:cNvPicPr/>
      </xdr:nvPicPr>
      <xdr:blipFill>
        <a:blip xmlns:r="http://schemas.openxmlformats.org/officeDocument/2006/relationships" r:embed="rId1"/>
        <a:stretch/>
      </xdr:blipFill>
      <xdr:spPr>
        <a:xfrm>
          <a:off x="6505560" y="23040"/>
          <a:ext cx="520920" cy="3967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78852" name="Button 1" descr="Legyen bíró" hidden="1">
              <a:extLst>
                <a:ext uri="{63B3BB69-23CF-44E3-9099-C40C66FF867C}">
                  <a14:compatExt spid="_x0000_s78852"/>
                </a:ext>
                <a:ext uri="{FF2B5EF4-FFF2-40B4-BE49-F238E27FC236}">
                  <a16:creationId xmlns:a16="http://schemas.microsoft.com/office/drawing/2014/main" id="{00000000-0008-0000-4C00-0000043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78853" name="Button 2" descr="Nincs bíró" hidden="1">
              <a:extLst>
                <a:ext uri="{63B3BB69-23CF-44E3-9099-C40C66FF867C}">
                  <a14:compatExt spid="_x0000_s78853"/>
                </a:ext>
                <a:ext uri="{FF2B5EF4-FFF2-40B4-BE49-F238E27FC236}">
                  <a16:creationId xmlns:a16="http://schemas.microsoft.com/office/drawing/2014/main" id="{00000000-0008-0000-4C00-0000053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78850" name="Button 1" hidden="1">
              <a:extLst>
                <a:ext uri="{63B3BB69-23CF-44E3-9099-C40C66FF867C}">
                  <a14:compatExt spid="_x0000_s78850"/>
                </a:ext>
                <a:ext uri="{FF2B5EF4-FFF2-40B4-BE49-F238E27FC236}">
                  <a16:creationId xmlns:a16="http://schemas.microsoft.com/office/drawing/2014/main" id="{00000000-0008-0000-4C00-0000023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8849" name="Button 2" hidden="1">
              <a:extLst>
                <a:ext uri="{63B3BB69-23CF-44E3-9099-C40C66FF867C}">
                  <a14:compatExt spid="_x0000_s78849"/>
                </a:ext>
                <a:ext uri="{FF2B5EF4-FFF2-40B4-BE49-F238E27FC236}">
                  <a16:creationId xmlns:a16="http://schemas.microsoft.com/office/drawing/2014/main" id="{00000000-0008-0000-4C00-0000013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6.xml><?xml version="1.0" encoding="utf-8"?>
<xdr:wsDr xmlns:xdr="http://schemas.openxmlformats.org/drawingml/2006/spreadsheetDrawing" xmlns:a="http://schemas.openxmlformats.org/drawingml/2006/main">
  <xdr:twoCellAnchor editAs="oneCell">
    <xdr:from>
      <xdr:col>16</xdr:col>
      <xdr:colOff>335160</xdr:colOff>
      <xdr:row>0</xdr:row>
      <xdr:rowOff>0</xdr:rowOff>
    </xdr:from>
    <xdr:to>
      <xdr:col>17</xdr:col>
      <xdr:colOff>105120</xdr:colOff>
      <xdr:row>1</xdr:row>
      <xdr:rowOff>128160</xdr:rowOff>
    </xdr:to>
    <xdr:pic>
      <xdr:nvPicPr>
        <xdr:cNvPr id="78" name="Kép 2">
          <a:extLst>
            <a:ext uri="{FF2B5EF4-FFF2-40B4-BE49-F238E27FC236}">
              <a16:creationId xmlns:a16="http://schemas.microsoft.com/office/drawing/2014/main" id="{00000000-0008-0000-4D00-00004E000000}"/>
            </a:ext>
          </a:extLst>
        </xdr:cNvPr>
        <xdr:cNvPicPr/>
      </xdr:nvPicPr>
      <xdr:blipFill>
        <a:blip xmlns:r="http://schemas.openxmlformats.org/officeDocument/2006/relationships" r:embed="rId1"/>
        <a:stretch/>
      </xdr:blipFill>
      <xdr:spPr>
        <a:xfrm>
          <a:off x="6426720" y="0"/>
          <a:ext cx="521280" cy="4042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79876" name="Button 1" descr="Legyen bíró" hidden="1">
              <a:extLst>
                <a:ext uri="{63B3BB69-23CF-44E3-9099-C40C66FF867C}">
                  <a14:compatExt spid="_x0000_s79876"/>
                </a:ext>
                <a:ext uri="{FF2B5EF4-FFF2-40B4-BE49-F238E27FC236}">
                  <a16:creationId xmlns:a16="http://schemas.microsoft.com/office/drawing/2014/main" id="{00000000-0008-0000-4D00-0000043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79877" name="Button 2" descr="Nincs bíró" hidden="1">
              <a:extLst>
                <a:ext uri="{63B3BB69-23CF-44E3-9099-C40C66FF867C}">
                  <a14:compatExt spid="_x0000_s79877"/>
                </a:ext>
                <a:ext uri="{FF2B5EF4-FFF2-40B4-BE49-F238E27FC236}">
                  <a16:creationId xmlns:a16="http://schemas.microsoft.com/office/drawing/2014/main" id="{00000000-0008-0000-4D00-0000053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79874" name="Button 1" hidden="1">
              <a:extLst>
                <a:ext uri="{63B3BB69-23CF-44E3-9099-C40C66FF867C}">
                  <a14:compatExt spid="_x0000_s79874"/>
                </a:ext>
                <a:ext uri="{FF2B5EF4-FFF2-40B4-BE49-F238E27FC236}">
                  <a16:creationId xmlns:a16="http://schemas.microsoft.com/office/drawing/2014/main" id="{00000000-0008-0000-4D00-0000023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9873" name="Button 2" hidden="1">
              <a:extLst>
                <a:ext uri="{63B3BB69-23CF-44E3-9099-C40C66FF867C}">
                  <a14:compatExt spid="_x0000_s79873"/>
                </a:ext>
                <a:ext uri="{FF2B5EF4-FFF2-40B4-BE49-F238E27FC236}">
                  <a16:creationId xmlns:a16="http://schemas.microsoft.com/office/drawing/2014/main" id="{00000000-0008-0000-4D00-0000013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7.xml><?xml version="1.0" encoding="utf-8"?>
<xdr:wsDr xmlns:xdr="http://schemas.openxmlformats.org/drawingml/2006/spreadsheetDrawing" xmlns:a="http://schemas.openxmlformats.org/drawingml/2006/main">
  <xdr:twoCellAnchor editAs="oneCell">
    <xdr:from>
      <xdr:col>12</xdr:col>
      <xdr:colOff>472320</xdr:colOff>
      <xdr:row>0</xdr:row>
      <xdr:rowOff>68760</xdr:rowOff>
    </xdr:from>
    <xdr:to>
      <xdr:col>14</xdr:col>
      <xdr:colOff>440280</xdr:colOff>
      <xdr:row>1</xdr:row>
      <xdr:rowOff>128160</xdr:rowOff>
    </xdr:to>
    <xdr:pic>
      <xdr:nvPicPr>
        <xdr:cNvPr id="79" name="Kép 2">
          <a:extLst>
            <a:ext uri="{FF2B5EF4-FFF2-40B4-BE49-F238E27FC236}">
              <a16:creationId xmlns:a16="http://schemas.microsoft.com/office/drawing/2014/main" id="{00000000-0008-0000-4E00-00004F000000}"/>
            </a:ext>
          </a:extLst>
        </xdr:cNvPr>
        <xdr:cNvPicPr/>
      </xdr:nvPicPr>
      <xdr:blipFill>
        <a:blip xmlns:r="http://schemas.openxmlformats.org/officeDocument/2006/relationships" r:embed="rId1"/>
        <a:stretch/>
      </xdr:blipFill>
      <xdr:spPr>
        <a:xfrm>
          <a:off x="7716240" y="68760"/>
          <a:ext cx="492480" cy="3643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5</xdr:col>
          <xdr:colOff>1143000</xdr:colOff>
          <xdr:row>0</xdr:row>
          <xdr:rowOff>190500</xdr:rowOff>
        </xdr:from>
        <xdr:to>
          <xdr:col>11</xdr:col>
          <xdr:colOff>30480</xdr:colOff>
          <xdr:row>1</xdr:row>
          <xdr:rowOff>144780</xdr:rowOff>
        </xdr:to>
        <xdr:sp macro="" textlink="">
          <xdr:nvSpPr>
            <xdr:cNvPr id="80900" name="Button 1" descr="Sorsolási rangsor szerinti sorbarakás" hidden="1">
              <a:extLst>
                <a:ext uri="{63B3BB69-23CF-44E3-9099-C40C66FF867C}">
                  <a14:compatExt spid="_x0000_s80900"/>
                </a:ext>
                <a:ext uri="{FF2B5EF4-FFF2-40B4-BE49-F238E27FC236}">
                  <a16:creationId xmlns:a16="http://schemas.microsoft.com/office/drawing/2014/main" id="{00000000-0008-0000-4E00-0000043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80897" name="Button 1" hidden="1">
              <a:extLst>
                <a:ext uri="{63B3BB69-23CF-44E3-9099-C40C66FF867C}">
                  <a14:compatExt spid="_x0000_s80897"/>
                </a:ext>
                <a:ext uri="{FF2B5EF4-FFF2-40B4-BE49-F238E27FC236}">
                  <a16:creationId xmlns:a16="http://schemas.microsoft.com/office/drawing/2014/main" id="{00000000-0008-0000-4E00-0000013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118.xml><?xml version="1.0" encoding="utf-8"?>
<xdr:wsDr xmlns:xdr="http://schemas.openxmlformats.org/drawingml/2006/spreadsheetDrawing" xmlns:a="http://schemas.openxmlformats.org/drawingml/2006/main">
  <xdr:twoCellAnchor editAs="oneCell">
    <xdr:from>
      <xdr:col>16</xdr:col>
      <xdr:colOff>243720</xdr:colOff>
      <xdr:row>0</xdr:row>
      <xdr:rowOff>0</xdr:rowOff>
    </xdr:from>
    <xdr:to>
      <xdr:col>19</xdr:col>
      <xdr:colOff>6120</xdr:colOff>
      <xdr:row>1</xdr:row>
      <xdr:rowOff>160560</xdr:rowOff>
    </xdr:to>
    <xdr:pic>
      <xdr:nvPicPr>
        <xdr:cNvPr id="80" name="Kép 2">
          <a:extLst>
            <a:ext uri="{FF2B5EF4-FFF2-40B4-BE49-F238E27FC236}">
              <a16:creationId xmlns:a16="http://schemas.microsoft.com/office/drawing/2014/main" id="{00000000-0008-0000-4F00-000050000000}"/>
            </a:ext>
          </a:extLst>
        </xdr:cNvPr>
        <xdr:cNvPicPr/>
      </xdr:nvPicPr>
      <xdr:blipFill>
        <a:blip xmlns:r="http://schemas.openxmlformats.org/officeDocument/2006/relationships" r:embed="rId1"/>
        <a:stretch/>
      </xdr:blipFill>
      <xdr:spPr>
        <a:xfrm>
          <a:off x="6477480" y="0"/>
          <a:ext cx="57636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662940</xdr:colOff>
          <xdr:row>0</xdr:row>
          <xdr:rowOff>7620</xdr:rowOff>
        </xdr:from>
        <xdr:to>
          <xdr:col>14</xdr:col>
          <xdr:colOff>464820</xdr:colOff>
          <xdr:row>1</xdr:row>
          <xdr:rowOff>-60960</xdr:rowOff>
        </xdr:to>
        <xdr:sp macro="" textlink="">
          <xdr:nvSpPr>
            <xdr:cNvPr id="81924" name="Button 1" descr="Legyen bíró" hidden="1">
              <a:extLst>
                <a:ext uri="{63B3BB69-23CF-44E3-9099-C40C66FF867C}">
                  <a14:compatExt spid="_x0000_s81924"/>
                </a:ext>
                <a:ext uri="{FF2B5EF4-FFF2-40B4-BE49-F238E27FC236}">
                  <a16:creationId xmlns:a16="http://schemas.microsoft.com/office/drawing/2014/main" id="{00000000-0008-0000-4F00-0000044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81925" name="Button 2" descr="Nincs bíró" hidden="1">
              <a:extLst>
                <a:ext uri="{63B3BB69-23CF-44E3-9099-C40C66FF867C}">
                  <a14:compatExt spid="_x0000_s81925"/>
                </a:ext>
                <a:ext uri="{FF2B5EF4-FFF2-40B4-BE49-F238E27FC236}">
                  <a16:creationId xmlns:a16="http://schemas.microsoft.com/office/drawing/2014/main" id="{00000000-0008-0000-4F00-0000054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1</xdr:row>
          <xdr:rowOff>45720</xdr:rowOff>
        </xdr:to>
        <xdr:sp macro="" textlink="">
          <xdr:nvSpPr>
            <xdr:cNvPr id="81922" name="Button 1" hidden="1">
              <a:extLst>
                <a:ext uri="{63B3BB69-23CF-44E3-9099-C40C66FF867C}">
                  <a14:compatExt spid="_x0000_s81922"/>
                </a:ext>
                <a:ext uri="{FF2B5EF4-FFF2-40B4-BE49-F238E27FC236}">
                  <a16:creationId xmlns:a16="http://schemas.microsoft.com/office/drawing/2014/main" id="{00000000-0008-0000-4F00-0000024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1921" name="Button 2" hidden="1">
              <a:extLst>
                <a:ext uri="{63B3BB69-23CF-44E3-9099-C40C66FF867C}">
                  <a14:compatExt spid="_x0000_s81921"/>
                </a:ext>
                <a:ext uri="{FF2B5EF4-FFF2-40B4-BE49-F238E27FC236}">
                  <a16:creationId xmlns:a16="http://schemas.microsoft.com/office/drawing/2014/main" id="{00000000-0008-0000-4F00-0000014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19.xml><?xml version="1.0" encoding="utf-8"?>
<xdr:wsDr xmlns:xdr="http://schemas.openxmlformats.org/drawingml/2006/spreadsheetDrawing" xmlns:a="http://schemas.openxmlformats.org/drawingml/2006/main">
  <xdr:twoCellAnchor editAs="oneCell">
    <xdr:from>
      <xdr:col>16</xdr:col>
      <xdr:colOff>312480</xdr:colOff>
      <xdr:row>0</xdr:row>
      <xdr:rowOff>7560</xdr:rowOff>
    </xdr:from>
    <xdr:to>
      <xdr:col>17</xdr:col>
      <xdr:colOff>82440</xdr:colOff>
      <xdr:row>1</xdr:row>
      <xdr:rowOff>135720</xdr:rowOff>
    </xdr:to>
    <xdr:pic>
      <xdr:nvPicPr>
        <xdr:cNvPr id="81" name="Kép 2">
          <a:extLst>
            <a:ext uri="{FF2B5EF4-FFF2-40B4-BE49-F238E27FC236}">
              <a16:creationId xmlns:a16="http://schemas.microsoft.com/office/drawing/2014/main" id="{00000000-0008-0000-5000-000051000000}"/>
            </a:ext>
          </a:extLst>
        </xdr:cNvPr>
        <xdr:cNvPicPr/>
      </xdr:nvPicPr>
      <xdr:blipFill>
        <a:blip xmlns:r="http://schemas.openxmlformats.org/officeDocument/2006/relationships" r:embed="rId1"/>
        <a:stretch/>
      </xdr:blipFill>
      <xdr:spPr>
        <a:xfrm>
          <a:off x="6773040" y="7560"/>
          <a:ext cx="520920" cy="4042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82948" name="Button 1" descr="Legyen bíró" hidden="1">
              <a:extLst>
                <a:ext uri="{63B3BB69-23CF-44E3-9099-C40C66FF867C}">
                  <a14:compatExt spid="_x0000_s82948"/>
                </a:ext>
                <a:ext uri="{FF2B5EF4-FFF2-40B4-BE49-F238E27FC236}">
                  <a16:creationId xmlns:a16="http://schemas.microsoft.com/office/drawing/2014/main" id="{00000000-0008-0000-5000-0000044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82949" name="Button 2" descr="Nincs bíró" hidden="1">
              <a:extLst>
                <a:ext uri="{63B3BB69-23CF-44E3-9099-C40C66FF867C}">
                  <a14:compatExt spid="_x0000_s82949"/>
                </a:ext>
                <a:ext uri="{FF2B5EF4-FFF2-40B4-BE49-F238E27FC236}">
                  <a16:creationId xmlns:a16="http://schemas.microsoft.com/office/drawing/2014/main" id="{00000000-0008-0000-5000-0000054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82946" name="Button 1" hidden="1">
              <a:extLst>
                <a:ext uri="{63B3BB69-23CF-44E3-9099-C40C66FF867C}">
                  <a14:compatExt spid="_x0000_s82946"/>
                </a:ext>
                <a:ext uri="{FF2B5EF4-FFF2-40B4-BE49-F238E27FC236}">
                  <a16:creationId xmlns:a16="http://schemas.microsoft.com/office/drawing/2014/main" id="{00000000-0008-0000-5000-0000024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2945" name="Button 2" hidden="1">
              <a:extLst>
                <a:ext uri="{63B3BB69-23CF-44E3-9099-C40C66FF867C}">
                  <a14:compatExt spid="_x0000_s82945"/>
                </a:ext>
                <a:ext uri="{FF2B5EF4-FFF2-40B4-BE49-F238E27FC236}">
                  <a16:creationId xmlns:a16="http://schemas.microsoft.com/office/drawing/2014/main" id="{00000000-0008-0000-5000-0000014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11</xdr:col>
      <xdr:colOff>579240</xdr:colOff>
      <xdr:row>0</xdr:row>
      <xdr:rowOff>60840</xdr:rowOff>
    </xdr:from>
    <xdr:to>
      <xdr:col>12</xdr:col>
      <xdr:colOff>509400</xdr:colOff>
      <xdr:row>1</xdr:row>
      <xdr:rowOff>143280</xdr:rowOff>
    </xdr:to>
    <xdr:pic>
      <xdr:nvPicPr>
        <xdr:cNvPr id="12" name="Kép 2">
          <a:extLst>
            <a:ext uri="{FF2B5EF4-FFF2-40B4-BE49-F238E27FC236}">
              <a16:creationId xmlns:a16="http://schemas.microsoft.com/office/drawing/2014/main" id="{00000000-0008-0000-0B00-00000C000000}"/>
            </a:ext>
          </a:extLst>
        </xdr:cNvPr>
        <xdr:cNvPicPr/>
      </xdr:nvPicPr>
      <xdr:blipFill>
        <a:blip xmlns:r="http://schemas.openxmlformats.org/officeDocument/2006/relationships" r:embed="rId1"/>
        <a:stretch/>
      </xdr:blipFill>
      <xdr:spPr>
        <a:xfrm>
          <a:off x="6546240" y="60840"/>
          <a:ext cx="533520" cy="387360"/>
        </a:xfrm>
        <a:prstGeom prst="rect">
          <a:avLst/>
        </a:prstGeom>
        <a:noFill/>
        <a:ln w="0">
          <a:noFill/>
        </a:ln>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15</xdr:col>
      <xdr:colOff>76320</xdr:colOff>
      <xdr:row>0</xdr:row>
      <xdr:rowOff>38160</xdr:rowOff>
    </xdr:from>
    <xdr:to>
      <xdr:col>17</xdr:col>
      <xdr:colOff>105480</xdr:colOff>
      <xdr:row>1</xdr:row>
      <xdr:rowOff>158760</xdr:rowOff>
    </xdr:to>
    <xdr:pic>
      <xdr:nvPicPr>
        <xdr:cNvPr id="82" name="Kép 2">
          <a:extLst>
            <a:ext uri="{FF2B5EF4-FFF2-40B4-BE49-F238E27FC236}">
              <a16:creationId xmlns:a16="http://schemas.microsoft.com/office/drawing/2014/main" id="{00000000-0008-0000-5100-000052000000}"/>
            </a:ext>
          </a:extLst>
        </xdr:cNvPr>
        <xdr:cNvPicPr/>
      </xdr:nvPicPr>
      <xdr:blipFill>
        <a:blip xmlns:r="http://schemas.openxmlformats.org/officeDocument/2006/relationships" r:embed="rId1"/>
        <a:stretch/>
      </xdr:blipFill>
      <xdr:spPr>
        <a:xfrm>
          <a:off x="6620760" y="38160"/>
          <a:ext cx="506520" cy="3967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83972" name="Button 1" descr="Legyen bíró" hidden="1">
              <a:extLst>
                <a:ext uri="{63B3BB69-23CF-44E3-9099-C40C66FF867C}">
                  <a14:compatExt spid="_x0000_s83972"/>
                </a:ext>
                <a:ext uri="{FF2B5EF4-FFF2-40B4-BE49-F238E27FC236}">
                  <a16:creationId xmlns:a16="http://schemas.microsoft.com/office/drawing/2014/main" id="{00000000-0008-0000-5100-0000044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83973" name="Button 2" descr="Nincs bíró" hidden="1">
              <a:extLst>
                <a:ext uri="{63B3BB69-23CF-44E3-9099-C40C66FF867C}">
                  <a14:compatExt spid="_x0000_s83973"/>
                </a:ext>
                <a:ext uri="{FF2B5EF4-FFF2-40B4-BE49-F238E27FC236}">
                  <a16:creationId xmlns:a16="http://schemas.microsoft.com/office/drawing/2014/main" id="{00000000-0008-0000-5100-0000054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83970" name="Button 1" hidden="1">
              <a:extLst>
                <a:ext uri="{63B3BB69-23CF-44E3-9099-C40C66FF867C}">
                  <a14:compatExt spid="_x0000_s83970"/>
                </a:ext>
                <a:ext uri="{FF2B5EF4-FFF2-40B4-BE49-F238E27FC236}">
                  <a16:creationId xmlns:a16="http://schemas.microsoft.com/office/drawing/2014/main" id="{00000000-0008-0000-5100-0000024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3969" name="Button 2" hidden="1">
              <a:extLst>
                <a:ext uri="{63B3BB69-23CF-44E3-9099-C40C66FF867C}">
                  <a14:compatExt spid="_x0000_s83969"/>
                </a:ext>
                <a:ext uri="{FF2B5EF4-FFF2-40B4-BE49-F238E27FC236}">
                  <a16:creationId xmlns:a16="http://schemas.microsoft.com/office/drawing/2014/main" id="{00000000-0008-0000-5100-0000014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21.xml><?xml version="1.0" encoding="utf-8"?>
<xdr:wsDr xmlns:xdr="http://schemas.openxmlformats.org/drawingml/2006/spreadsheetDrawing" xmlns:a="http://schemas.openxmlformats.org/drawingml/2006/main">
  <xdr:twoCellAnchor editAs="oneCell">
    <xdr:from>
      <xdr:col>14</xdr:col>
      <xdr:colOff>442080</xdr:colOff>
      <xdr:row>0</xdr:row>
      <xdr:rowOff>60840</xdr:rowOff>
    </xdr:from>
    <xdr:to>
      <xdr:col>16</xdr:col>
      <xdr:colOff>448200</xdr:colOff>
      <xdr:row>1</xdr:row>
      <xdr:rowOff>143280</xdr:rowOff>
    </xdr:to>
    <xdr:pic>
      <xdr:nvPicPr>
        <xdr:cNvPr id="83" name="Kép 2">
          <a:extLst>
            <a:ext uri="{FF2B5EF4-FFF2-40B4-BE49-F238E27FC236}">
              <a16:creationId xmlns:a16="http://schemas.microsoft.com/office/drawing/2014/main" id="{00000000-0008-0000-5200-000053000000}"/>
            </a:ext>
          </a:extLst>
        </xdr:cNvPr>
        <xdr:cNvPicPr/>
      </xdr:nvPicPr>
      <xdr:blipFill>
        <a:blip xmlns:r="http://schemas.openxmlformats.org/officeDocument/2006/relationships" r:embed="rId1"/>
        <a:stretch/>
      </xdr:blipFill>
      <xdr:spPr>
        <a:xfrm>
          <a:off x="7465680" y="60840"/>
          <a:ext cx="530640" cy="3873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7620</xdr:rowOff>
        </xdr:to>
        <xdr:sp macro="" textlink="">
          <xdr:nvSpPr>
            <xdr:cNvPr id="84996" name="Button 1" descr="Sorsolási rangsor szerinti sorbarakás" hidden="1">
              <a:extLst>
                <a:ext uri="{63B3BB69-23CF-44E3-9099-C40C66FF867C}">
                  <a14:compatExt spid="_x0000_s84996"/>
                </a:ext>
                <a:ext uri="{FF2B5EF4-FFF2-40B4-BE49-F238E27FC236}">
                  <a16:creationId xmlns:a16="http://schemas.microsoft.com/office/drawing/2014/main" id="{00000000-0008-0000-5200-0000044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5200-0000014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122.xml><?xml version="1.0" encoding="utf-8"?>
<xdr:wsDr xmlns:xdr="http://schemas.openxmlformats.org/drawingml/2006/spreadsheetDrawing" xmlns:a="http://schemas.openxmlformats.org/drawingml/2006/main">
  <xdr:twoCellAnchor editAs="oneCell">
    <xdr:from>
      <xdr:col>12</xdr:col>
      <xdr:colOff>7560</xdr:colOff>
      <xdr:row>0</xdr:row>
      <xdr:rowOff>60840</xdr:rowOff>
    </xdr:from>
    <xdr:to>
      <xdr:col>12</xdr:col>
      <xdr:colOff>524160</xdr:colOff>
      <xdr:row>1</xdr:row>
      <xdr:rowOff>143280</xdr:rowOff>
    </xdr:to>
    <xdr:pic>
      <xdr:nvPicPr>
        <xdr:cNvPr id="84" name="Kép 2">
          <a:extLst>
            <a:ext uri="{FF2B5EF4-FFF2-40B4-BE49-F238E27FC236}">
              <a16:creationId xmlns:a16="http://schemas.microsoft.com/office/drawing/2014/main" id="{00000000-0008-0000-5300-000054000000}"/>
            </a:ext>
          </a:extLst>
        </xdr:cNvPr>
        <xdr:cNvPicPr/>
      </xdr:nvPicPr>
      <xdr:blipFill>
        <a:blip xmlns:r="http://schemas.openxmlformats.org/officeDocument/2006/relationships" r:embed="rId1"/>
        <a:stretch/>
      </xdr:blipFill>
      <xdr:spPr>
        <a:xfrm>
          <a:off x="6570360" y="60840"/>
          <a:ext cx="516600" cy="387360"/>
        </a:xfrm>
        <a:prstGeom prst="rect">
          <a:avLst/>
        </a:prstGeom>
        <a:noFill/>
        <a:ln w="0">
          <a:noFill/>
        </a:ln>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11</xdr:col>
      <xdr:colOff>563760</xdr:colOff>
      <xdr:row>0</xdr:row>
      <xdr:rowOff>60840</xdr:rowOff>
    </xdr:from>
    <xdr:to>
      <xdr:col>12</xdr:col>
      <xdr:colOff>493920</xdr:colOff>
      <xdr:row>1</xdr:row>
      <xdr:rowOff>135720</xdr:rowOff>
    </xdr:to>
    <xdr:pic>
      <xdr:nvPicPr>
        <xdr:cNvPr id="85" name="Kép 2">
          <a:extLst>
            <a:ext uri="{FF2B5EF4-FFF2-40B4-BE49-F238E27FC236}">
              <a16:creationId xmlns:a16="http://schemas.microsoft.com/office/drawing/2014/main" id="{00000000-0008-0000-5400-000055000000}"/>
            </a:ext>
          </a:extLst>
        </xdr:cNvPr>
        <xdr:cNvPicPr/>
      </xdr:nvPicPr>
      <xdr:blipFill>
        <a:blip xmlns:r="http://schemas.openxmlformats.org/officeDocument/2006/relationships" r:embed="rId1"/>
        <a:stretch/>
      </xdr:blipFill>
      <xdr:spPr>
        <a:xfrm>
          <a:off x="6483960" y="60840"/>
          <a:ext cx="533160" cy="379800"/>
        </a:xfrm>
        <a:prstGeom prst="rect">
          <a:avLst/>
        </a:prstGeom>
        <a:noFill/>
        <a:ln w="0">
          <a:noFill/>
        </a:ln>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11</xdr:col>
      <xdr:colOff>510480</xdr:colOff>
      <xdr:row>0</xdr:row>
      <xdr:rowOff>45720</xdr:rowOff>
    </xdr:from>
    <xdr:to>
      <xdr:col>12</xdr:col>
      <xdr:colOff>470880</xdr:colOff>
      <xdr:row>1</xdr:row>
      <xdr:rowOff>143280</xdr:rowOff>
    </xdr:to>
    <xdr:pic>
      <xdr:nvPicPr>
        <xdr:cNvPr id="86" name="Kép 2">
          <a:extLst>
            <a:ext uri="{FF2B5EF4-FFF2-40B4-BE49-F238E27FC236}">
              <a16:creationId xmlns:a16="http://schemas.microsoft.com/office/drawing/2014/main" id="{00000000-0008-0000-5500-000056000000}"/>
            </a:ext>
          </a:extLst>
        </xdr:cNvPr>
        <xdr:cNvPicPr/>
      </xdr:nvPicPr>
      <xdr:blipFill>
        <a:blip xmlns:r="http://schemas.openxmlformats.org/officeDocument/2006/relationships" r:embed="rId1"/>
        <a:stretch/>
      </xdr:blipFill>
      <xdr:spPr>
        <a:xfrm>
          <a:off x="6517080" y="45720"/>
          <a:ext cx="563400" cy="402480"/>
        </a:xfrm>
        <a:prstGeom prst="rect">
          <a:avLst/>
        </a:prstGeom>
        <a:noFill/>
        <a:ln w="0">
          <a:noFill/>
        </a:ln>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11</xdr:col>
      <xdr:colOff>563760</xdr:colOff>
      <xdr:row>0</xdr:row>
      <xdr:rowOff>30600</xdr:rowOff>
    </xdr:from>
    <xdr:to>
      <xdr:col>12</xdr:col>
      <xdr:colOff>539640</xdr:colOff>
      <xdr:row>1</xdr:row>
      <xdr:rowOff>135720</xdr:rowOff>
    </xdr:to>
    <xdr:pic>
      <xdr:nvPicPr>
        <xdr:cNvPr id="87" name="Kép 2">
          <a:extLst>
            <a:ext uri="{FF2B5EF4-FFF2-40B4-BE49-F238E27FC236}">
              <a16:creationId xmlns:a16="http://schemas.microsoft.com/office/drawing/2014/main" id="{00000000-0008-0000-5600-000057000000}"/>
            </a:ext>
          </a:extLst>
        </xdr:cNvPr>
        <xdr:cNvPicPr/>
      </xdr:nvPicPr>
      <xdr:blipFill>
        <a:blip xmlns:r="http://schemas.openxmlformats.org/officeDocument/2006/relationships" r:embed="rId1"/>
        <a:stretch/>
      </xdr:blipFill>
      <xdr:spPr>
        <a:xfrm>
          <a:off x="6530760" y="30600"/>
          <a:ext cx="579240" cy="410040"/>
        </a:xfrm>
        <a:prstGeom prst="rect">
          <a:avLst/>
        </a:prstGeom>
        <a:noFill/>
        <a:ln w="0">
          <a:noFill/>
        </a:ln>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12</xdr:col>
      <xdr:colOff>23040</xdr:colOff>
      <xdr:row>0</xdr:row>
      <xdr:rowOff>0</xdr:rowOff>
    </xdr:from>
    <xdr:to>
      <xdr:col>13</xdr:col>
      <xdr:colOff>6480</xdr:colOff>
      <xdr:row>1</xdr:row>
      <xdr:rowOff>128160</xdr:rowOff>
    </xdr:to>
    <xdr:pic>
      <xdr:nvPicPr>
        <xdr:cNvPr id="88" name="Kép 2">
          <a:extLst>
            <a:ext uri="{FF2B5EF4-FFF2-40B4-BE49-F238E27FC236}">
              <a16:creationId xmlns:a16="http://schemas.microsoft.com/office/drawing/2014/main" id="{00000000-0008-0000-5700-000058000000}"/>
            </a:ext>
          </a:extLst>
        </xdr:cNvPr>
        <xdr:cNvPicPr/>
      </xdr:nvPicPr>
      <xdr:blipFill>
        <a:blip xmlns:r="http://schemas.openxmlformats.org/officeDocument/2006/relationships" r:embed="rId1"/>
        <a:stretch/>
      </xdr:blipFill>
      <xdr:spPr>
        <a:xfrm>
          <a:off x="6593400" y="0"/>
          <a:ext cx="586800" cy="433080"/>
        </a:xfrm>
        <a:prstGeom prst="rect">
          <a:avLst/>
        </a:prstGeom>
        <a:noFill/>
        <a:ln w="0">
          <a:noFill/>
        </a:ln>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11</xdr:col>
      <xdr:colOff>525960</xdr:colOff>
      <xdr:row>0</xdr:row>
      <xdr:rowOff>0</xdr:rowOff>
    </xdr:from>
    <xdr:to>
      <xdr:col>12</xdr:col>
      <xdr:colOff>539640</xdr:colOff>
      <xdr:row>1</xdr:row>
      <xdr:rowOff>135720</xdr:rowOff>
    </xdr:to>
    <xdr:pic>
      <xdr:nvPicPr>
        <xdr:cNvPr id="89" name="Kép 2">
          <a:extLst>
            <a:ext uri="{FF2B5EF4-FFF2-40B4-BE49-F238E27FC236}">
              <a16:creationId xmlns:a16="http://schemas.microsoft.com/office/drawing/2014/main" id="{00000000-0008-0000-5800-000059000000}"/>
            </a:ext>
          </a:extLst>
        </xdr:cNvPr>
        <xdr:cNvPicPr/>
      </xdr:nvPicPr>
      <xdr:blipFill>
        <a:blip xmlns:r="http://schemas.openxmlformats.org/officeDocument/2006/relationships" r:embed="rId1"/>
        <a:stretch/>
      </xdr:blipFill>
      <xdr:spPr>
        <a:xfrm>
          <a:off x="6492960" y="0"/>
          <a:ext cx="617040" cy="440640"/>
        </a:xfrm>
        <a:prstGeom prst="rect">
          <a:avLst/>
        </a:prstGeom>
        <a:noFill/>
        <a:ln w="0">
          <a:noFill/>
        </a:ln>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16</xdr:col>
      <xdr:colOff>266760</xdr:colOff>
      <xdr:row>0</xdr:row>
      <xdr:rowOff>0</xdr:rowOff>
    </xdr:from>
    <xdr:to>
      <xdr:col>17</xdr:col>
      <xdr:colOff>74880</xdr:colOff>
      <xdr:row>1</xdr:row>
      <xdr:rowOff>158760</xdr:rowOff>
    </xdr:to>
    <xdr:pic>
      <xdr:nvPicPr>
        <xdr:cNvPr id="90" name="Kép 2">
          <a:extLst>
            <a:ext uri="{FF2B5EF4-FFF2-40B4-BE49-F238E27FC236}">
              <a16:creationId xmlns:a16="http://schemas.microsoft.com/office/drawing/2014/main" id="{00000000-0008-0000-5900-00005A000000}"/>
            </a:ext>
          </a:extLst>
        </xdr:cNvPr>
        <xdr:cNvPicPr/>
      </xdr:nvPicPr>
      <xdr:blipFill>
        <a:blip xmlns:r="http://schemas.openxmlformats.org/officeDocument/2006/relationships" r:embed="rId1"/>
        <a:stretch/>
      </xdr:blipFill>
      <xdr:spPr>
        <a:xfrm>
          <a:off x="6616800" y="0"/>
          <a:ext cx="559440" cy="4348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92164" name="Button 1" descr="Legyen bíró" hidden="1">
              <a:extLst>
                <a:ext uri="{63B3BB69-23CF-44E3-9099-C40C66FF867C}">
                  <a14:compatExt spid="_x0000_s92164"/>
                </a:ext>
                <a:ext uri="{FF2B5EF4-FFF2-40B4-BE49-F238E27FC236}">
                  <a16:creationId xmlns:a16="http://schemas.microsoft.com/office/drawing/2014/main" id="{00000000-0008-0000-5900-0000046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92165" name="Button 2" descr="Nincs bíró" hidden="1">
              <a:extLst>
                <a:ext uri="{63B3BB69-23CF-44E3-9099-C40C66FF867C}">
                  <a14:compatExt spid="_x0000_s92165"/>
                </a:ext>
                <a:ext uri="{FF2B5EF4-FFF2-40B4-BE49-F238E27FC236}">
                  <a16:creationId xmlns:a16="http://schemas.microsoft.com/office/drawing/2014/main" id="{00000000-0008-0000-5900-0000056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92162" name="Button 1" hidden="1">
              <a:extLst>
                <a:ext uri="{63B3BB69-23CF-44E3-9099-C40C66FF867C}">
                  <a14:compatExt spid="_x0000_s92162"/>
                </a:ext>
                <a:ext uri="{FF2B5EF4-FFF2-40B4-BE49-F238E27FC236}">
                  <a16:creationId xmlns:a16="http://schemas.microsoft.com/office/drawing/2014/main" id="{00000000-0008-0000-5900-0000026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2161" name="Button 2" hidden="1">
              <a:extLst>
                <a:ext uri="{63B3BB69-23CF-44E3-9099-C40C66FF867C}">
                  <a14:compatExt spid="_x0000_s92161"/>
                </a:ext>
                <a:ext uri="{FF2B5EF4-FFF2-40B4-BE49-F238E27FC236}">
                  <a16:creationId xmlns:a16="http://schemas.microsoft.com/office/drawing/2014/main" id="{00000000-0008-0000-5900-0000016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29.xml><?xml version="1.0" encoding="utf-8"?>
<xdr:wsDr xmlns:xdr="http://schemas.openxmlformats.org/drawingml/2006/spreadsheetDrawing" xmlns:a="http://schemas.openxmlformats.org/drawingml/2006/main">
  <xdr:twoCellAnchor editAs="oneCell">
    <xdr:from>
      <xdr:col>16</xdr:col>
      <xdr:colOff>304920</xdr:colOff>
      <xdr:row>0</xdr:row>
      <xdr:rowOff>0</xdr:rowOff>
    </xdr:from>
    <xdr:to>
      <xdr:col>19</xdr:col>
      <xdr:colOff>6480</xdr:colOff>
      <xdr:row>1</xdr:row>
      <xdr:rowOff>160560</xdr:rowOff>
    </xdr:to>
    <xdr:pic>
      <xdr:nvPicPr>
        <xdr:cNvPr id="91" name="Kép 2">
          <a:extLst>
            <a:ext uri="{FF2B5EF4-FFF2-40B4-BE49-F238E27FC236}">
              <a16:creationId xmlns:a16="http://schemas.microsoft.com/office/drawing/2014/main" id="{00000000-0008-0000-5A00-00005B000000}"/>
            </a:ext>
          </a:extLst>
        </xdr:cNvPr>
        <xdr:cNvPicPr/>
      </xdr:nvPicPr>
      <xdr:blipFill>
        <a:blip xmlns:r="http://schemas.openxmlformats.org/officeDocument/2006/relationships" r:embed="rId1"/>
        <a:stretch/>
      </xdr:blipFill>
      <xdr:spPr>
        <a:xfrm>
          <a:off x="6663240" y="0"/>
          <a:ext cx="57024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93188" name="Button 1" descr="Legyen bíró" hidden="1">
              <a:extLst>
                <a:ext uri="{63B3BB69-23CF-44E3-9099-C40C66FF867C}">
                  <a14:compatExt spid="_x0000_s93188"/>
                </a:ext>
                <a:ext uri="{FF2B5EF4-FFF2-40B4-BE49-F238E27FC236}">
                  <a16:creationId xmlns:a16="http://schemas.microsoft.com/office/drawing/2014/main" id="{00000000-0008-0000-5A00-0000046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93189" name="Button 2" descr="Nincs bíró" hidden="1">
              <a:extLst>
                <a:ext uri="{63B3BB69-23CF-44E3-9099-C40C66FF867C}">
                  <a14:compatExt spid="_x0000_s93189"/>
                </a:ext>
                <a:ext uri="{FF2B5EF4-FFF2-40B4-BE49-F238E27FC236}">
                  <a16:creationId xmlns:a16="http://schemas.microsoft.com/office/drawing/2014/main" id="{00000000-0008-0000-5A00-0000056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93186" name="Button 1" hidden="1">
              <a:extLst>
                <a:ext uri="{63B3BB69-23CF-44E3-9099-C40C66FF867C}">
                  <a14:compatExt spid="_x0000_s93186"/>
                </a:ext>
                <a:ext uri="{FF2B5EF4-FFF2-40B4-BE49-F238E27FC236}">
                  <a16:creationId xmlns:a16="http://schemas.microsoft.com/office/drawing/2014/main" id="{00000000-0008-0000-5A00-0000026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3185" name="Button 2" hidden="1">
              <a:extLst>
                <a:ext uri="{63B3BB69-23CF-44E3-9099-C40C66FF867C}">
                  <a14:compatExt spid="_x0000_s93185"/>
                </a:ext>
                <a:ext uri="{FF2B5EF4-FFF2-40B4-BE49-F238E27FC236}">
                  <a16:creationId xmlns:a16="http://schemas.microsoft.com/office/drawing/2014/main" id="{00000000-0008-0000-5A00-0000016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11</xdr:col>
      <xdr:colOff>563760</xdr:colOff>
      <xdr:row>0</xdr:row>
      <xdr:rowOff>30600</xdr:rowOff>
    </xdr:from>
    <xdr:to>
      <xdr:col>12</xdr:col>
      <xdr:colOff>524160</xdr:colOff>
      <xdr:row>1</xdr:row>
      <xdr:rowOff>128160</xdr:rowOff>
    </xdr:to>
    <xdr:pic>
      <xdr:nvPicPr>
        <xdr:cNvPr id="13" name="Kép 2">
          <a:extLst>
            <a:ext uri="{FF2B5EF4-FFF2-40B4-BE49-F238E27FC236}">
              <a16:creationId xmlns:a16="http://schemas.microsoft.com/office/drawing/2014/main" id="{00000000-0008-0000-0C00-00000D000000}"/>
            </a:ext>
          </a:extLst>
        </xdr:cNvPr>
        <xdr:cNvPicPr/>
      </xdr:nvPicPr>
      <xdr:blipFill>
        <a:blip xmlns:r="http://schemas.openxmlformats.org/officeDocument/2006/relationships" r:embed="rId1"/>
        <a:stretch/>
      </xdr:blipFill>
      <xdr:spPr>
        <a:xfrm>
          <a:off x="6530760" y="30600"/>
          <a:ext cx="563760" cy="402480"/>
        </a:xfrm>
        <a:prstGeom prst="rect">
          <a:avLst/>
        </a:prstGeom>
        <a:noFill/>
        <a:ln w="0">
          <a:noFill/>
        </a:ln>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16</xdr:col>
      <xdr:colOff>335160</xdr:colOff>
      <xdr:row>0</xdr:row>
      <xdr:rowOff>0</xdr:rowOff>
    </xdr:from>
    <xdr:to>
      <xdr:col>17</xdr:col>
      <xdr:colOff>115920</xdr:colOff>
      <xdr:row>1</xdr:row>
      <xdr:rowOff>135720</xdr:rowOff>
    </xdr:to>
    <xdr:pic>
      <xdr:nvPicPr>
        <xdr:cNvPr id="92" name="Kép 2">
          <a:extLst>
            <a:ext uri="{FF2B5EF4-FFF2-40B4-BE49-F238E27FC236}">
              <a16:creationId xmlns:a16="http://schemas.microsoft.com/office/drawing/2014/main" id="{00000000-0008-0000-5B00-00005C000000}"/>
            </a:ext>
          </a:extLst>
        </xdr:cNvPr>
        <xdr:cNvPicPr/>
      </xdr:nvPicPr>
      <xdr:blipFill>
        <a:blip xmlns:r="http://schemas.openxmlformats.org/officeDocument/2006/relationships" r:embed="rId1"/>
        <a:stretch/>
      </xdr:blipFill>
      <xdr:spPr>
        <a:xfrm>
          <a:off x="6685200" y="0"/>
          <a:ext cx="532080" cy="4118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94212" name="Button 1" descr="Legyen bíró" hidden="1">
              <a:extLst>
                <a:ext uri="{63B3BB69-23CF-44E3-9099-C40C66FF867C}">
                  <a14:compatExt spid="_x0000_s94212"/>
                </a:ext>
                <a:ext uri="{FF2B5EF4-FFF2-40B4-BE49-F238E27FC236}">
                  <a16:creationId xmlns:a16="http://schemas.microsoft.com/office/drawing/2014/main" id="{00000000-0008-0000-5B00-0000047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94213" name="Button 2" descr="Nincs bíró" hidden="1">
              <a:extLst>
                <a:ext uri="{63B3BB69-23CF-44E3-9099-C40C66FF867C}">
                  <a14:compatExt spid="_x0000_s94213"/>
                </a:ext>
                <a:ext uri="{FF2B5EF4-FFF2-40B4-BE49-F238E27FC236}">
                  <a16:creationId xmlns:a16="http://schemas.microsoft.com/office/drawing/2014/main" id="{00000000-0008-0000-5B00-0000057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94210" name="Button 1" hidden="1">
              <a:extLst>
                <a:ext uri="{63B3BB69-23CF-44E3-9099-C40C66FF867C}">
                  <a14:compatExt spid="_x0000_s94210"/>
                </a:ext>
                <a:ext uri="{FF2B5EF4-FFF2-40B4-BE49-F238E27FC236}">
                  <a16:creationId xmlns:a16="http://schemas.microsoft.com/office/drawing/2014/main" id="{00000000-0008-0000-5B00-0000027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4209" name="Button 2" hidden="1">
              <a:extLst>
                <a:ext uri="{63B3BB69-23CF-44E3-9099-C40C66FF867C}">
                  <a14:compatExt spid="_x0000_s94209"/>
                </a:ext>
                <a:ext uri="{FF2B5EF4-FFF2-40B4-BE49-F238E27FC236}">
                  <a16:creationId xmlns:a16="http://schemas.microsoft.com/office/drawing/2014/main" id="{00000000-0008-0000-5B00-0000017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31.xml><?xml version="1.0" encoding="utf-8"?>
<xdr:wsDr xmlns:xdr="http://schemas.openxmlformats.org/drawingml/2006/spreadsheetDrawing" xmlns:a="http://schemas.openxmlformats.org/drawingml/2006/main">
  <xdr:twoCellAnchor editAs="oneCell">
    <xdr:from>
      <xdr:col>16</xdr:col>
      <xdr:colOff>266760</xdr:colOff>
      <xdr:row>0</xdr:row>
      <xdr:rowOff>0</xdr:rowOff>
    </xdr:from>
    <xdr:to>
      <xdr:col>17</xdr:col>
      <xdr:colOff>82440</xdr:colOff>
      <xdr:row>1</xdr:row>
      <xdr:rowOff>160560</xdr:rowOff>
    </xdr:to>
    <xdr:pic>
      <xdr:nvPicPr>
        <xdr:cNvPr id="93" name="Kép 2">
          <a:extLst>
            <a:ext uri="{FF2B5EF4-FFF2-40B4-BE49-F238E27FC236}">
              <a16:creationId xmlns:a16="http://schemas.microsoft.com/office/drawing/2014/main" id="{00000000-0008-0000-5C00-00005D000000}"/>
            </a:ext>
          </a:extLst>
        </xdr:cNvPr>
        <xdr:cNvPicPr/>
      </xdr:nvPicPr>
      <xdr:blipFill>
        <a:blip xmlns:r="http://schemas.openxmlformats.org/officeDocument/2006/relationships" r:embed="rId1"/>
        <a:stretch/>
      </xdr:blipFill>
      <xdr:spPr>
        <a:xfrm>
          <a:off x="6616800" y="0"/>
          <a:ext cx="56700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685800</xdr:colOff>
          <xdr:row>0</xdr:row>
          <xdr:rowOff>7620</xdr:rowOff>
        </xdr:from>
        <xdr:to>
          <xdr:col>14</xdr:col>
          <xdr:colOff>487680</xdr:colOff>
          <xdr:row>1</xdr:row>
          <xdr:rowOff>-60960</xdr:rowOff>
        </xdr:to>
        <xdr:sp macro="" textlink="">
          <xdr:nvSpPr>
            <xdr:cNvPr id="95236" name="Button 1" descr="Legyen bíró" hidden="1">
              <a:extLst>
                <a:ext uri="{63B3BB69-23CF-44E3-9099-C40C66FF867C}">
                  <a14:compatExt spid="_x0000_s95236"/>
                </a:ext>
                <a:ext uri="{FF2B5EF4-FFF2-40B4-BE49-F238E27FC236}">
                  <a16:creationId xmlns:a16="http://schemas.microsoft.com/office/drawing/2014/main" id="{00000000-0008-0000-5C00-0000047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0</xdr:row>
          <xdr:rowOff>228600</xdr:rowOff>
        </xdr:from>
        <xdr:to>
          <xdr:col>14</xdr:col>
          <xdr:colOff>487680</xdr:colOff>
          <xdr:row>1</xdr:row>
          <xdr:rowOff>76200</xdr:rowOff>
        </xdr:to>
        <xdr:sp macro="" textlink="">
          <xdr:nvSpPr>
            <xdr:cNvPr id="95237" name="Button 2" descr="Nincs bíró" hidden="1">
              <a:extLst>
                <a:ext uri="{63B3BB69-23CF-44E3-9099-C40C66FF867C}">
                  <a14:compatExt spid="_x0000_s95237"/>
                </a:ext>
                <a:ext uri="{FF2B5EF4-FFF2-40B4-BE49-F238E27FC236}">
                  <a16:creationId xmlns:a16="http://schemas.microsoft.com/office/drawing/2014/main" id="{00000000-0008-0000-5C00-0000057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1</xdr:row>
          <xdr:rowOff>45720</xdr:rowOff>
        </xdr:to>
        <xdr:sp macro="" textlink="">
          <xdr:nvSpPr>
            <xdr:cNvPr id="95234" name="Button 1" hidden="1">
              <a:extLst>
                <a:ext uri="{63B3BB69-23CF-44E3-9099-C40C66FF867C}">
                  <a14:compatExt spid="_x0000_s95234"/>
                </a:ext>
                <a:ext uri="{FF2B5EF4-FFF2-40B4-BE49-F238E27FC236}">
                  <a16:creationId xmlns:a16="http://schemas.microsoft.com/office/drawing/2014/main" id="{00000000-0008-0000-5C00-0000027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95233" name="Button 2" hidden="1">
              <a:extLst>
                <a:ext uri="{63B3BB69-23CF-44E3-9099-C40C66FF867C}">
                  <a14:compatExt spid="_x0000_s95233"/>
                </a:ext>
                <a:ext uri="{FF2B5EF4-FFF2-40B4-BE49-F238E27FC236}">
                  <a16:creationId xmlns:a16="http://schemas.microsoft.com/office/drawing/2014/main" id="{00000000-0008-0000-5C00-0000017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32.xml><?xml version="1.0" encoding="utf-8"?>
<xdr:wsDr xmlns:xdr="http://schemas.openxmlformats.org/drawingml/2006/spreadsheetDrawing" xmlns:a="http://schemas.openxmlformats.org/drawingml/2006/main">
  <xdr:twoCellAnchor editAs="oneCell">
    <xdr:from>
      <xdr:col>14</xdr:col>
      <xdr:colOff>137160</xdr:colOff>
      <xdr:row>0</xdr:row>
      <xdr:rowOff>0</xdr:rowOff>
    </xdr:from>
    <xdr:to>
      <xdr:col>15</xdr:col>
      <xdr:colOff>356760</xdr:colOff>
      <xdr:row>1</xdr:row>
      <xdr:rowOff>143280</xdr:rowOff>
    </xdr:to>
    <xdr:pic>
      <xdr:nvPicPr>
        <xdr:cNvPr id="94" name="Kép 2">
          <a:extLst>
            <a:ext uri="{FF2B5EF4-FFF2-40B4-BE49-F238E27FC236}">
              <a16:creationId xmlns:a16="http://schemas.microsoft.com/office/drawing/2014/main" id="{00000000-0008-0000-5D00-00005E000000}"/>
            </a:ext>
          </a:extLst>
        </xdr:cNvPr>
        <xdr:cNvPicPr/>
      </xdr:nvPicPr>
      <xdr:blipFill>
        <a:blip xmlns:r="http://schemas.openxmlformats.org/officeDocument/2006/relationships" r:embed="rId1"/>
        <a:stretch/>
      </xdr:blipFill>
      <xdr:spPr>
        <a:xfrm>
          <a:off x="9040320" y="0"/>
          <a:ext cx="634320" cy="4482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9</xdr:col>
          <xdr:colOff>350520</xdr:colOff>
          <xdr:row>0</xdr:row>
          <xdr:rowOff>114300</xdr:rowOff>
        </xdr:from>
        <xdr:to>
          <xdr:col>12</xdr:col>
          <xdr:colOff>60960</xdr:colOff>
          <xdr:row>2</xdr:row>
          <xdr:rowOff>7620</xdr:rowOff>
        </xdr:to>
        <xdr:sp macro="" textlink="">
          <xdr:nvSpPr>
            <xdr:cNvPr id="96258" name="Button 1" descr="Sorsolási rangsor szerinti sorbarakás" hidden="1">
              <a:extLst>
                <a:ext uri="{63B3BB69-23CF-44E3-9099-C40C66FF867C}">
                  <a14:compatExt spid="_x0000_s96258"/>
                </a:ext>
                <a:ext uri="{FF2B5EF4-FFF2-40B4-BE49-F238E27FC236}">
                  <a16:creationId xmlns:a16="http://schemas.microsoft.com/office/drawing/2014/main" id="{00000000-0008-0000-5D00-00000278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2</xdr:row>
          <xdr:rowOff>7620</xdr:rowOff>
        </xdr:to>
        <xdr:sp macro="" textlink="">
          <xdr:nvSpPr>
            <xdr:cNvPr id="96257" name="Button 1" hidden="1">
              <a:extLst>
                <a:ext uri="{63B3BB69-23CF-44E3-9099-C40C66FF867C}">
                  <a14:compatExt spid="_x0000_s96257"/>
                </a:ext>
                <a:ext uri="{FF2B5EF4-FFF2-40B4-BE49-F238E27FC236}">
                  <a16:creationId xmlns:a16="http://schemas.microsoft.com/office/drawing/2014/main" id="{00000000-0008-0000-5D00-00000178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133.xml><?xml version="1.0" encoding="utf-8"?>
<xdr:wsDr xmlns:xdr="http://schemas.openxmlformats.org/drawingml/2006/spreadsheetDrawing" xmlns:a="http://schemas.openxmlformats.org/drawingml/2006/main">
  <xdr:twoCellAnchor editAs="oneCell">
    <xdr:from>
      <xdr:col>16</xdr:col>
      <xdr:colOff>343080</xdr:colOff>
      <xdr:row>0</xdr:row>
      <xdr:rowOff>38160</xdr:rowOff>
    </xdr:from>
    <xdr:to>
      <xdr:col>17</xdr:col>
      <xdr:colOff>116640</xdr:colOff>
      <xdr:row>1</xdr:row>
      <xdr:rowOff>160560</xdr:rowOff>
    </xdr:to>
    <xdr:pic>
      <xdr:nvPicPr>
        <xdr:cNvPr id="95" name="Kép 2">
          <a:extLst>
            <a:ext uri="{FF2B5EF4-FFF2-40B4-BE49-F238E27FC236}">
              <a16:creationId xmlns:a16="http://schemas.microsoft.com/office/drawing/2014/main" id="{00000000-0008-0000-5E00-00005F000000}"/>
            </a:ext>
          </a:extLst>
        </xdr:cNvPr>
        <xdr:cNvPicPr/>
      </xdr:nvPicPr>
      <xdr:blipFill>
        <a:blip xmlns:r="http://schemas.openxmlformats.org/officeDocument/2006/relationships" r:embed="rId1"/>
        <a:stretch/>
      </xdr:blipFill>
      <xdr:spPr>
        <a:xfrm>
          <a:off x="6528600" y="38160"/>
          <a:ext cx="524880" cy="3985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97284" name="Button 1" descr="Legyen bíró" hidden="1">
              <a:extLst>
                <a:ext uri="{63B3BB69-23CF-44E3-9099-C40C66FF867C}">
                  <a14:compatExt spid="_x0000_s97284"/>
                </a:ext>
                <a:ext uri="{FF2B5EF4-FFF2-40B4-BE49-F238E27FC236}">
                  <a16:creationId xmlns:a16="http://schemas.microsoft.com/office/drawing/2014/main" id="{00000000-0008-0000-5E00-0000047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97285" name="Button 2" descr="Nincs bíró" hidden="1">
              <a:extLst>
                <a:ext uri="{63B3BB69-23CF-44E3-9099-C40C66FF867C}">
                  <a14:compatExt spid="_x0000_s97285"/>
                </a:ext>
                <a:ext uri="{FF2B5EF4-FFF2-40B4-BE49-F238E27FC236}">
                  <a16:creationId xmlns:a16="http://schemas.microsoft.com/office/drawing/2014/main" id="{00000000-0008-0000-5E00-0000057C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97282" name="Button 1" hidden="1">
              <a:extLst>
                <a:ext uri="{63B3BB69-23CF-44E3-9099-C40C66FF867C}">
                  <a14:compatExt spid="_x0000_s97282"/>
                </a:ext>
                <a:ext uri="{FF2B5EF4-FFF2-40B4-BE49-F238E27FC236}">
                  <a16:creationId xmlns:a16="http://schemas.microsoft.com/office/drawing/2014/main" id="{00000000-0008-0000-5E00-0000027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97281" name="Button 2" hidden="1">
              <a:extLst>
                <a:ext uri="{63B3BB69-23CF-44E3-9099-C40C66FF867C}">
                  <a14:compatExt spid="_x0000_s97281"/>
                </a:ext>
                <a:ext uri="{FF2B5EF4-FFF2-40B4-BE49-F238E27FC236}">
                  <a16:creationId xmlns:a16="http://schemas.microsoft.com/office/drawing/2014/main" id="{00000000-0008-0000-5E00-0000017C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34.xml><?xml version="1.0" encoding="utf-8"?>
<xdr:wsDr xmlns:xdr="http://schemas.openxmlformats.org/drawingml/2006/spreadsheetDrawing" xmlns:a="http://schemas.openxmlformats.org/drawingml/2006/main">
  <xdr:twoCellAnchor editAs="oneCell">
    <xdr:from>
      <xdr:col>16</xdr:col>
      <xdr:colOff>281880</xdr:colOff>
      <xdr:row>0</xdr:row>
      <xdr:rowOff>0</xdr:rowOff>
    </xdr:from>
    <xdr:to>
      <xdr:col>17</xdr:col>
      <xdr:colOff>115920</xdr:colOff>
      <xdr:row>2</xdr:row>
      <xdr:rowOff>6120</xdr:rowOff>
    </xdr:to>
    <xdr:pic>
      <xdr:nvPicPr>
        <xdr:cNvPr id="96" name="Kép 2">
          <a:extLst>
            <a:ext uri="{FF2B5EF4-FFF2-40B4-BE49-F238E27FC236}">
              <a16:creationId xmlns:a16="http://schemas.microsoft.com/office/drawing/2014/main" id="{00000000-0008-0000-5F00-000060000000}"/>
            </a:ext>
          </a:extLst>
        </xdr:cNvPr>
        <xdr:cNvPicPr/>
      </xdr:nvPicPr>
      <xdr:blipFill>
        <a:blip xmlns:r="http://schemas.openxmlformats.org/officeDocument/2006/relationships" r:embed="rId1"/>
        <a:stretch/>
      </xdr:blipFill>
      <xdr:spPr>
        <a:xfrm>
          <a:off x="6444000" y="0"/>
          <a:ext cx="585000" cy="444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98308" name="Button 1" descr="Legyen bíró" hidden="1">
              <a:extLst>
                <a:ext uri="{63B3BB69-23CF-44E3-9099-C40C66FF867C}">
                  <a14:compatExt spid="_x0000_s98308"/>
                </a:ext>
                <a:ext uri="{FF2B5EF4-FFF2-40B4-BE49-F238E27FC236}">
                  <a16:creationId xmlns:a16="http://schemas.microsoft.com/office/drawing/2014/main" id="{00000000-0008-0000-5F00-0000048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98309" name="Button 2" descr="Nincs bíró" hidden="1">
              <a:extLst>
                <a:ext uri="{63B3BB69-23CF-44E3-9099-C40C66FF867C}">
                  <a14:compatExt spid="_x0000_s98309"/>
                </a:ext>
                <a:ext uri="{FF2B5EF4-FFF2-40B4-BE49-F238E27FC236}">
                  <a16:creationId xmlns:a16="http://schemas.microsoft.com/office/drawing/2014/main" id="{00000000-0008-0000-5F00-0000058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98306" name="Button 1" hidden="1">
              <a:extLst>
                <a:ext uri="{63B3BB69-23CF-44E3-9099-C40C66FF867C}">
                  <a14:compatExt spid="_x0000_s98306"/>
                </a:ext>
                <a:ext uri="{FF2B5EF4-FFF2-40B4-BE49-F238E27FC236}">
                  <a16:creationId xmlns:a16="http://schemas.microsoft.com/office/drawing/2014/main" id="{00000000-0008-0000-5F00-0000028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98305" name="Button 2" hidden="1">
              <a:extLst>
                <a:ext uri="{63B3BB69-23CF-44E3-9099-C40C66FF867C}">
                  <a14:compatExt spid="_x0000_s98305"/>
                </a:ext>
                <a:ext uri="{FF2B5EF4-FFF2-40B4-BE49-F238E27FC236}">
                  <a16:creationId xmlns:a16="http://schemas.microsoft.com/office/drawing/2014/main" id="{00000000-0008-0000-5F00-00000180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35.xml><?xml version="1.0" encoding="utf-8"?>
<xdr:wsDr xmlns:xdr="http://schemas.openxmlformats.org/drawingml/2006/spreadsheetDrawing" xmlns:a="http://schemas.openxmlformats.org/drawingml/2006/main">
  <xdr:twoCellAnchor editAs="oneCell">
    <xdr:from>
      <xdr:col>16</xdr:col>
      <xdr:colOff>312480</xdr:colOff>
      <xdr:row>0</xdr:row>
      <xdr:rowOff>0</xdr:rowOff>
    </xdr:from>
    <xdr:to>
      <xdr:col>17</xdr:col>
      <xdr:colOff>105480</xdr:colOff>
      <xdr:row>1</xdr:row>
      <xdr:rowOff>143280</xdr:rowOff>
    </xdr:to>
    <xdr:pic>
      <xdr:nvPicPr>
        <xdr:cNvPr id="97" name="Kép 2">
          <a:extLst>
            <a:ext uri="{FF2B5EF4-FFF2-40B4-BE49-F238E27FC236}">
              <a16:creationId xmlns:a16="http://schemas.microsoft.com/office/drawing/2014/main" id="{00000000-0008-0000-6000-000061000000}"/>
            </a:ext>
          </a:extLst>
        </xdr:cNvPr>
        <xdr:cNvPicPr/>
      </xdr:nvPicPr>
      <xdr:blipFill>
        <a:blip xmlns:r="http://schemas.openxmlformats.org/officeDocument/2006/relationships" r:embed="rId1"/>
        <a:stretch/>
      </xdr:blipFill>
      <xdr:spPr>
        <a:xfrm>
          <a:off x="6372360" y="0"/>
          <a:ext cx="543960" cy="4194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99332" name="Button 1" descr="Legyen bíró" hidden="1">
              <a:extLst>
                <a:ext uri="{63B3BB69-23CF-44E3-9099-C40C66FF867C}">
                  <a14:compatExt spid="_x0000_s99332"/>
                </a:ext>
                <a:ext uri="{FF2B5EF4-FFF2-40B4-BE49-F238E27FC236}">
                  <a16:creationId xmlns:a16="http://schemas.microsoft.com/office/drawing/2014/main" id="{00000000-0008-0000-6000-0000048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99333" name="Button 2" descr="Nincs bíró" hidden="1">
              <a:extLst>
                <a:ext uri="{63B3BB69-23CF-44E3-9099-C40C66FF867C}">
                  <a14:compatExt spid="_x0000_s99333"/>
                </a:ext>
                <a:ext uri="{FF2B5EF4-FFF2-40B4-BE49-F238E27FC236}">
                  <a16:creationId xmlns:a16="http://schemas.microsoft.com/office/drawing/2014/main" id="{00000000-0008-0000-6000-0000058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99330" name="Button 1" hidden="1">
              <a:extLst>
                <a:ext uri="{63B3BB69-23CF-44E3-9099-C40C66FF867C}">
                  <a14:compatExt spid="_x0000_s99330"/>
                </a:ext>
                <a:ext uri="{FF2B5EF4-FFF2-40B4-BE49-F238E27FC236}">
                  <a16:creationId xmlns:a16="http://schemas.microsoft.com/office/drawing/2014/main" id="{00000000-0008-0000-6000-0000028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99329" name="Button 2" hidden="1">
              <a:extLst>
                <a:ext uri="{63B3BB69-23CF-44E3-9099-C40C66FF867C}">
                  <a14:compatExt spid="_x0000_s99329"/>
                </a:ext>
                <a:ext uri="{FF2B5EF4-FFF2-40B4-BE49-F238E27FC236}">
                  <a16:creationId xmlns:a16="http://schemas.microsoft.com/office/drawing/2014/main" id="{00000000-0008-0000-6000-0000018401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16</xdr:col>
      <xdr:colOff>289440</xdr:colOff>
      <xdr:row>0</xdr:row>
      <xdr:rowOff>30600</xdr:rowOff>
    </xdr:from>
    <xdr:to>
      <xdr:col>17</xdr:col>
      <xdr:colOff>59400</xdr:colOff>
      <xdr:row>1</xdr:row>
      <xdr:rowOff>143640</xdr:rowOff>
    </xdr:to>
    <xdr:pic>
      <xdr:nvPicPr>
        <xdr:cNvPr id="14" name="Kép 2">
          <a:extLst>
            <a:ext uri="{FF2B5EF4-FFF2-40B4-BE49-F238E27FC236}">
              <a16:creationId xmlns:a16="http://schemas.microsoft.com/office/drawing/2014/main" id="{00000000-0008-0000-0D00-00000E000000}"/>
            </a:ext>
          </a:extLst>
        </xdr:cNvPr>
        <xdr:cNvPicPr/>
      </xdr:nvPicPr>
      <xdr:blipFill>
        <a:blip xmlns:r="http://schemas.openxmlformats.org/officeDocument/2006/relationships" r:embed="rId1"/>
        <a:stretch/>
      </xdr:blipFill>
      <xdr:spPr>
        <a:xfrm>
          <a:off x="6671160" y="30600"/>
          <a:ext cx="521280" cy="3891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14340" name="Button 1" descr="Legyen bíró"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14341" name="Button 2" descr="Nincs bíró"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14338" name="Button 1"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4337" name="Button 2"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16</xdr:col>
      <xdr:colOff>251640</xdr:colOff>
      <xdr:row>0</xdr:row>
      <xdr:rowOff>0</xdr:rowOff>
    </xdr:from>
    <xdr:to>
      <xdr:col>17</xdr:col>
      <xdr:colOff>67320</xdr:colOff>
      <xdr:row>1</xdr:row>
      <xdr:rowOff>158760</xdr:rowOff>
    </xdr:to>
    <xdr:pic>
      <xdr:nvPicPr>
        <xdr:cNvPr id="15" name="Kép 2">
          <a:extLst>
            <a:ext uri="{FF2B5EF4-FFF2-40B4-BE49-F238E27FC236}">
              <a16:creationId xmlns:a16="http://schemas.microsoft.com/office/drawing/2014/main" id="{00000000-0008-0000-0E00-00000F000000}"/>
            </a:ext>
          </a:extLst>
        </xdr:cNvPr>
        <xdr:cNvPicPr/>
      </xdr:nvPicPr>
      <xdr:blipFill>
        <a:blip xmlns:r="http://schemas.openxmlformats.org/officeDocument/2006/relationships" r:embed="rId1"/>
        <a:stretch/>
      </xdr:blipFill>
      <xdr:spPr>
        <a:xfrm>
          <a:off x="6640920" y="0"/>
          <a:ext cx="567000" cy="4348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15364" name="Button 1" descr="Legyen bíró"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15365" name="Button 2" descr="Nincs bíró"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15362" name="Button 1" hidden="1">
              <a:extLst>
                <a:ext uri="{63B3BB69-23CF-44E3-9099-C40C66FF867C}">
                  <a14:compatExt spid="_x0000_s15362"/>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5361" name="Button 2"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90000</xdr:colOff>
      <xdr:row>1</xdr:row>
      <xdr:rowOff>160560</xdr:rowOff>
    </xdr:to>
    <xdr:pic>
      <xdr:nvPicPr>
        <xdr:cNvPr id="16" name="Kép 2">
          <a:extLst>
            <a:ext uri="{FF2B5EF4-FFF2-40B4-BE49-F238E27FC236}">
              <a16:creationId xmlns:a16="http://schemas.microsoft.com/office/drawing/2014/main" id="{00000000-0008-0000-0F00-000010000000}"/>
            </a:ext>
          </a:extLst>
        </xdr:cNvPr>
        <xdr:cNvPicPr/>
      </xdr:nvPicPr>
      <xdr:blipFill>
        <a:blip xmlns:r="http://schemas.openxmlformats.org/officeDocument/2006/relationships" r:embed="rId1"/>
        <a:stretch/>
      </xdr:blipFill>
      <xdr:spPr>
        <a:xfrm>
          <a:off x="6640200" y="0"/>
          <a:ext cx="56700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16388" name="Button 1" descr="Legyen bíró" hidden="1">
              <a:extLst>
                <a:ext uri="{63B3BB69-23CF-44E3-9099-C40C66FF867C}">
                  <a14:compatExt spid="_x0000_s16388"/>
                </a:ext>
                <a:ext uri="{FF2B5EF4-FFF2-40B4-BE49-F238E27FC236}">
                  <a16:creationId xmlns:a16="http://schemas.microsoft.com/office/drawing/2014/main" id="{00000000-0008-0000-0F00-0000044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16389" name="Button 2" descr="Nincs bíró" hidden="1">
              <a:extLst>
                <a:ext uri="{63B3BB69-23CF-44E3-9099-C40C66FF867C}">
                  <a14:compatExt spid="_x0000_s16389"/>
                </a:ext>
                <a:ext uri="{FF2B5EF4-FFF2-40B4-BE49-F238E27FC236}">
                  <a16:creationId xmlns:a16="http://schemas.microsoft.com/office/drawing/2014/main" id="{00000000-0008-0000-0F00-0000054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16386" name="Button 1" hidden="1">
              <a:extLst>
                <a:ext uri="{63B3BB69-23CF-44E3-9099-C40C66FF867C}">
                  <a14:compatExt spid="_x0000_s16386"/>
                </a:ext>
                <a:ext uri="{FF2B5EF4-FFF2-40B4-BE49-F238E27FC236}">
                  <a16:creationId xmlns:a16="http://schemas.microsoft.com/office/drawing/2014/main" id="{00000000-0008-0000-0F00-0000024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6385" name="Button 2"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16</xdr:col>
      <xdr:colOff>266760</xdr:colOff>
      <xdr:row>0</xdr:row>
      <xdr:rowOff>0</xdr:rowOff>
    </xdr:from>
    <xdr:to>
      <xdr:col>17</xdr:col>
      <xdr:colOff>82440</xdr:colOff>
      <xdr:row>1</xdr:row>
      <xdr:rowOff>160560</xdr:rowOff>
    </xdr:to>
    <xdr:pic>
      <xdr:nvPicPr>
        <xdr:cNvPr id="17" name="Kép 2">
          <a:extLst>
            <a:ext uri="{FF2B5EF4-FFF2-40B4-BE49-F238E27FC236}">
              <a16:creationId xmlns:a16="http://schemas.microsoft.com/office/drawing/2014/main" id="{00000000-0008-0000-1000-000011000000}"/>
            </a:ext>
          </a:extLst>
        </xdr:cNvPr>
        <xdr:cNvPicPr/>
      </xdr:nvPicPr>
      <xdr:blipFill>
        <a:blip xmlns:r="http://schemas.openxmlformats.org/officeDocument/2006/relationships" r:embed="rId1"/>
        <a:stretch/>
      </xdr:blipFill>
      <xdr:spPr>
        <a:xfrm>
          <a:off x="6625080" y="0"/>
          <a:ext cx="56700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685800</xdr:colOff>
          <xdr:row>0</xdr:row>
          <xdr:rowOff>7620</xdr:rowOff>
        </xdr:from>
        <xdr:to>
          <xdr:col>14</xdr:col>
          <xdr:colOff>487680</xdr:colOff>
          <xdr:row>1</xdr:row>
          <xdr:rowOff>-60960</xdr:rowOff>
        </xdr:to>
        <xdr:sp macro="" textlink="">
          <xdr:nvSpPr>
            <xdr:cNvPr id="17412" name="Button 1" descr="Legyen bíró" hidden="1">
              <a:extLst>
                <a:ext uri="{63B3BB69-23CF-44E3-9099-C40C66FF867C}">
                  <a14:compatExt spid="_x0000_s17412"/>
                </a:ext>
                <a:ext uri="{FF2B5EF4-FFF2-40B4-BE49-F238E27FC236}">
                  <a16:creationId xmlns:a16="http://schemas.microsoft.com/office/drawing/2014/main" id="{00000000-0008-0000-1000-0000044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0</xdr:row>
          <xdr:rowOff>228600</xdr:rowOff>
        </xdr:from>
        <xdr:to>
          <xdr:col>14</xdr:col>
          <xdr:colOff>487680</xdr:colOff>
          <xdr:row>1</xdr:row>
          <xdr:rowOff>76200</xdr:rowOff>
        </xdr:to>
        <xdr:sp macro="" textlink="">
          <xdr:nvSpPr>
            <xdr:cNvPr id="17413" name="Button 2" descr="Nincs bíró" hidden="1">
              <a:extLst>
                <a:ext uri="{63B3BB69-23CF-44E3-9099-C40C66FF867C}">
                  <a14:compatExt spid="_x0000_s17413"/>
                </a:ext>
                <a:ext uri="{FF2B5EF4-FFF2-40B4-BE49-F238E27FC236}">
                  <a16:creationId xmlns:a16="http://schemas.microsoft.com/office/drawing/2014/main" id="{00000000-0008-0000-1000-0000054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1</xdr:row>
          <xdr:rowOff>45720</xdr:rowOff>
        </xdr:to>
        <xdr:sp macro="" textlink="">
          <xdr:nvSpPr>
            <xdr:cNvPr id="17410" name="Button 1" hidden="1">
              <a:extLst>
                <a:ext uri="{63B3BB69-23CF-44E3-9099-C40C66FF867C}">
                  <a14:compatExt spid="_x0000_s17410"/>
                </a:ext>
                <a:ext uri="{FF2B5EF4-FFF2-40B4-BE49-F238E27FC236}">
                  <a16:creationId xmlns:a16="http://schemas.microsoft.com/office/drawing/2014/main" id="{00000000-0008-0000-1000-0000024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17409" name="Button 2"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14</xdr:col>
      <xdr:colOff>198000</xdr:colOff>
      <xdr:row>0</xdr:row>
      <xdr:rowOff>30600</xdr:rowOff>
    </xdr:from>
    <xdr:to>
      <xdr:col>15</xdr:col>
      <xdr:colOff>326160</xdr:colOff>
      <xdr:row>1</xdr:row>
      <xdr:rowOff>113040</xdr:rowOff>
    </xdr:to>
    <xdr:pic>
      <xdr:nvPicPr>
        <xdr:cNvPr id="18" name="Kép 2">
          <a:extLst>
            <a:ext uri="{FF2B5EF4-FFF2-40B4-BE49-F238E27FC236}">
              <a16:creationId xmlns:a16="http://schemas.microsoft.com/office/drawing/2014/main" id="{00000000-0008-0000-1100-000012000000}"/>
            </a:ext>
          </a:extLst>
        </xdr:cNvPr>
        <xdr:cNvPicPr/>
      </xdr:nvPicPr>
      <xdr:blipFill>
        <a:blip xmlns:r="http://schemas.openxmlformats.org/officeDocument/2006/relationships" r:embed="rId1"/>
        <a:stretch/>
      </xdr:blipFill>
      <xdr:spPr>
        <a:xfrm>
          <a:off x="9672840" y="30600"/>
          <a:ext cx="542880" cy="3873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9</xdr:col>
          <xdr:colOff>350520</xdr:colOff>
          <xdr:row>0</xdr:row>
          <xdr:rowOff>114300</xdr:rowOff>
        </xdr:from>
        <xdr:to>
          <xdr:col>12</xdr:col>
          <xdr:colOff>60960</xdr:colOff>
          <xdr:row>2</xdr:row>
          <xdr:rowOff>7620</xdr:rowOff>
        </xdr:to>
        <xdr:sp macro="" textlink="">
          <xdr:nvSpPr>
            <xdr:cNvPr id="18434" name="Button 68" descr="Sorsolási rangsor szerinti sorbarakás" hidden="1">
              <a:extLst>
                <a:ext uri="{63B3BB69-23CF-44E3-9099-C40C66FF867C}">
                  <a14:compatExt spid="_x0000_s18434"/>
                </a:ext>
                <a:ext uri="{FF2B5EF4-FFF2-40B4-BE49-F238E27FC236}">
                  <a16:creationId xmlns:a16="http://schemas.microsoft.com/office/drawing/2014/main" id="{00000000-0008-0000-1100-0000024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2</xdr:row>
          <xdr:rowOff>7620</xdr:rowOff>
        </xdr:to>
        <xdr:sp macro="" textlink="">
          <xdr:nvSpPr>
            <xdr:cNvPr id="18433" name="Button 68" hidden="1">
              <a:extLst>
                <a:ext uri="{63B3BB69-23CF-44E3-9099-C40C66FF867C}">
                  <a14:compatExt spid="_x0000_s18433"/>
                </a:ext>
                <a:ext uri="{FF2B5EF4-FFF2-40B4-BE49-F238E27FC236}">
                  <a16:creationId xmlns:a16="http://schemas.microsoft.com/office/drawing/2014/main" id="{00000000-0008-0000-1100-0000014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16</xdr:col>
      <xdr:colOff>281880</xdr:colOff>
      <xdr:row>0</xdr:row>
      <xdr:rowOff>23040</xdr:rowOff>
    </xdr:from>
    <xdr:to>
      <xdr:col>17</xdr:col>
      <xdr:colOff>74880</xdr:colOff>
      <xdr:row>1</xdr:row>
      <xdr:rowOff>160920</xdr:rowOff>
    </xdr:to>
    <xdr:pic>
      <xdr:nvPicPr>
        <xdr:cNvPr id="19" name="Kép 2">
          <a:extLst>
            <a:ext uri="{FF2B5EF4-FFF2-40B4-BE49-F238E27FC236}">
              <a16:creationId xmlns:a16="http://schemas.microsoft.com/office/drawing/2014/main" id="{00000000-0008-0000-1200-000013000000}"/>
            </a:ext>
          </a:extLst>
        </xdr:cNvPr>
        <xdr:cNvPicPr/>
      </xdr:nvPicPr>
      <xdr:blipFill>
        <a:blip xmlns:r="http://schemas.openxmlformats.org/officeDocument/2006/relationships" r:embed="rId1"/>
        <a:stretch/>
      </xdr:blipFill>
      <xdr:spPr>
        <a:xfrm>
          <a:off x="6467400" y="23040"/>
          <a:ext cx="544320" cy="4140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19460" name="Button 1" descr="Legyen bíró" hidden="1">
              <a:extLst>
                <a:ext uri="{63B3BB69-23CF-44E3-9099-C40C66FF867C}">
                  <a14:compatExt spid="_x0000_s19460"/>
                </a:ext>
                <a:ext uri="{FF2B5EF4-FFF2-40B4-BE49-F238E27FC236}">
                  <a16:creationId xmlns:a16="http://schemas.microsoft.com/office/drawing/2014/main" id="{00000000-0008-0000-1200-0000044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19461" name="Button 2" descr="Nincs bíró" hidden="1">
              <a:extLst>
                <a:ext uri="{63B3BB69-23CF-44E3-9099-C40C66FF867C}">
                  <a14:compatExt spid="_x0000_s19461"/>
                </a:ext>
                <a:ext uri="{FF2B5EF4-FFF2-40B4-BE49-F238E27FC236}">
                  <a16:creationId xmlns:a16="http://schemas.microsoft.com/office/drawing/2014/main" id="{00000000-0008-0000-1200-0000054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19458" name="Button 1" hidden="1">
              <a:extLst>
                <a:ext uri="{63B3BB69-23CF-44E3-9099-C40C66FF867C}">
                  <a14:compatExt spid="_x0000_s19458"/>
                </a:ext>
                <a:ext uri="{FF2B5EF4-FFF2-40B4-BE49-F238E27FC236}">
                  <a16:creationId xmlns:a16="http://schemas.microsoft.com/office/drawing/2014/main" id="{00000000-0008-0000-1200-0000024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9457" name="Button 2" hidden="1">
              <a:extLst>
                <a:ext uri="{63B3BB69-23CF-44E3-9099-C40C66FF867C}">
                  <a14:compatExt spid="_x0000_s19457"/>
                </a:ext>
                <a:ext uri="{FF2B5EF4-FFF2-40B4-BE49-F238E27FC236}">
                  <a16:creationId xmlns:a16="http://schemas.microsoft.com/office/drawing/2014/main" id="{00000000-0008-0000-1200-0000014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1379160</xdr:colOff>
      <xdr:row>0</xdr:row>
      <xdr:rowOff>68760</xdr:rowOff>
    </xdr:from>
    <xdr:to>
      <xdr:col>13</xdr:col>
      <xdr:colOff>417600</xdr:colOff>
      <xdr:row>1</xdr:row>
      <xdr:rowOff>158760</xdr:rowOff>
    </xdr:to>
    <xdr:pic>
      <xdr:nvPicPr>
        <xdr:cNvPr id="2" name="Picture 23">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344400" y="68760"/>
          <a:ext cx="620280" cy="394920"/>
        </a:xfrm>
        <a:prstGeom prst="rect">
          <a:avLst/>
        </a:prstGeom>
        <a:noFill/>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266760</xdr:colOff>
      <xdr:row>0</xdr:row>
      <xdr:rowOff>23040</xdr:rowOff>
    </xdr:from>
    <xdr:to>
      <xdr:col>17</xdr:col>
      <xdr:colOff>59760</xdr:colOff>
      <xdr:row>2</xdr:row>
      <xdr:rowOff>4320</xdr:rowOff>
    </xdr:to>
    <xdr:pic>
      <xdr:nvPicPr>
        <xdr:cNvPr id="20" name="Kép 2">
          <a:extLst>
            <a:ext uri="{FF2B5EF4-FFF2-40B4-BE49-F238E27FC236}">
              <a16:creationId xmlns:a16="http://schemas.microsoft.com/office/drawing/2014/main" id="{00000000-0008-0000-1300-000014000000}"/>
            </a:ext>
          </a:extLst>
        </xdr:cNvPr>
        <xdr:cNvPicPr/>
      </xdr:nvPicPr>
      <xdr:blipFill>
        <a:blip xmlns:r="http://schemas.openxmlformats.org/officeDocument/2006/relationships" r:embed="rId1"/>
        <a:stretch/>
      </xdr:blipFill>
      <xdr:spPr>
        <a:xfrm>
          <a:off x="6468120" y="23040"/>
          <a:ext cx="544320" cy="4194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20484" name="Button 1" descr="Legyen bíró" hidden="1">
              <a:extLst>
                <a:ext uri="{63B3BB69-23CF-44E3-9099-C40C66FF867C}">
                  <a14:compatExt spid="_x0000_s20484"/>
                </a:ext>
                <a:ext uri="{FF2B5EF4-FFF2-40B4-BE49-F238E27FC236}">
                  <a16:creationId xmlns:a16="http://schemas.microsoft.com/office/drawing/2014/main" id="{00000000-0008-0000-1300-0000045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20485" name="Button 2" descr="Nincs bíró" hidden="1">
              <a:extLst>
                <a:ext uri="{63B3BB69-23CF-44E3-9099-C40C66FF867C}">
                  <a14:compatExt spid="_x0000_s20485"/>
                </a:ext>
                <a:ext uri="{FF2B5EF4-FFF2-40B4-BE49-F238E27FC236}">
                  <a16:creationId xmlns:a16="http://schemas.microsoft.com/office/drawing/2014/main" id="{00000000-0008-0000-1300-0000055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20482" name="Button 1" hidden="1">
              <a:extLst>
                <a:ext uri="{63B3BB69-23CF-44E3-9099-C40C66FF867C}">
                  <a14:compatExt spid="_x0000_s20482"/>
                </a:ext>
                <a:ext uri="{FF2B5EF4-FFF2-40B4-BE49-F238E27FC236}">
                  <a16:creationId xmlns:a16="http://schemas.microsoft.com/office/drawing/2014/main" id="{00000000-0008-0000-1300-0000025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20481" name="Button 2" hidden="1">
              <a:extLst>
                <a:ext uri="{63B3BB69-23CF-44E3-9099-C40C66FF867C}">
                  <a14:compatExt spid="_x0000_s20481"/>
                </a:ext>
                <a:ext uri="{FF2B5EF4-FFF2-40B4-BE49-F238E27FC236}">
                  <a16:creationId xmlns:a16="http://schemas.microsoft.com/office/drawing/2014/main" id="{00000000-0008-0000-1300-0000015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16</xdr:col>
      <xdr:colOff>320040</xdr:colOff>
      <xdr:row>0</xdr:row>
      <xdr:rowOff>68760</xdr:rowOff>
    </xdr:from>
    <xdr:to>
      <xdr:col>17</xdr:col>
      <xdr:colOff>67320</xdr:colOff>
      <xdr:row>2</xdr:row>
      <xdr:rowOff>6480</xdr:rowOff>
    </xdr:to>
    <xdr:pic>
      <xdr:nvPicPr>
        <xdr:cNvPr id="21" name="Kép 2">
          <a:extLst>
            <a:ext uri="{FF2B5EF4-FFF2-40B4-BE49-F238E27FC236}">
              <a16:creationId xmlns:a16="http://schemas.microsoft.com/office/drawing/2014/main" id="{00000000-0008-0000-1400-000015000000}"/>
            </a:ext>
          </a:extLst>
        </xdr:cNvPr>
        <xdr:cNvPicPr/>
      </xdr:nvPicPr>
      <xdr:blipFill>
        <a:blip xmlns:r="http://schemas.openxmlformats.org/officeDocument/2006/relationships" r:embed="rId1"/>
        <a:stretch/>
      </xdr:blipFill>
      <xdr:spPr>
        <a:xfrm>
          <a:off x="6379920" y="68760"/>
          <a:ext cx="498240" cy="3758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21508" name="Button 1" descr="Legyen bíró" hidden="1">
              <a:extLst>
                <a:ext uri="{63B3BB69-23CF-44E3-9099-C40C66FF867C}">
                  <a14:compatExt spid="_x0000_s21508"/>
                </a:ext>
                <a:ext uri="{FF2B5EF4-FFF2-40B4-BE49-F238E27FC236}">
                  <a16:creationId xmlns:a16="http://schemas.microsoft.com/office/drawing/2014/main" id="{00000000-0008-0000-1400-000004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21509" name="Button 2" descr="Nincs bíró" hidden="1">
              <a:extLst>
                <a:ext uri="{63B3BB69-23CF-44E3-9099-C40C66FF867C}">
                  <a14:compatExt spid="_x0000_s21509"/>
                </a:ext>
                <a:ext uri="{FF2B5EF4-FFF2-40B4-BE49-F238E27FC236}">
                  <a16:creationId xmlns:a16="http://schemas.microsoft.com/office/drawing/2014/main" id="{00000000-0008-0000-1400-0000055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21506" name="Button 1" hidden="1">
              <a:extLst>
                <a:ext uri="{63B3BB69-23CF-44E3-9099-C40C66FF867C}">
                  <a14:compatExt spid="_x0000_s21506"/>
                </a:ext>
                <a:ext uri="{FF2B5EF4-FFF2-40B4-BE49-F238E27FC236}">
                  <a16:creationId xmlns:a16="http://schemas.microsoft.com/office/drawing/2014/main" id="{00000000-0008-0000-1400-0000025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21505" name="Button 2" hidden="1">
              <a:extLst>
                <a:ext uri="{63B3BB69-23CF-44E3-9099-C40C66FF867C}">
                  <a14:compatExt spid="_x0000_s21505"/>
                </a:ext>
                <a:ext uri="{FF2B5EF4-FFF2-40B4-BE49-F238E27FC236}">
                  <a16:creationId xmlns:a16="http://schemas.microsoft.com/office/drawing/2014/main" id="{00000000-0008-0000-1400-0000015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editAs="oneCell">
    <xdr:from>
      <xdr:col>12</xdr:col>
      <xdr:colOff>396360</xdr:colOff>
      <xdr:row>0</xdr:row>
      <xdr:rowOff>53280</xdr:rowOff>
    </xdr:from>
    <xdr:to>
      <xdr:col>14</xdr:col>
      <xdr:colOff>433080</xdr:colOff>
      <xdr:row>1</xdr:row>
      <xdr:rowOff>150840</xdr:rowOff>
    </xdr:to>
    <xdr:pic>
      <xdr:nvPicPr>
        <xdr:cNvPr id="22" name="Kép 2">
          <a:extLst>
            <a:ext uri="{FF2B5EF4-FFF2-40B4-BE49-F238E27FC236}">
              <a16:creationId xmlns:a16="http://schemas.microsoft.com/office/drawing/2014/main" id="{00000000-0008-0000-1500-000016000000}"/>
            </a:ext>
          </a:extLst>
        </xdr:cNvPr>
        <xdr:cNvPicPr/>
      </xdr:nvPicPr>
      <xdr:blipFill>
        <a:blip xmlns:r="http://schemas.openxmlformats.org/officeDocument/2006/relationships" r:embed="rId1"/>
        <a:stretch/>
      </xdr:blipFill>
      <xdr:spPr>
        <a:xfrm>
          <a:off x="7577640" y="53280"/>
          <a:ext cx="561240" cy="4024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5</xdr:col>
          <xdr:colOff>1135380</xdr:colOff>
          <xdr:row>0</xdr:row>
          <xdr:rowOff>190500</xdr:rowOff>
        </xdr:from>
        <xdr:to>
          <xdr:col>11</xdr:col>
          <xdr:colOff>30480</xdr:colOff>
          <xdr:row>1</xdr:row>
          <xdr:rowOff>144780</xdr:rowOff>
        </xdr:to>
        <xdr:sp macro="" textlink="">
          <xdr:nvSpPr>
            <xdr:cNvPr id="22532" name="Button 1" descr="Sorsolási rangsor szerinti sorbarakás" hidden="1">
              <a:extLst>
                <a:ext uri="{63B3BB69-23CF-44E3-9099-C40C66FF867C}">
                  <a14:compatExt spid="_x0000_s22532"/>
                </a:ext>
                <a:ext uri="{FF2B5EF4-FFF2-40B4-BE49-F238E27FC236}">
                  <a16:creationId xmlns:a16="http://schemas.microsoft.com/office/drawing/2014/main" id="{00000000-0008-0000-15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1500-0000015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16</xdr:col>
      <xdr:colOff>236160</xdr:colOff>
      <xdr:row>0</xdr:row>
      <xdr:rowOff>45720</xdr:rowOff>
    </xdr:from>
    <xdr:to>
      <xdr:col>17</xdr:col>
      <xdr:colOff>82440</xdr:colOff>
      <xdr:row>2</xdr:row>
      <xdr:rowOff>29160</xdr:rowOff>
    </xdr:to>
    <xdr:pic>
      <xdr:nvPicPr>
        <xdr:cNvPr id="23" name="Kép 2">
          <a:extLst>
            <a:ext uri="{FF2B5EF4-FFF2-40B4-BE49-F238E27FC236}">
              <a16:creationId xmlns:a16="http://schemas.microsoft.com/office/drawing/2014/main" id="{00000000-0008-0000-1600-000017000000}"/>
            </a:ext>
          </a:extLst>
        </xdr:cNvPr>
        <xdr:cNvPicPr/>
      </xdr:nvPicPr>
      <xdr:blipFill>
        <a:blip xmlns:r="http://schemas.openxmlformats.org/officeDocument/2006/relationships" r:embed="rId1"/>
        <a:stretch/>
      </xdr:blipFill>
      <xdr:spPr>
        <a:xfrm>
          <a:off x="6422400" y="45720"/>
          <a:ext cx="542880" cy="4215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662940</xdr:colOff>
          <xdr:row>0</xdr:row>
          <xdr:rowOff>7620</xdr:rowOff>
        </xdr:from>
        <xdr:to>
          <xdr:col>14</xdr:col>
          <xdr:colOff>464820</xdr:colOff>
          <xdr:row>1</xdr:row>
          <xdr:rowOff>-60960</xdr:rowOff>
        </xdr:to>
        <xdr:sp macro="" textlink="">
          <xdr:nvSpPr>
            <xdr:cNvPr id="23556" name="Button 1" descr="Legyen bíró" hidden="1">
              <a:extLst>
                <a:ext uri="{63B3BB69-23CF-44E3-9099-C40C66FF867C}">
                  <a14:compatExt spid="_x0000_s23556"/>
                </a:ext>
                <a:ext uri="{FF2B5EF4-FFF2-40B4-BE49-F238E27FC236}">
                  <a16:creationId xmlns:a16="http://schemas.microsoft.com/office/drawing/2014/main" id="{00000000-0008-0000-1600-000004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23557" name="Button 2" descr="Nincs bíró" hidden="1">
              <a:extLst>
                <a:ext uri="{63B3BB69-23CF-44E3-9099-C40C66FF867C}">
                  <a14:compatExt spid="_x0000_s23557"/>
                </a:ext>
                <a:ext uri="{FF2B5EF4-FFF2-40B4-BE49-F238E27FC236}">
                  <a16:creationId xmlns:a16="http://schemas.microsoft.com/office/drawing/2014/main" id="{00000000-0008-0000-1600-000005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1</xdr:row>
          <xdr:rowOff>45720</xdr:rowOff>
        </xdr:to>
        <xdr:sp macro="" textlink="">
          <xdr:nvSpPr>
            <xdr:cNvPr id="23554" name="Button 1"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3553" name="Button 2"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16</xdr:col>
      <xdr:colOff>289440</xdr:colOff>
      <xdr:row>0</xdr:row>
      <xdr:rowOff>30600</xdr:rowOff>
    </xdr:from>
    <xdr:to>
      <xdr:col>17</xdr:col>
      <xdr:colOff>82440</xdr:colOff>
      <xdr:row>1</xdr:row>
      <xdr:rowOff>160560</xdr:rowOff>
    </xdr:to>
    <xdr:pic>
      <xdr:nvPicPr>
        <xdr:cNvPr id="24" name="Kép 2">
          <a:extLst>
            <a:ext uri="{FF2B5EF4-FFF2-40B4-BE49-F238E27FC236}">
              <a16:creationId xmlns:a16="http://schemas.microsoft.com/office/drawing/2014/main" id="{00000000-0008-0000-1700-000018000000}"/>
            </a:ext>
          </a:extLst>
        </xdr:cNvPr>
        <xdr:cNvPicPr/>
      </xdr:nvPicPr>
      <xdr:blipFill>
        <a:blip xmlns:r="http://schemas.openxmlformats.org/officeDocument/2006/relationships" r:embed="rId1"/>
        <a:stretch/>
      </xdr:blipFill>
      <xdr:spPr>
        <a:xfrm>
          <a:off x="6718320" y="30600"/>
          <a:ext cx="543960" cy="4060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24580" name="Button 1" descr="Legyen bíró" hidden="1">
              <a:extLst>
                <a:ext uri="{63B3BB69-23CF-44E3-9099-C40C66FF867C}">
                  <a14:compatExt spid="_x0000_s24580"/>
                </a:ext>
                <a:ext uri="{FF2B5EF4-FFF2-40B4-BE49-F238E27FC236}">
                  <a16:creationId xmlns:a16="http://schemas.microsoft.com/office/drawing/2014/main" id="{00000000-0008-0000-1700-0000046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24581" name="Button 2" descr="Nincs bíró" hidden="1">
              <a:extLst>
                <a:ext uri="{63B3BB69-23CF-44E3-9099-C40C66FF867C}">
                  <a14:compatExt spid="_x0000_s24581"/>
                </a:ext>
                <a:ext uri="{FF2B5EF4-FFF2-40B4-BE49-F238E27FC236}">
                  <a16:creationId xmlns:a16="http://schemas.microsoft.com/office/drawing/2014/main" id="{00000000-0008-0000-1700-0000056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24578" name="Button 1" hidden="1">
              <a:extLst>
                <a:ext uri="{63B3BB69-23CF-44E3-9099-C40C66FF867C}">
                  <a14:compatExt spid="_x0000_s24578"/>
                </a:ext>
                <a:ext uri="{FF2B5EF4-FFF2-40B4-BE49-F238E27FC236}">
                  <a16:creationId xmlns:a16="http://schemas.microsoft.com/office/drawing/2014/main" id="{00000000-0008-0000-1700-0000026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4577" name="Button 2" hidden="1">
              <a:extLst>
                <a:ext uri="{63B3BB69-23CF-44E3-9099-C40C66FF867C}">
                  <a14:compatExt spid="_x0000_s24577"/>
                </a:ext>
                <a:ext uri="{FF2B5EF4-FFF2-40B4-BE49-F238E27FC236}">
                  <a16:creationId xmlns:a16="http://schemas.microsoft.com/office/drawing/2014/main" id="{00000000-0008-0000-1700-0000016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editAs="oneCell">
    <xdr:from>
      <xdr:col>15</xdr:col>
      <xdr:colOff>38160</xdr:colOff>
      <xdr:row>0</xdr:row>
      <xdr:rowOff>45720</xdr:rowOff>
    </xdr:from>
    <xdr:to>
      <xdr:col>17</xdr:col>
      <xdr:colOff>74880</xdr:colOff>
      <xdr:row>2</xdr:row>
      <xdr:rowOff>6120</xdr:rowOff>
    </xdr:to>
    <xdr:pic>
      <xdr:nvPicPr>
        <xdr:cNvPr id="25" name="Kép 2">
          <a:extLst>
            <a:ext uri="{FF2B5EF4-FFF2-40B4-BE49-F238E27FC236}">
              <a16:creationId xmlns:a16="http://schemas.microsoft.com/office/drawing/2014/main" id="{00000000-0008-0000-1800-000019000000}"/>
            </a:ext>
          </a:extLst>
        </xdr:cNvPr>
        <xdr:cNvPicPr/>
      </xdr:nvPicPr>
      <xdr:blipFill>
        <a:blip xmlns:r="http://schemas.openxmlformats.org/officeDocument/2006/relationships" r:embed="rId1"/>
        <a:stretch/>
      </xdr:blipFill>
      <xdr:spPr>
        <a:xfrm>
          <a:off x="6582600" y="45720"/>
          <a:ext cx="514080" cy="3985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25604" name="Button 1" descr="Legyen bíró" hidden="1">
              <a:extLst>
                <a:ext uri="{63B3BB69-23CF-44E3-9099-C40C66FF867C}">
                  <a14:compatExt spid="_x0000_s25604"/>
                </a:ext>
                <a:ext uri="{FF2B5EF4-FFF2-40B4-BE49-F238E27FC236}">
                  <a16:creationId xmlns:a16="http://schemas.microsoft.com/office/drawing/2014/main" id="{00000000-0008-0000-1800-0000046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25605" name="Button 2" descr="Nincs bíró" hidden="1">
              <a:extLst>
                <a:ext uri="{63B3BB69-23CF-44E3-9099-C40C66FF867C}">
                  <a14:compatExt spid="_x0000_s25605"/>
                </a:ext>
                <a:ext uri="{FF2B5EF4-FFF2-40B4-BE49-F238E27FC236}">
                  <a16:creationId xmlns:a16="http://schemas.microsoft.com/office/drawing/2014/main" id="{00000000-0008-0000-1800-0000056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25602" name="Button 1" hidden="1">
              <a:extLst>
                <a:ext uri="{63B3BB69-23CF-44E3-9099-C40C66FF867C}">
                  <a14:compatExt spid="_x0000_s25602"/>
                </a:ext>
                <a:ext uri="{FF2B5EF4-FFF2-40B4-BE49-F238E27FC236}">
                  <a16:creationId xmlns:a16="http://schemas.microsoft.com/office/drawing/2014/main" id="{00000000-0008-0000-1800-0000026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5601" name="Button 2" hidden="1">
              <a:extLst>
                <a:ext uri="{63B3BB69-23CF-44E3-9099-C40C66FF867C}">
                  <a14:compatExt spid="_x0000_s25601"/>
                </a:ext>
                <a:ext uri="{FF2B5EF4-FFF2-40B4-BE49-F238E27FC236}">
                  <a16:creationId xmlns:a16="http://schemas.microsoft.com/office/drawing/2014/main" id="{00000000-0008-0000-1800-0000016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463320</xdr:colOff>
      <xdr:row>1</xdr:row>
      <xdr:rowOff>143280</xdr:rowOff>
    </xdr:to>
    <xdr:pic>
      <xdr:nvPicPr>
        <xdr:cNvPr id="26" name="Kép 2">
          <a:extLst>
            <a:ext uri="{FF2B5EF4-FFF2-40B4-BE49-F238E27FC236}">
              <a16:creationId xmlns:a16="http://schemas.microsoft.com/office/drawing/2014/main" id="{00000000-0008-0000-1900-00001A000000}"/>
            </a:ext>
          </a:extLst>
        </xdr:cNvPr>
        <xdr:cNvPicPr/>
      </xdr:nvPicPr>
      <xdr:blipFill>
        <a:blip xmlns:r="http://schemas.openxmlformats.org/officeDocument/2006/relationships" r:embed="rId1"/>
        <a:stretch/>
      </xdr:blipFill>
      <xdr:spPr>
        <a:xfrm>
          <a:off x="7719480" y="7560"/>
          <a:ext cx="606960" cy="4406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99060</xdr:colOff>
          <xdr:row>0</xdr:row>
          <xdr:rowOff>83820</xdr:rowOff>
        </xdr:from>
        <xdr:to>
          <xdr:col>13</xdr:col>
          <xdr:colOff>525780</xdr:colOff>
          <xdr:row>2</xdr:row>
          <xdr:rowOff>7620</xdr:rowOff>
        </xdr:to>
        <xdr:sp macro="" textlink="">
          <xdr:nvSpPr>
            <xdr:cNvPr id="26628" name="Button 1" descr="Sorsolási rangsor szerinti sorbarakás" hidden="1">
              <a:extLst>
                <a:ext uri="{63B3BB69-23CF-44E3-9099-C40C66FF867C}">
                  <a14:compatExt spid="_x0000_s26628"/>
                </a:ext>
                <a:ext uri="{FF2B5EF4-FFF2-40B4-BE49-F238E27FC236}">
                  <a16:creationId xmlns:a16="http://schemas.microsoft.com/office/drawing/2014/main" id="{00000000-0008-0000-1900-0000046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76200</xdr:colOff>
          <xdr:row>0</xdr:row>
          <xdr:rowOff>68580</xdr:rowOff>
        </xdr:from>
        <xdr:to>
          <xdr:col>13</xdr:col>
          <xdr:colOff>419100</xdr:colOff>
          <xdr:row>2</xdr:row>
          <xdr:rowOff>7620</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900-0000016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12</xdr:col>
      <xdr:colOff>7560</xdr:colOff>
      <xdr:row>0</xdr:row>
      <xdr:rowOff>60840</xdr:rowOff>
    </xdr:from>
    <xdr:to>
      <xdr:col>12</xdr:col>
      <xdr:colOff>524160</xdr:colOff>
      <xdr:row>1</xdr:row>
      <xdr:rowOff>143280</xdr:rowOff>
    </xdr:to>
    <xdr:pic>
      <xdr:nvPicPr>
        <xdr:cNvPr id="27" name="Kép 2">
          <a:extLst>
            <a:ext uri="{FF2B5EF4-FFF2-40B4-BE49-F238E27FC236}">
              <a16:creationId xmlns:a16="http://schemas.microsoft.com/office/drawing/2014/main" id="{00000000-0008-0000-1A00-00001B000000}"/>
            </a:ext>
          </a:extLst>
        </xdr:cNvPr>
        <xdr:cNvPicPr/>
      </xdr:nvPicPr>
      <xdr:blipFill>
        <a:blip xmlns:r="http://schemas.openxmlformats.org/officeDocument/2006/relationships" r:embed="rId1"/>
        <a:stretch/>
      </xdr:blipFill>
      <xdr:spPr>
        <a:xfrm>
          <a:off x="6570360" y="60840"/>
          <a:ext cx="516600" cy="387360"/>
        </a:xfrm>
        <a:prstGeom prst="rect">
          <a:avLst/>
        </a:prstGeom>
        <a:noFill/>
        <a:ln w="0">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470880</xdr:colOff>
      <xdr:row>2</xdr:row>
      <xdr:rowOff>4260</xdr:rowOff>
    </xdr:to>
    <xdr:pic>
      <xdr:nvPicPr>
        <xdr:cNvPr id="2" name="Kép 2">
          <a:extLst>
            <a:ext uri="{FF2B5EF4-FFF2-40B4-BE49-F238E27FC236}">
              <a16:creationId xmlns:a16="http://schemas.microsoft.com/office/drawing/2014/main" id="{0636F9E8-D22F-4D7D-89A2-019DFA9F3A7D}"/>
            </a:ext>
          </a:extLst>
        </xdr:cNvPr>
        <xdr:cNvPicPr/>
      </xdr:nvPicPr>
      <xdr:blipFill>
        <a:blip xmlns:r="http://schemas.openxmlformats.org/officeDocument/2006/relationships" r:embed="rId1"/>
        <a:stretch/>
      </xdr:blipFill>
      <xdr:spPr>
        <a:xfrm>
          <a:off x="7086720" y="38160"/>
          <a:ext cx="585060" cy="453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00353" name="Button 82" descr="Sorsolási rangsor szerinti sorbarakás" hidden="1">
              <a:extLst>
                <a:ext uri="{63B3BB69-23CF-44E3-9099-C40C66FF867C}">
                  <a14:compatExt spid="_x0000_s100353"/>
                </a:ext>
                <a:ext uri="{FF2B5EF4-FFF2-40B4-BE49-F238E27FC236}">
                  <a16:creationId xmlns:a16="http://schemas.microsoft.com/office/drawing/2014/main" id="{5DA283C8-F46A-4151-AAB7-86EA0EC0B4F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00354" name="Button 82" hidden="1">
              <a:extLst>
                <a:ext uri="{63B3BB69-23CF-44E3-9099-C40C66FF867C}">
                  <a14:compatExt spid="_x0000_s100354"/>
                </a:ext>
                <a:ext uri="{FF2B5EF4-FFF2-40B4-BE49-F238E27FC236}">
                  <a16:creationId xmlns:a16="http://schemas.microsoft.com/office/drawing/2014/main" id="{FEC11618-C8BA-416F-B598-EDE235D972D7}"/>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29.xml><?xml version="1.0" encoding="utf-8"?>
<xdr:wsDr xmlns:xdr="http://schemas.openxmlformats.org/drawingml/2006/spreadsheetDrawing" xmlns:a="http://schemas.openxmlformats.org/drawingml/2006/main">
  <xdr:twoCellAnchor editAs="oneCell">
    <xdr:from>
      <xdr:col>11</xdr:col>
      <xdr:colOff>510480</xdr:colOff>
      <xdr:row>0</xdr:row>
      <xdr:rowOff>45720</xdr:rowOff>
    </xdr:from>
    <xdr:to>
      <xdr:col>12</xdr:col>
      <xdr:colOff>470520</xdr:colOff>
      <xdr:row>1</xdr:row>
      <xdr:rowOff>142920</xdr:rowOff>
    </xdr:to>
    <xdr:pic>
      <xdr:nvPicPr>
        <xdr:cNvPr id="2" name="Kép 2">
          <a:extLst>
            <a:ext uri="{FF2B5EF4-FFF2-40B4-BE49-F238E27FC236}">
              <a16:creationId xmlns:a16="http://schemas.microsoft.com/office/drawing/2014/main" id="{BC913A15-E7D2-4DDA-993C-65EF4676E310}"/>
            </a:ext>
          </a:extLst>
        </xdr:cNvPr>
        <xdr:cNvPicPr/>
      </xdr:nvPicPr>
      <xdr:blipFill>
        <a:blip xmlns:r="http://schemas.openxmlformats.org/officeDocument/2006/relationships" r:embed="rId1"/>
        <a:stretch/>
      </xdr:blipFill>
      <xdr:spPr>
        <a:xfrm>
          <a:off x="6309300" y="45720"/>
          <a:ext cx="546780" cy="4096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373320</xdr:colOff>
      <xdr:row>0</xdr:row>
      <xdr:rowOff>30600</xdr:rowOff>
    </xdr:from>
    <xdr:to>
      <xdr:col>14</xdr:col>
      <xdr:colOff>470880</xdr:colOff>
      <xdr:row>2</xdr:row>
      <xdr:rowOff>8280</xdr:rowOff>
    </xdr:to>
    <xdr:pic>
      <xdr:nvPicPr>
        <xdr:cNvPr id="3" name="Kép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7381800" y="30600"/>
          <a:ext cx="622080" cy="444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5</xdr:col>
          <xdr:colOff>1135380</xdr:colOff>
          <xdr:row>0</xdr:row>
          <xdr:rowOff>190500</xdr:rowOff>
        </xdr:from>
        <xdr:to>
          <xdr:col>11</xdr:col>
          <xdr:colOff>30480</xdr:colOff>
          <xdr:row>1</xdr:row>
          <xdr:rowOff>144780</xdr:rowOff>
        </xdr:to>
        <xdr:sp macro="" textlink="">
          <xdr:nvSpPr>
            <xdr:cNvPr id="1001" name="Button 74" descr="Sorsolási rangsor szerinti sorbarakás" hidden="1">
              <a:extLst>
                <a:ext uri="{63B3BB69-23CF-44E3-9099-C40C66FF867C}">
                  <a14:compatExt spid="_x0000_s1001"/>
                </a:ext>
                <a:ext uri="{FF2B5EF4-FFF2-40B4-BE49-F238E27FC236}">
                  <a16:creationId xmlns:a16="http://schemas.microsoft.com/office/drawing/2014/main" id="{00000000-0008-0000-0200-0000E903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3073" name="Button 74"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462960</xdr:colOff>
      <xdr:row>1</xdr:row>
      <xdr:rowOff>142920</xdr:rowOff>
    </xdr:to>
    <xdr:pic>
      <xdr:nvPicPr>
        <xdr:cNvPr id="2" name="Kép 2">
          <a:extLst>
            <a:ext uri="{FF2B5EF4-FFF2-40B4-BE49-F238E27FC236}">
              <a16:creationId xmlns:a16="http://schemas.microsoft.com/office/drawing/2014/main" id="{234E763E-7EAA-4832-9587-7A29F5E210AE}"/>
            </a:ext>
          </a:extLst>
        </xdr:cNvPr>
        <xdr:cNvPicPr/>
      </xdr:nvPicPr>
      <xdr:blipFill>
        <a:blip xmlns:r="http://schemas.openxmlformats.org/officeDocument/2006/relationships" r:embed="rId1"/>
        <a:stretch/>
      </xdr:blipFill>
      <xdr:spPr>
        <a:xfrm>
          <a:off x="7360800" y="7560"/>
          <a:ext cx="592620" cy="447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02401" name="Button 1" descr="Sorsolási rangsor szerinti sorbarakás" hidden="1">
              <a:extLst>
                <a:ext uri="{63B3BB69-23CF-44E3-9099-C40C66FF867C}">
                  <a14:compatExt spid="_x0000_s102401"/>
                </a:ext>
                <a:ext uri="{FF2B5EF4-FFF2-40B4-BE49-F238E27FC236}">
                  <a16:creationId xmlns:a16="http://schemas.microsoft.com/office/drawing/2014/main" id="{14DB6892-1989-45C6-8925-BB6A5106EA0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02402" name="Button 1" hidden="1">
              <a:extLst>
                <a:ext uri="{63B3BB69-23CF-44E3-9099-C40C66FF867C}">
                  <a14:compatExt spid="_x0000_s102402"/>
                </a:ext>
                <a:ext uri="{FF2B5EF4-FFF2-40B4-BE49-F238E27FC236}">
                  <a16:creationId xmlns:a16="http://schemas.microsoft.com/office/drawing/2014/main" id="{9876B8F6-D36E-4572-845A-5A8C7195F73E}"/>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31.xml><?xml version="1.0" encoding="utf-8"?>
<xdr:wsDr xmlns:xdr="http://schemas.openxmlformats.org/drawingml/2006/spreadsheetDrawing" xmlns:a="http://schemas.openxmlformats.org/drawingml/2006/main">
  <xdr:twoCellAnchor editAs="oneCell">
    <xdr:from>
      <xdr:col>12</xdr:col>
      <xdr:colOff>7560</xdr:colOff>
      <xdr:row>0</xdr:row>
      <xdr:rowOff>60840</xdr:rowOff>
    </xdr:from>
    <xdr:to>
      <xdr:col>12</xdr:col>
      <xdr:colOff>523800</xdr:colOff>
      <xdr:row>1</xdr:row>
      <xdr:rowOff>142920</xdr:rowOff>
    </xdr:to>
    <xdr:pic>
      <xdr:nvPicPr>
        <xdr:cNvPr id="2" name="Kép 2">
          <a:extLst>
            <a:ext uri="{FF2B5EF4-FFF2-40B4-BE49-F238E27FC236}">
              <a16:creationId xmlns:a16="http://schemas.microsoft.com/office/drawing/2014/main" id="{A1CA508B-8FDC-4A8B-B700-7BE5CF747859}"/>
            </a:ext>
          </a:extLst>
        </xdr:cNvPr>
        <xdr:cNvPicPr/>
      </xdr:nvPicPr>
      <xdr:blipFill>
        <a:blip xmlns:r="http://schemas.openxmlformats.org/officeDocument/2006/relationships" r:embed="rId1"/>
        <a:stretch/>
      </xdr:blipFill>
      <xdr:spPr>
        <a:xfrm>
          <a:off x="6393120" y="60840"/>
          <a:ext cx="516240" cy="394500"/>
        </a:xfrm>
        <a:prstGeom prst="rect">
          <a:avLst/>
        </a:prstGeom>
        <a:noFill/>
        <a:ln w="0">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472320</xdr:colOff>
      <xdr:row>0</xdr:row>
      <xdr:rowOff>53280</xdr:rowOff>
    </xdr:from>
    <xdr:to>
      <xdr:col>16</xdr:col>
      <xdr:colOff>485640</xdr:colOff>
      <xdr:row>1</xdr:row>
      <xdr:rowOff>142920</xdr:rowOff>
    </xdr:to>
    <xdr:pic>
      <xdr:nvPicPr>
        <xdr:cNvPr id="2" name="Kép 2">
          <a:extLst>
            <a:ext uri="{FF2B5EF4-FFF2-40B4-BE49-F238E27FC236}">
              <a16:creationId xmlns:a16="http://schemas.microsoft.com/office/drawing/2014/main" id="{41D99420-9906-4E4D-8DDC-491BFF94EF06}"/>
            </a:ext>
          </a:extLst>
        </xdr:cNvPr>
        <xdr:cNvPicPr/>
      </xdr:nvPicPr>
      <xdr:blipFill>
        <a:blip xmlns:r="http://schemas.openxmlformats.org/officeDocument/2006/relationships" r:embed="rId1"/>
        <a:stretch/>
      </xdr:blipFill>
      <xdr:spPr>
        <a:xfrm>
          <a:off x="7703700" y="53280"/>
          <a:ext cx="523860" cy="4020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04449" name="Button 1" descr="Sorsolási rangsor szerinti sorbarakás" hidden="1">
              <a:extLst>
                <a:ext uri="{63B3BB69-23CF-44E3-9099-C40C66FF867C}">
                  <a14:compatExt spid="_x0000_s104449"/>
                </a:ext>
                <a:ext uri="{FF2B5EF4-FFF2-40B4-BE49-F238E27FC236}">
                  <a16:creationId xmlns:a16="http://schemas.microsoft.com/office/drawing/2014/main" id="{AD223FF0-D09D-414D-9A57-D690ADA7891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04450" name="Button 1" hidden="1">
              <a:extLst>
                <a:ext uri="{63B3BB69-23CF-44E3-9099-C40C66FF867C}">
                  <a14:compatExt spid="_x0000_s104450"/>
                </a:ext>
                <a:ext uri="{FF2B5EF4-FFF2-40B4-BE49-F238E27FC236}">
                  <a16:creationId xmlns:a16="http://schemas.microsoft.com/office/drawing/2014/main" id="{7E5CB4F9-737C-430F-86C8-676ADD420E9E}"/>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33.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516600</xdr:colOff>
      <xdr:row>1</xdr:row>
      <xdr:rowOff>158400</xdr:rowOff>
    </xdr:to>
    <xdr:pic>
      <xdr:nvPicPr>
        <xdr:cNvPr id="2" name="Kép 2">
          <a:extLst>
            <a:ext uri="{FF2B5EF4-FFF2-40B4-BE49-F238E27FC236}">
              <a16:creationId xmlns:a16="http://schemas.microsoft.com/office/drawing/2014/main" id="{F89E92E4-E5D9-496D-AB50-FBA10006DCA2}"/>
            </a:ext>
          </a:extLst>
        </xdr:cNvPr>
        <xdr:cNvPicPr/>
      </xdr:nvPicPr>
      <xdr:blipFill>
        <a:blip xmlns:r="http://schemas.openxmlformats.org/officeDocument/2006/relationships" r:embed="rId1"/>
        <a:stretch/>
      </xdr:blipFill>
      <xdr:spPr>
        <a:xfrm>
          <a:off x="6286620" y="0"/>
          <a:ext cx="615540" cy="470820"/>
        </a:xfrm>
        <a:prstGeom prst="rect">
          <a:avLst/>
        </a:prstGeom>
        <a:noFill/>
        <a:ln w="0">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471240</xdr:colOff>
      <xdr:row>2</xdr:row>
      <xdr:rowOff>4620</xdr:rowOff>
    </xdr:to>
    <xdr:pic>
      <xdr:nvPicPr>
        <xdr:cNvPr id="2" name="Kép 2">
          <a:extLst>
            <a:ext uri="{FF2B5EF4-FFF2-40B4-BE49-F238E27FC236}">
              <a16:creationId xmlns:a16="http://schemas.microsoft.com/office/drawing/2014/main" id="{8592690C-0D87-4073-BEA3-0C2046421EC4}"/>
            </a:ext>
          </a:extLst>
        </xdr:cNvPr>
        <xdr:cNvPicPr/>
      </xdr:nvPicPr>
      <xdr:blipFill>
        <a:blip xmlns:r="http://schemas.openxmlformats.org/officeDocument/2006/relationships" r:embed="rId1"/>
        <a:stretch/>
      </xdr:blipFill>
      <xdr:spPr>
        <a:xfrm>
          <a:off x="7086720" y="38160"/>
          <a:ext cx="585420" cy="4541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06497" name="Button 82" descr="Sorsolási rangsor szerinti sorbarakás" hidden="1">
              <a:extLst>
                <a:ext uri="{63B3BB69-23CF-44E3-9099-C40C66FF867C}">
                  <a14:compatExt spid="_x0000_s106497"/>
                </a:ext>
                <a:ext uri="{FF2B5EF4-FFF2-40B4-BE49-F238E27FC236}">
                  <a16:creationId xmlns:a16="http://schemas.microsoft.com/office/drawing/2014/main" id="{445A6185-6F50-49C7-9694-0AF24E815B4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06498" name="Button 82" hidden="1">
              <a:extLst>
                <a:ext uri="{63B3BB69-23CF-44E3-9099-C40C66FF867C}">
                  <a14:compatExt spid="_x0000_s106498"/>
                </a:ext>
                <a:ext uri="{FF2B5EF4-FFF2-40B4-BE49-F238E27FC236}">
                  <a16:creationId xmlns:a16="http://schemas.microsoft.com/office/drawing/2014/main" id="{38445D31-C09B-47F4-9CF1-01BCCB8871A7}"/>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35.xml><?xml version="1.0" encoding="utf-8"?>
<xdr:wsDr xmlns:xdr="http://schemas.openxmlformats.org/drawingml/2006/spreadsheetDrawing" xmlns:a="http://schemas.openxmlformats.org/drawingml/2006/main">
  <xdr:twoCellAnchor editAs="oneCell">
    <xdr:from>
      <xdr:col>11</xdr:col>
      <xdr:colOff>510480</xdr:colOff>
      <xdr:row>0</xdr:row>
      <xdr:rowOff>45720</xdr:rowOff>
    </xdr:from>
    <xdr:to>
      <xdr:col>12</xdr:col>
      <xdr:colOff>470880</xdr:colOff>
      <xdr:row>1</xdr:row>
      <xdr:rowOff>143280</xdr:rowOff>
    </xdr:to>
    <xdr:pic>
      <xdr:nvPicPr>
        <xdr:cNvPr id="2" name="Kép 2">
          <a:extLst>
            <a:ext uri="{FF2B5EF4-FFF2-40B4-BE49-F238E27FC236}">
              <a16:creationId xmlns:a16="http://schemas.microsoft.com/office/drawing/2014/main" id="{4434C8EC-C974-4754-B8D5-BF48C5721A5B}"/>
            </a:ext>
          </a:extLst>
        </xdr:cNvPr>
        <xdr:cNvPicPr/>
      </xdr:nvPicPr>
      <xdr:blipFill>
        <a:blip xmlns:r="http://schemas.openxmlformats.org/officeDocument/2006/relationships" r:embed="rId1"/>
        <a:stretch/>
      </xdr:blipFill>
      <xdr:spPr>
        <a:xfrm>
          <a:off x="6309300" y="45720"/>
          <a:ext cx="547140" cy="409980"/>
        </a:xfrm>
        <a:prstGeom prst="rect">
          <a:avLst/>
        </a:prstGeom>
        <a:noFill/>
        <a:ln w="0">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463320</xdr:colOff>
      <xdr:row>1</xdr:row>
      <xdr:rowOff>143280</xdr:rowOff>
    </xdr:to>
    <xdr:pic>
      <xdr:nvPicPr>
        <xdr:cNvPr id="2" name="Kép 2">
          <a:extLst>
            <a:ext uri="{FF2B5EF4-FFF2-40B4-BE49-F238E27FC236}">
              <a16:creationId xmlns:a16="http://schemas.microsoft.com/office/drawing/2014/main" id="{78540A15-641B-4F4A-9B8B-A73769E5DA06}"/>
            </a:ext>
          </a:extLst>
        </xdr:cNvPr>
        <xdr:cNvPicPr/>
      </xdr:nvPicPr>
      <xdr:blipFill>
        <a:blip xmlns:r="http://schemas.openxmlformats.org/officeDocument/2006/relationships" r:embed="rId1"/>
        <a:stretch/>
      </xdr:blipFill>
      <xdr:spPr>
        <a:xfrm>
          <a:off x="7360800" y="7560"/>
          <a:ext cx="592980" cy="4481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08545" name="Button 1" descr="Sorsolási rangsor szerinti sorbarakás" hidden="1">
              <a:extLst>
                <a:ext uri="{63B3BB69-23CF-44E3-9099-C40C66FF867C}">
                  <a14:compatExt spid="_x0000_s108545"/>
                </a:ext>
                <a:ext uri="{FF2B5EF4-FFF2-40B4-BE49-F238E27FC236}">
                  <a16:creationId xmlns:a16="http://schemas.microsoft.com/office/drawing/2014/main" id="{67C19845-DF1C-414E-B39C-8FD08E67EBA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08546" name="Button 1" hidden="1">
              <a:extLst>
                <a:ext uri="{63B3BB69-23CF-44E3-9099-C40C66FF867C}">
                  <a14:compatExt spid="_x0000_s108546"/>
                </a:ext>
                <a:ext uri="{FF2B5EF4-FFF2-40B4-BE49-F238E27FC236}">
                  <a16:creationId xmlns:a16="http://schemas.microsoft.com/office/drawing/2014/main" id="{B7C2D35B-F18C-4252-9B57-0233D63B94A1}"/>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37.xml><?xml version="1.0" encoding="utf-8"?>
<xdr:wsDr xmlns:xdr="http://schemas.openxmlformats.org/drawingml/2006/spreadsheetDrawing" xmlns:a="http://schemas.openxmlformats.org/drawingml/2006/main">
  <xdr:twoCellAnchor editAs="oneCell">
    <xdr:from>
      <xdr:col>16</xdr:col>
      <xdr:colOff>221040</xdr:colOff>
      <xdr:row>0</xdr:row>
      <xdr:rowOff>0</xdr:rowOff>
    </xdr:from>
    <xdr:to>
      <xdr:col>17</xdr:col>
      <xdr:colOff>59760</xdr:colOff>
      <xdr:row>2</xdr:row>
      <xdr:rowOff>6120</xdr:rowOff>
    </xdr:to>
    <xdr:pic>
      <xdr:nvPicPr>
        <xdr:cNvPr id="2" name="Kép 2">
          <a:extLst>
            <a:ext uri="{FF2B5EF4-FFF2-40B4-BE49-F238E27FC236}">
              <a16:creationId xmlns:a16="http://schemas.microsoft.com/office/drawing/2014/main" id="{64A21691-D8BD-4A74-AB3F-2B2886B74E76}"/>
            </a:ext>
          </a:extLst>
        </xdr:cNvPr>
        <xdr:cNvPicPr/>
      </xdr:nvPicPr>
      <xdr:blipFill>
        <a:blip xmlns:r="http://schemas.openxmlformats.org/officeDocument/2006/relationships" r:embed="rId1"/>
        <a:stretch/>
      </xdr:blipFill>
      <xdr:spPr>
        <a:xfrm>
          <a:off x="6385620" y="0"/>
          <a:ext cx="570240" cy="4480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685800</xdr:colOff>
          <xdr:row>0</xdr:row>
          <xdr:rowOff>7620</xdr:rowOff>
        </xdr:from>
        <xdr:to>
          <xdr:col>14</xdr:col>
          <xdr:colOff>487680</xdr:colOff>
          <xdr:row>0</xdr:row>
          <xdr:rowOff>213360</xdr:rowOff>
        </xdr:to>
        <xdr:sp macro="" textlink="">
          <xdr:nvSpPr>
            <xdr:cNvPr id="109569" name="Button 1" descr="Legyen bíró" hidden="1">
              <a:extLst>
                <a:ext uri="{63B3BB69-23CF-44E3-9099-C40C66FF867C}">
                  <a14:compatExt spid="_x0000_s109569"/>
                </a:ext>
                <a:ext uri="{FF2B5EF4-FFF2-40B4-BE49-F238E27FC236}">
                  <a16:creationId xmlns:a16="http://schemas.microsoft.com/office/drawing/2014/main" id="{D75DE72F-C410-404E-9AEF-64C92D81A34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0</xdr:row>
          <xdr:rowOff>228600</xdr:rowOff>
        </xdr:from>
        <xdr:to>
          <xdr:col>14</xdr:col>
          <xdr:colOff>487680</xdr:colOff>
          <xdr:row>1</xdr:row>
          <xdr:rowOff>76200</xdr:rowOff>
        </xdr:to>
        <xdr:sp macro="" textlink="">
          <xdr:nvSpPr>
            <xdr:cNvPr id="109570" name="Button 2" descr="Nincs bíró" hidden="1">
              <a:extLst>
                <a:ext uri="{63B3BB69-23CF-44E3-9099-C40C66FF867C}">
                  <a14:compatExt spid="_x0000_s109570"/>
                </a:ext>
                <a:ext uri="{FF2B5EF4-FFF2-40B4-BE49-F238E27FC236}">
                  <a16:creationId xmlns:a16="http://schemas.microsoft.com/office/drawing/2014/main" id="{FD55AF87-5414-412D-A62E-D7C3CA330CE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1</xdr:row>
          <xdr:rowOff>45720</xdr:rowOff>
        </xdr:to>
        <xdr:sp macro="" textlink="">
          <xdr:nvSpPr>
            <xdr:cNvPr id="109571" name="Button 1" hidden="1">
              <a:extLst>
                <a:ext uri="{63B3BB69-23CF-44E3-9099-C40C66FF867C}">
                  <a14:compatExt spid="_x0000_s109571"/>
                </a:ext>
                <a:ext uri="{FF2B5EF4-FFF2-40B4-BE49-F238E27FC236}">
                  <a16:creationId xmlns:a16="http://schemas.microsoft.com/office/drawing/2014/main" id="{5600AE67-2A08-449A-888C-153C83EA7A18}"/>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109572" name="Button 2" hidden="1">
              <a:extLst>
                <a:ext uri="{63B3BB69-23CF-44E3-9099-C40C66FF867C}">
                  <a14:compatExt spid="_x0000_s109572"/>
                </a:ext>
                <a:ext uri="{FF2B5EF4-FFF2-40B4-BE49-F238E27FC236}">
                  <a16:creationId xmlns:a16="http://schemas.microsoft.com/office/drawing/2014/main" id="{D34EB632-8692-4EC7-A8BB-C3387A06C527}"/>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38.xml><?xml version="1.0" encoding="utf-8"?>
<xdr:wsDr xmlns:xdr="http://schemas.openxmlformats.org/drawingml/2006/spreadsheetDrawing" xmlns:a="http://schemas.openxmlformats.org/drawingml/2006/main">
  <xdr:twoCellAnchor editAs="oneCell">
    <xdr:from>
      <xdr:col>14</xdr:col>
      <xdr:colOff>472320</xdr:colOff>
      <xdr:row>0</xdr:row>
      <xdr:rowOff>53280</xdr:rowOff>
    </xdr:from>
    <xdr:to>
      <xdr:col>16</xdr:col>
      <xdr:colOff>486000</xdr:colOff>
      <xdr:row>1</xdr:row>
      <xdr:rowOff>143280</xdr:rowOff>
    </xdr:to>
    <xdr:pic>
      <xdr:nvPicPr>
        <xdr:cNvPr id="2" name="Kép 2">
          <a:extLst>
            <a:ext uri="{FF2B5EF4-FFF2-40B4-BE49-F238E27FC236}">
              <a16:creationId xmlns:a16="http://schemas.microsoft.com/office/drawing/2014/main" id="{8A6718A7-0778-4BE4-A042-D3313BCC71FB}"/>
            </a:ext>
          </a:extLst>
        </xdr:cNvPr>
        <xdr:cNvPicPr/>
      </xdr:nvPicPr>
      <xdr:blipFill>
        <a:blip xmlns:r="http://schemas.openxmlformats.org/officeDocument/2006/relationships" r:embed="rId1"/>
        <a:stretch/>
      </xdr:blipFill>
      <xdr:spPr>
        <a:xfrm>
          <a:off x="7703700" y="53280"/>
          <a:ext cx="524220" cy="4024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10593" name="Button 1" descr="Sorsolási rangsor szerinti sorbarakás" hidden="1">
              <a:extLst>
                <a:ext uri="{63B3BB69-23CF-44E3-9099-C40C66FF867C}">
                  <a14:compatExt spid="_x0000_s110593"/>
                </a:ext>
                <a:ext uri="{FF2B5EF4-FFF2-40B4-BE49-F238E27FC236}">
                  <a16:creationId xmlns:a16="http://schemas.microsoft.com/office/drawing/2014/main" id="{55091721-16A4-4AAB-8B61-6323EB8771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10594" name="Button 1" hidden="1">
              <a:extLst>
                <a:ext uri="{63B3BB69-23CF-44E3-9099-C40C66FF867C}">
                  <a14:compatExt spid="_x0000_s110594"/>
                </a:ext>
                <a:ext uri="{FF2B5EF4-FFF2-40B4-BE49-F238E27FC236}">
                  <a16:creationId xmlns:a16="http://schemas.microsoft.com/office/drawing/2014/main" id="{A089B2F9-5861-45F5-AF4B-71ECE30D36E8}"/>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39.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18</xdr:col>
      <xdr:colOff>0</xdr:colOff>
      <xdr:row>2</xdr:row>
      <xdr:rowOff>13680</xdr:rowOff>
    </xdr:to>
    <xdr:pic>
      <xdr:nvPicPr>
        <xdr:cNvPr id="2" name="Kép 2">
          <a:extLst>
            <a:ext uri="{FF2B5EF4-FFF2-40B4-BE49-F238E27FC236}">
              <a16:creationId xmlns:a16="http://schemas.microsoft.com/office/drawing/2014/main" id="{1A0DFC07-B6AD-48A7-B9C8-9A44320DBFAD}"/>
            </a:ext>
          </a:extLst>
        </xdr:cNvPr>
        <xdr:cNvPicPr/>
      </xdr:nvPicPr>
      <xdr:blipFill>
        <a:blip xmlns:r="http://schemas.openxmlformats.org/officeDocument/2006/relationships" r:embed="rId1"/>
        <a:stretch/>
      </xdr:blipFill>
      <xdr:spPr>
        <a:xfrm>
          <a:off x="6461760" y="0"/>
          <a:ext cx="573120" cy="4556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0</xdr:row>
          <xdr:rowOff>213360</xdr:rowOff>
        </xdr:to>
        <xdr:sp macro="" textlink="">
          <xdr:nvSpPr>
            <xdr:cNvPr id="111617" name="Button 1" descr="Legyen bíró" hidden="1">
              <a:extLst>
                <a:ext uri="{63B3BB69-23CF-44E3-9099-C40C66FF867C}">
                  <a14:compatExt spid="_x0000_s111617"/>
                </a:ext>
                <a:ext uri="{FF2B5EF4-FFF2-40B4-BE49-F238E27FC236}">
                  <a16:creationId xmlns:a16="http://schemas.microsoft.com/office/drawing/2014/main" id="{6B430AD0-3F3F-4F77-987C-485C709DCB5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111618" name="Button 2" descr="Nincs bíró" hidden="1">
              <a:extLst>
                <a:ext uri="{63B3BB69-23CF-44E3-9099-C40C66FF867C}">
                  <a14:compatExt spid="_x0000_s111618"/>
                </a:ext>
                <a:ext uri="{FF2B5EF4-FFF2-40B4-BE49-F238E27FC236}">
                  <a16:creationId xmlns:a16="http://schemas.microsoft.com/office/drawing/2014/main" id="{45515A8C-100D-4D62-BE93-09B34408EFD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111619" name="Button 1" hidden="1">
              <a:extLst>
                <a:ext uri="{63B3BB69-23CF-44E3-9099-C40C66FF867C}">
                  <a14:compatExt spid="_x0000_s111619"/>
                </a:ext>
                <a:ext uri="{FF2B5EF4-FFF2-40B4-BE49-F238E27FC236}">
                  <a16:creationId xmlns:a16="http://schemas.microsoft.com/office/drawing/2014/main" id="{26BCF684-AD87-4FE9-9578-A1CDFA9198D6}"/>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11620" name="Button 2" hidden="1">
              <a:extLst>
                <a:ext uri="{63B3BB69-23CF-44E3-9099-C40C66FF867C}">
                  <a14:compatExt spid="_x0000_s111620"/>
                </a:ext>
                <a:ext uri="{FF2B5EF4-FFF2-40B4-BE49-F238E27FC236}">
                  <a16:creationId xmlns:a16="http://schemas.microsoft.com/office/drawing/2014/main" id="{D9C0F41B-91FC-40E8-AFD3-710BC128DFC7}"/>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16</xdr:col>
      <xdr:colOff>228600</xdr:colOff>
      <xdr:row>0</xdr:row>
      <xdr:rowOff>0</xdr:rowOff>
    </xdr:from>
    <xdr:to>
      <xdr:col>17</xdr:col>
      <xdr:colOff>105120</xdr:colOff>
      <xdr:row>1</xdr:row>
      <xdr:rowOff>160560</xdr:rowOff>
    </xdr:to>
    <xdr:pic>
      <xdr:nvPicPr>
        <xdr:cNvPr id="4" name="Kép 2">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stretch/>
      </xdr:blipFill>
      <xdr:spPr>
        <a:xfrm>
          <a:off x="6430680" y="0"/>
          <a:ext cx="573120" cy="4366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662940</xdr:colOff>
          <xdr:row>0</xdr:row>
          <xdr:rowOff>7620</xdr:rowOff>
        </xdr:from>
        <xdr:to>
          <xdr:col>14</xdr:col>
          <xdr:colOff>464820</xdr:colOff>
          <xdr:row>1</xdr:row>
          <xdr:rowOff>-60960</xdr:rowOff>
        </xdr:to>
        <xdr:sp macro="" textlink="">
          <xdr:nvSpPr>
            <xdr:cNvPr id="4100" name="Button 1" descr="Legyen bíró"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4101" name="Button 2" descr="Nincs bíró"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1</xdr:row>
          <xdr:rowOff>45720</xdr:rowOff>
        </xdr:to>
        <xdr:sp macro="" textlink="">
          <xdr:nvSpPr>
            <xdr:cNvPr id="4098" name="Button 1"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097" name="Button 2"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471240</xdr:colOff>
      <xdr:row>2</xdr:row>
      <xdr:rowOff>4620</xdr:rowOff>
    </xdr:to>
    <xdr:pic>
      <xdr:nvPicPr>
        <xdr:cNvPr id="2" name="Kép 2">
          <a:extLst>
            <a:ext uri="{FF2B5EF4-FFF2-40B4-BE49-F238E27FC236}">
              <a16:creationId xmlns:a16="http://schemas.microsoft.com/office/drawing/2014/main" id="{639F112F-92AB-4B76-8033-1731CA5341AA}"/>
            </a:ext>
          </a:extLst>
        </xdr:cNvPr>
        <xdr:cNvPicPr/>
      </xdr:nvPicPr>
      <xdr:blipFill>
        <a:blip xmlns:r="http://schemas.openxmlformats.org/officeDocument/2006/relationships" r:embed="rId1"/>
        <a:stretch/>
      </xdr:blipFill>
      <xdr:spPr>
        <a:xfrm>
          <a:off x="7086720" y="38160"/>
          <a:ext cx="585420" cy="4541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12641" name="Button 82" descr="Sorsolási rangsor szerinti sorbarakás" hidden="1">
              <a:extLst>
                <a:ext uri="{63B3BB69-23CF-44E3-9099-C40C66FF867C}">
                  <a14:compatExt spid="_x0000_s112641"/>
                </a:ext>
                <a:ext uri="{FF2B5EF4-FFF2-40B4-BE49-F238E27FC236}">
                  <a16:creationId xmlns:a16="http://schemas.microsoft.com/office/drawing/2014/main" id="{7774F7A0-6D54-43B9-8B73-433A827D93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12642" name="Button 82" hidden="1">
              <a:extLst>
                <a:ext uri="{63B3BB69-23CF-44E3-9099-C40C66FF867C}">
                  <a14:compatExt spid="_x0000_s112642"/>
                </a:ext>
                <a:ext uri="{FF2B5EF4-FFF2-40B4-BE49-F238E27FC236}">
                  <a16:creationId xmlns:a16="http://schemas.microsoft.com/office/drawing/2014/main" id="{BADFFD9C-F175-4EEF-A4FD-76170B12FE3C}"/>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41.xml><?xml version="1.0" encoding="utf-8"?>
<xdr:wsDr xmlns:xdr="http://schemas.openxmlformats.org/drawingml/2006/spreadsheetDrawing" xmlns:a="http://schemas.openxmlformats.org/drawingml/2006/main">
  <xdr:twoCellAnchor editAs="oneCell">
    <xdr:from>
      <xdr:col>11</xdr:col>
      <xdr:colOff>548640</xdr:colOff>
      <xdr:row>0</xdr:row>
      <xdr:rowOff>53280</xdr:rowOff>
    </xdr:from>
    <xdr:to>
      <xdr:col>12</xdr:col>
      <xdr:colOff>478800</xdr:colOff>
      <xdr:row>1</xdr:row>
      <xdr:rowOff>135720</xdr:rowOff>
    </xdr:to>
    <xdr:pic>
      <xdr:nvPicPr>
        <xdr:cNvPr id="2" name="Kép 2">
          <a:extLst>
            <a:ext uri="{FF2B5EF4-FFF2-40B4-BE49-F238E27FC236}">
              <a16:creationId xmlns:a16="http://schemas.microsoft.com/office/drawing/2014/main" id="{9A2C2316-793D-4062-8C6B-F06E928F6263}"/>
            </a:ext>
          </a:extLst>
        </xdr:cNvPr>
        <xdr:cNvPicPr/>
      </xdr:nvPicPr>
      <xdr:blipFill>
        <a:blip xmlns:r="http://schemas.openxmlformats.org/officeDocument/2006/relationships" r:embed="rId1"/>
        <a:stretch/>
      </xdr:blipFill>
      <xdr:spPr>
        <a:xfrm>
          <a:off x="6393180" y="53280"/>
          <a:ext cx="516900" cy="394860"/>
        </a:xfrm>
        <a:prstGeom prst="rect">
          <a:avLst/>
        </a:prstGeom>
        <a:noFill/>
        <a:ln w="0">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463320</xdr:colOff>
      <xdr:row>1</xdr:row>
      <xdr:rowOff>143280</xdr:rowOff>
    </xdr:to>
    <xdr:pic>
      <xdr:nvPicPr>
        <xdr:cNvPr id="2" name="Kép 2">
          <a:extLst>
            <a:ext uri="{FF2B5EF4-FFF2-40B4-BE49-F238E27FC236}">
              <a16:creationId xmlns:a16="http://schemas.microsoft.com/office/drawing/2014/main" id="{C6EBD708-1456-4AA6-A0A6-D05CD1B34E89}"/>
            </a:ext>
          </a:extLst>
        </xdr:cNvPr>
        <xdr:cNvPicPr/>
      </xdr:nvPicPr>
      <xdr:blipFill>
        <a:blip xmlns:r="http://schemas.openxmlformats.org/officeDocument/2006/relationships" r:embed="rId1"/>
        <a:stretch/>
      </xdr:blipFill>
      <xdr:spPr>
        <a:xfrm>
          <a:off x="7360800" y="7560"/>
          <a:ext cx="592980" cy="4481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14689" name="Button 1" descr="Sorsolási rangsor szerinti sorbarakás" hidden="1">
              <a:extLst>
                <a:ext uri="{63B3BB69-23CF-44E3-9099-C40C66FF867C}">
                  <a14:compatExt spid="_x0000_s114689"/>
                </a:ext>
                <a:ext uri="{FF2B5EF4-FFF2-40B4-BE49-F238E27FC236}">
                  <a16:creationId xmlns:a16="http://schemas.microsoft.com/office/drawing/2014/main" id="{8A98FA7C-4865-4383-A36C-5B6844C6AE8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14690" name="Button 1" hidden="1">
              <a:extLst>
                <a:ext uri="{63B3BB69-23CF-44E3-9099-C40C66FF867C}">
                  <a14:compatExt spid="_x0000_s114690"/>
                </a:ext>
                <a:ext uri="{FF2B5EF4-FFF2-40B4-BE49-F238E27FC236}">
                  <a16:creationId xmlns:a16="http://schemas.microsoft.com/office/drawing/2014/main" id="{54C62011-42D7-46AD-A298-760F4C6B1A43}"/>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43.xml><?xml version="1.0" encoding="utf-8"?>
<xdr:wsDr xmlns:xdr="http://schemas.openxmlformats.org/drawingml/2006/spreadsheetDrawing" xmlns:a="http://schemas.openxmlformats.org/drawingml/2006/main">
  <xdr:twoCellAnchor editAs="oneCell">
    <xdr:from>
      <xdr:col>12</xdr:col>
      <xdr:colOff>7560</xdr:colOff>
      <xdr:row>0</xdr:row>
      <xdr:rowOff>60840</xdr:rowOff>
    </xdr:from>
    <xdr:to>
      <xdr:col>12</xdr:col>
      <xdr:colOff>524160</xdr:colOff>
      <xdr:row>1</xdr:row>
      <xdr:rowOff>143280</xdr:rowOff>
    </xdr:to>
    <xdr:pic>
      <xdr:nvPicPr>
        <xdr:cNvPr id="2" name="Kép 2">
          <a:extLst>
            <a:ext uri="{FF2B5EF4-FFF2-40B4-BE49-F238E27FC236}">
              <a16:creationId xmlns:a16="http://schemas.microsoft.com/office/drawing/2014/main" id="{C9078EBC-8A30-41CA-9029-2510DC6F00BB}"/>
            </a:ext>
          </a:extLst>
        </xdr:cNvPr>
        <xdr:cNvPicPr/>
      </xdr:nvPicPr>
      <xdr:blipFill>
        <a:blip xmlns:r="http://schemas.openxmlformats.org/officeDocument/2006/relationships" r:embed="rId1"/>
        <a:stretch/>
      </xdr:blipFill>
      <xdr:spPr>
        <a:xfrm>
          <a:off x="6393120" y="60840"/>
          <a:ext cx="516600" cy="394860"/>
        </a:xfrm>
        <a:prstGeom prst="rect">
          <a:avLst/>
        </a:prstGeom>
        <a:noFill/>
        <a:ln w="0">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470880</xdr:colOff>
      <xdr:row>2</xdr:row>
      <xdr:rowOff>4260</xdr:rowOff>
    </xdr:to>
    <xdr:pic>
      <xdr:nvPicPr>
        <xdr:cNvPr id="2" name="Kép 2">
          <a:extLst>
            <a:ext uri="{FF2B5EF4-FFF2-40B4-BE49-F238E27FC236}">
              <a16:creationId xmlns:a16="http://schemas.microsoft.com/office/drawing/2014/main" id="{59D140BE-D747-4772-8A0C-CFF02FD3BD56}"/>
            </a:ext>
          </a:extLst>
        </xdr:cNvPr>
        <xdr:cNvPicPr/>
      </xdr:nvPicPr>
      <xdr:blipFill>
        <a:blip xmlns:r="http://schemas.openxmlformats.org/officeDocument/2006/relationships" r:embed="rId1"/>
        <a:stretch/>
      </xdr:blipFill>
      <xdr:spPr>
        <a:xfrm>
          <a:off x="7086720" y="38160"/>
          <a:ext cx="585060" cy="453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16737" name="Button 82" descr="Sorsolási rangsor szerinti sorbarakás" hidden="1">
              <a:extLst>
                <a:ext uri="{63B3BB69-23CF-44E3-9099-C40C66FF867C}">
                  <a14:compatExt spid="_x0000_s116737"/>
                </a:ext>
                <a:ext uri="{FF2B5EF4-FFF2-40B4-BE49-F238E27FC236}">
                  <a16:creationId xmlns:a16="http://schemas.microsoft.com/office/drawing/2014/main" id="{947AF792-A82C-45D8-A74E-FD6A0152BFD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16738" name="Button 82" hidden="1">
              <a:extLst>
                <a:ext uri="{63B3BB69-23CF-44E3-9099-C40C66FF867C}">
                  <a14:compatExt spid="_x0000_s116738"/>
                </a:ext>
                <a:ext uri="{FF2B5EF4-FFF2-40B4-BE49-F238E27FC236}">
                  <a16:creationId xmlns:a16="http://schemas.microsoft.com/office/drawing/2014/main" id="{76F9518A-D7E4-457E-9A6B-2E0B9C3248AA}"/>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45.xml><?xml version="1.0" encoding="utf-8"?>
<xdr:wsDr xmlns:xdr="http://schemas.openxmlformats.org/drawingml/2006/spreadsheetDrawing" xmlns:a="http://schemas.openxmlformats.org/drawingml/2006/main">
  <xdr:twoCellAnchor editAs="oneCell">
    <xdr:from>
      <xdr:col>16</xdr:col>
      <xdr:colOff>251640</xdr:colOff>
      <xdr:row>0</xdr:row>
      <xdr:rowOff>0</xdr:rowOff>
    </xdr:from>
    <xdr:to>
      <xdr:col>17</xdr:col>
      <xdr:colOff>66960</xdr:colOff>
      <xdr:row>1</xdr:row>
      <xdr:rowOff>158400</xdr:rowOff>
    </xdr:to>
    <xdr:pic>
      <xdr:nvPicPr>
        <xdr:cNvPr id="2" name="Kép 2">
          <a:extLst>
            <a:ext uri="{FF2B5EF4-FFF2-40B4-BE49-F238E27FC236}">
              <a16:creationId xmlns:a16="http://schemas.microsoft.com/office/drawing/2014/main" id="{5523446E-1DC7-4A0D-B9A0-56B1181B1AF5}"/>
            </a:ext>
          </a:extLst>
        </xdr:cNvPr>
        <xdr:cNvPicPr/>
      </xdr:nvPicPr>
      <xdr:blipFill>
        <a:blip xmlns:r="http://schemas.openxmlformats.org/officeDocument/2006/relationships" r:embed="rId1"/>
        <a:stretch/>
      </xdr:blipFill>
      <xdr:spPr>
        <a:xfrm>
          <a:off x="6469560" y="0"/>
          <a:ext cx="546840" cy="4327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0</xdr:row>
          <xdr:rowOff>213360</xdr:rowOff>
        </xdr:to>
        <xdr:sp macro="" textlink="">
          <xdr:nvSpPr>
            <xdr:cNvPr id="117761" name="Button 1" descr="Legyen bíró" hidden="1">
              <a:extLst>
                <a:ext uri="{63B3BB69-23CF-44E3-9099-C40C66FF867C}">
                  <a14:compatExt spid="_x0000_s117761"/>
                </a:ext>
                <a:ext uri="{FF2B5EF4-FFF2-40B4-BE49-F238E27FC236}">
                  <a16:creationId xmlns:a16="http://schemas.microsoft.com/office/drawing/2014/main" id="{D418A91D-DB6B-42EB-B0CF-F91B7B44EC7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117762" name="Button 2" descr="Nincs bíró" hidden="1">
              <a:extLst>
                <a:ext uri="{63B3BB69-23CF-44E3-9099-C40C66FF867C}">
                  <a14:compatExt spid="_x0000_s117762"/>
                </a:ext>
                <a:ext uri="{FF2B5EF4-FFF2-40B4-BE49-F238E27FC236}">
                  <a16:creationId xmlns:a16="http://schemas.microsoft.com/office/drawing/2014/main" id="{C38A74C2-ECDF-4E45-8EE0-C0B35DE6416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117763" name="Button 1" hidden="1">
              <a:extLst>
                <a:ext uri="{63B3BB69-23CF-44E3-9099-C40C66FF867C}">
                  <a14:compatExt spid="_x0000_s117763"/>
                </a:ext>
                <a:ext uri="{FF2B5EF4-FFF2-40B4-BE49-F238E27FC236}">
                  <a16:creationId xmlns:a16="http://schemas.microsoft.com/office/drawing/2014/main" id="{1AE28F5A-6945-4FFF-B288-A61E0BA55775}"/>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17764" name="Button 2" hidden="1">
              <a:extLst>
                <a:ext uri="{63B3BB69-23CF-44E3-9099-C40C66FF867C}">
                  <a14:compatExt spid="_x0000_s117764"/>
                </a:ext>
                <a:ext uri="{FF2B5EF4-FFF2-40B4-BE49-F238E27FC236}">
                  <a16:creationId xmlns:a16="http://schemas.microsoft.com/office/drawing/2014/main" id="{320F029F-4E52-49B1-8EA6-8A01CBE674DE}"/>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46.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462960</xdr:colOff>
      <xdr:row>1</xdr:row>
      <xdr:rowOff>142920</xdr:rowOff>
    </xdr:to>
    <xdr:pic>
      <xdr:nvPicPr>
        <xdr:cNvPr id="2" name="Kép 2">
          <a:extLst>
            <a:ext uri="{FF2B5EF4-FFF2-40B4-BE49-F238E27FC236}">
              <a16:creationId xmlns:a16="http://schemas.microsoft.com/office/drawing/2014/main" id="{B9331ABE-E639-4336-9902-83A78917AD2E}"/>
            </a:ext>
          </a:extLst>
        </xdr:cNvPr>
        <xdr:cNvPicPr/>
      </xdr:nvPicPr>
      <xdr:blipFill>
        <a:blip xmlns:r="http://schemas.openxmlformats.org/officeDocument/2006/relationships" r:embed="rId1"/>
        <a:stretch/>
      </xdr:blipFill>
      <xdr:spPr>
        <a:xfrm>
          <a:off x="7360800" y="7560"/>
          <a:ext cx="592620" cy="447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18785" name="Button 1" descr="Sorsolási rangsor szerinti sorbarakás" hidden="1">
              <a:extLst>
                <a:ext uri="{63B3BB69-23CF-44E3-9099-C40C66FF867C}">
                  <a14:compatExt spid="_x0000_s118785"/>
                </a:ext>
                <a:ext uri="{FF2B5EF4-FFF2-40B4-BE49-F238E27FC236}">
                  <a16:creationId xmlns:a16="http://schemas.microsoft.com/office/drawing/2014/main" id="{716C3070-99BA-418E-AE56-FF09B5ED0D7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18786" name="Button 1" hidden="1">
              <a:extLst>
                <a:ext uri="{63B3BB69-23CF-44E3-9099-C40C66FF867C}">
                  <a14:compatExt spid="_x0000_s118786"/>
                </a:ext>
                <a:ext uri="{FF2B5EF4-FFF2-40B4-BE49-F238E27FC236}">
                  <a16:creationId xmlns:a16="http://schemas.microsoft.com/office/drawing/2014/main" id="{5B514CF1-6D79-4997-98A4-A1762A1E6EE3}"/>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47.xml><?xml version="1.0" encoding="utf-8"?>
<xdr:wsDr xmlns:xdr="http://schemas.openxmlformats.org/drawingml/2006/spreadsheetDrawing" xmlns:a="http://schemas.openxmlformats.org/drawingml/2006/main">
  <xdr:twoCellAnchor editAs="oneCell">
    <xdr:from>
      <xdr:col>12</xdr:col>
      <xdr:colOff>7560</xdr:colOff>
      <xdr:row>0</xdr:row>
      <xdr:rowOff>60840</xdr:rowOff>
    </xdr:from>
    <xdr:to>
      <xdr:col>12</xdr:col>
      <xdr:colOff>523800</xdr:colOff>
      <xdr:row>1</xdr:row>
      <xdr:rowOff>142920</xdr:rowOff>
    </xdr:to>
    <xdr:pic>
      <xdr:nvPicPr>
        <xdr:cNvPr id="2" name="Kép 2">
          <a:extLst>
            <a:ext uri="{FF2B5EF4-FFF2-40B4-BE49-F238E27FC236}">
              <a16:creationId xmlns:a16="http://schemas.microsoft.com/office/drawing/2014/main" id="{226F20B4-34C7-4731-9FA5-7ABE87AA0849}"/>
            </a:ext>
          </a:extLst>
        </xdr:cNvPr>
        <xdr:cNvPicPr/>
      </xdr:nvPicPr>
      <xdr:blipFill>
        <a:blip xmlns:r="http://schemas.openxmlformats.org/officeDocument/2006/relationships" r:embed="rId1"/>
        <a:stretch/>
      </xdr:blipFill>
      <xdr:spPr>
        <a:xfrm>
          <a:off x="6393120" y="60840"/>
          <a:ext cx="516240" cy="394500"/>
        </a:xfrm>
        <a:prstGeom prst="rect">
          <a:avLst/>
        </a:prstGeom>
        <a:noFill/>
        <a:ln w="0">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14</xdr:col>
      <xdr:colOff>472320</xdr:colOff>
      <xdr:row>0</xdr:row>
      <xdr:rowOff>53280</xdr:rowOff>
    </xdr:from>
    <xdr:to>
      <xdr:col>16</xdr:col>
      <xdr:colOff>485640</xdr:colOff>
      <xdr:row>1</xdr:row>
      <xdr:rowOff>142920</xdr:rowOff>
    </xdr:to>
    <xdr:pic>
      <xdr:nvPicPr>
        <xdr:cNvPr id="2" name="Kép 2">
          <a:extLst>
            <a:ext uri="{FF2B5EF4-FFF2-40B4-BE49-F238E27FC236}">
              <a16:creationId xmlns:a16="http://schemas.microsoft.com/office/drawing/2014/main" id="{8A4FCA1B-C816-4077-B29C-1B3E18AB9F84}"/>
            </a:ext>
          </a:extLst>
        </xdr:cNvPr>
        <xdr:cNvPicPr/>
      </xdr:nvPicPr>
      <xdr:blipFill>
        <a:blip xmlns:r="http://schemas.openxmlformats.org/officeDocument/2006/relationships" r:embed="rId1"/>
        <a:stretch/>
      </xdr:blipFill>
      <xdr:spPr>
        <a:xfrm>
          <a:off x="7703700" y="53280"/>
          <a:ext cx="523860" cy="4020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20833" name="Button 1" descr="Sorsolási rangsor szerinti sorbarakás" hidden="1">
              <a:extLst>
                <a:ext uri="{63B3BB69-23CF-44E3-9099-C40C66FF867C}">
                  <a14:compatExt spid="_x0000_s120833"/>
                </a:ext>
                <a:ext uri="{FF2B5EF4-FFF2-40B4-BE49-F238E27FC236}">
                  <a16:creationId xmlns:a16="http://schemas.microsoft.com/office/drawing/2014/main" id="{D38E1609-7DFD-49D7-B707-B210AA35380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20834" name="Button 1" hidden="1">
              <a:extLst>
                <a:ext uri="{63B3BB69-23CF-44E3-9099-C40C66FF867C}">
                  <a14:compatExt spid="_x0000_s120834"/>
                </a:ext>
                <a:ext uri="{FF2B5EF4-FFF2-40B4-BE49-F238E27FC236}">
                  <a16:creationId xmlns:a16="http://schemas.microsoft.com/office/drawing/2014/main" id="{2392BD93-0F74-4FAA-95F0-784EE54ECBD9}"/>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49.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18</xdr:col>
      <xdr:colOff>0</xdr:colOff>
      <xdr:row>2</xdr:row>
      <xdr:rowOff>13320</xdr:rowOff>
    </xdr:to>
    <xdr:pic>
      <xdr:nvPicPr>
        <xdr:cNvPr id="2" name="Kép 2">
          <a:extLst>
            <a:ext uri="{FF2B5EF4-FFF2-40B4-BE49-F238E27FC236}">
              <a16:creationId xmlns:a16="http://schemas.microsoft.com/office/drawing/2014/main" id="{51D12614-526E-4B3D-A84F-515D1A0E4417}"/>
            </a:ext>
          </a:extLst>
        </xdr:cNvPr>
        <xdr:cNvPicPr/>
      </xdr:nvPicPr>
      <xdr:blipFill>
        <a:blip xmlns:r="http://schemas.openxmlformats.org/officeDocument/2006/relationships" r:embed="rId1"/>
        <a:stretch/>
      </xdr:blipFill>
      <xdr:spPr>
        <a:xfrm>
          <a:off x="6461760" y="0"/>
          <a:ext cx="572760" cy="4552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0</xdr:row>
          <xdr:rowOff>213360</xdr:rowOff>
        </xdr:to>
        <xdr:sp macro="" textlink="">
          <xdr:nvSpPr>
            <xdr:cNvPr id="121857" name="Button 1" descr="Legyen bíró" hidden="1">
              <a:extLst>
                <a:ext uri="{63B3BB69-23CF-44E3-9099-C40C66FF867C}">
                  <a14:compatExt spid="_x0000_s121857"/>
                </a:ext>
                <a:ext uri="{FF2B5EF4-FFF2-40B4-BE49-F238E27FC236}">
                  <a16:creationId xmlns:a16="http://schemas.microsoft.com/office/drawing/2014/main" id="{56720EE0-9959-4456-B596-77DF675D89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121858" name="Button 2" descr="Nincs bíró" hidden="1">
              <a:extLst>
                <a:ext uri="{63B3BB69-23CF-44E3-9099-C40C66FF867C}">
                  <a14:compatExt spid="_x0000_s121858"/>
                </a:ext>
                <a:ext uri="{FF2B5EF4-FFF2-40B4-BE49-F238E27FC236}">
                  <a16:creationId xmlns:a16="http://schemas.microsoft.com/office/drawing/2014/main" id="{CD2F0463-C032-4719-AD38-29868394E5E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121859" name="Button 1" hidden="1">
              <a:extLst>
                <a:ext uri="{63B3BB69-23CF-44E3-9099-C40C66FF867C}">
                  <a14:compatExt spid="_x0000_s121859"/>
                </a:ext>
                <a:ext uri="{FF2B5EF4-FFF2-40B4-BE49-F238E27FC236}">
                  <a16:creationId xmlns:a16="http://schemas.microsoft.com/office/drawing/2014/main" id="{5BEC9015-BD8D-451C-BDB3-D7560E796486}"/>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21860" name="Button 2" hidden="1">
              <a:extLst>
                <a:ext uri="{63B3BB69-23CF-44E3-9099-C40C66FF867C}">
                  <a14:compatExt spid="_x0000_s121860"/>
                </a:ext>
                <a:ext uri="{FF2B5EF4-FFF2-40B4-BE49-F238E27FC236}">
                  <a16:creationId xmlns:a16="http://schemas.microsoft.com/office/drawing/2014/main" id="{F71A0EB9-3523-4505-B2AC-C8D0DA8DDD68}"/>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16</xdr:col>
      <xdr:colOff>304920</xdr:colOff>
      <xdr:row>0</xdr:row>
      <xdr:rowOff>23040</xdr:rowOff>
    </xdr:from>
    <xdr:to>
      <xdr:col>17</xdr:col>
      <xdr:colOff>115920</xdr:colOff>
      <xdr:row>2</xdr:row>
      <xdr:rowOff>6480</xdr:rowOff>
    </xdr:to>
    <xdr:pic>
      <xdr:nvPicPr>
        <xdr:cNvPr id="5" name="Kép 2">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stretch/>
      </xdr:blipFill>
      <xdr:spPr>
        <a:xfrm>
          <a:off x="6749640" y="23040"/>
          <a:ext cx="561960" cy="4215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5124" name="Button 1" descr="Legyen bíró"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5125" name="Button 2" descr="Nincs bíró"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5122" name="Button 1"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5121" name="Button 2"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50.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470880</xdr:colOff>
      <xdr:row>2</xdr:row>
      <xdr:rowOff>4260</xdr:rowOff>
    </xdr:to>
    <xdr:pic>
      <xdr:nvPicPr>
        <xdr:cNvPr id="2" name="Kép 2">
          <a:extLst>
            <a:ext uri="{FF2B5EF4-FFF2-40B4-BE49-F238E27FC236}">
              <a16:creationId xmlns:a16="http://schemas.microsoft.com/office/drawing/2014/main" id="{9E8AFC4F-C47E-4274-BED4-82DC7114FEE7}"/>
            </a:ext>
          </a:extLst>
        </xdr:cNvPr>
        <xdr:cNvPicPr/>
      </xdr:nvPicPr>
      <xdr:blipFill>
        <a:blip xmlns:r="http://schemas.openxmlformats.org/officeDocument/2006/relationships" r:embed="rId1"/>
        <a:stretch/>
      </xdr:blipFill>
      <xdr:spPr>
        <a:xfrm>
          <a:off x="7086720" y="38160"/>
          <a:ext cx="585060" cy="453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22881" name="Button 82" descr="Sorsolási rangsor szerinti sorbarakás" hidden="1">
              <a:extLst>
                <a:ext uri="{63B3BB69-23CF-44E3-9099-C40C66FF867C}">
                  <a14:compatExt spid="_x0000_s122881"/>
                </a:ext>
                <a:ext uri="{FF2B5EF4-FFF2-40B4-BE49-F238E27FC236}">
                  <a16:creationId xmlns:a16="http://schemas.microsoft.com/office/drawing/2014/main" id="{DC1BC929-8E43-42B6-BE55-5D41A9980BA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22882" name="Button 82" hidden="1">
              <a:extLst>
                <a:ext uri="{63B3BB69-23CF-44E3-9099-C40C66FF867C}">
                  <a14:compatExt spid="_x0000_s122882"/>
                </a:ext>
                <a:ext uri="{FF2B5EF4-FFF2-40B4-BE49-F238E27FC236}">
                  <a16:creationId xmlns:a16="http://schemas.microsoft.com/office/drawing/2014/main" id="{E5BD200F-6C92-43FD-8708-F43AC2D591F5}"/>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51.xml><?xml version="1.0" encoding="utf-8"?>
<xdr:wsDr xmlns:xdr="http://schemas.openxmlformats.org/drawingml/2006/spreadsheetDrawing" xmlns:a="http://schemas.openxmlformats.org/drawingml/2006/main">
  <xdr:twoCellAnchor editAs="oneCell">
    <xdr:from>
      <xdr:col>11</xdr:col>
      <xdr:colOff>548640</xdr:colOff>
      <xdr:row>0</xdr:row>
      <xdr:rowOff>30600</xdr:rowOff>
    </xdr:from>
    <xdr:to>
      <xdr:col>12</xdr:col>
      <xdr:colOff>554400</xdr:colOff>
      <xdr:row>1</xdr:row>
      <xdr:rowOff>159840</xdr:rowOff>
    </xdr:to>
    <xdr:pic>
      <xdr:nvPicPr>
        <xdr:cNvPr id="2" name="Kép 2">
          <a:extLst>
            <a:ext uri="{FF2B5EF4-FFF2-40B4-BE49-F238E27FC236}">
              <a16:creationId xmlns:a16="http://schemas.microsoft.com/office/drawing/2014/main" id="{E29ED105-551C-4750-BD17-4230159BE767}"/>
            </a:ext>
          </a:extLst>
        </xdr:cNvPr>
        <xdr:cNvPicPr/>
      </xdr:nvPicPr>
      <xdr:blipFill>
        <a:blip xmlns:r="http://schemas.openxmlformats.org/officeDocument/2006/relationships" r:embed="rId1"/>
        <a:stretch/>
      </xdr:blipFill>
      <xdr:spPr>
        <a:xfrm>
          <a:off x="6355080" y="30600"/>
          <a:ext cx="592500" cy="441660"/>
        </a:xfrm>
        <a:prstGeom prst="rect">
          <a:avLst/>
        </a:prstGeom>
        <a:noFill/>
        <a:ln w="0">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462960</xdr:colOff>
      <xdr:row>1</xdr:row>
      <xdr:rowOff>142920</xdr:rowOff>
    </xdr:to>
    <xdr:pic>
      <xdr:nvPicPr>
        <xdr:cNvPr id="2" name="Kép 2">
          <a:extLst>
            <a:ext uri="{FF2B5EF4-FFF2-40B4-BE49-F238E27FC236}">
              <a16:creationId xmlns:a16="http://schemas.microsoft.com/office/drawing/2014/main" id="{7B589B44-FA8B-4AA5-949C-37222DDEF14E}"/>
            </a:ext>
          </a:extLst>
        </xdr:cNvPr>
        <xdr:cNvPicPr/>
      </xdr:nvPicPr>
      <xdr:blipFill>
        <a:blip xmlns:r="http://schemas.openxmlformats.org/officeDocument/2006/relationships" r:embed="rId1"/>
        <a:stretch/>
      </xdr:blipFill>
      <xdr:spPr>
        <a:xfrm>
          <a:off x="7360800" y="7560"/>
          <a:ext cx="592620" cy="447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24929" name="Button 1" descr="Sorsolási rangsor szerinti sorbarakás" hidden="1">
              <a:extLst>
                <a:ext uri="{63B3BB69-23CF-44E3-9099-C40C66FF867C}">
                  <a14:compatExt spid="_x0000_s124929"/>
                </a:ext>
                <a:ext uri="{FF2B5EF4-FFF2-40B4-BE49-F238E27FC236}">
                  <a16:creationId xmlns:a16="http://schemas.microsoft.com/office/drawing/2014/main" id="{4938C466-59E9-44CD-B3AA-6DC2B60401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24930" name="Button 1" hidden="1">
              <a:extLst>
                <a:ext uri="{63B3BB69-23CF-44E3-9099-C40C66FF867C}">
                  <a14:compatExt spid="_x0000_s124930"/>
                </a:ext>
                <a:ext uri="{FF2B5EF4-FFF2-40B4-BE49-F238E27FC236}">
                  <a16:creationId xmlns:a16="http://schemas.microsoft.com/office/drawing/2014/main" id="{C7E907D2-E108-4ACB-90A6-A6B36D3F3AA3}"/>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53.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501120</xdr:colOff>
      <xdr:row>1</xdr:row>
      <xdr:rowOff>135360</xdr:rowOff>
    </xdr:to>
    <xdr:pic>
      <xdr:nvPicPr>
        <xdr:cNvPr id="2" name="Kép 2">
          <a:extLst>
            <a:ext uri="{FF2B5EF4-FFF2-40B4-BE49-F238E27FC236}">
              <a16:creationId xmlns:a16="http://schemas.microsoft.com/office/drawing/2014/main" id="{1E037D33-E4DE-46E1-BE07-3A894B84B45F}"/>
            </a:ext>
          </a:extLst>
        </xdr:cNvPr>
        <xdr:cNvPicPr/>
      </xdr:nvPicPr>
      <xdr:blipFill>
        <a:blip xmlns:r="http://schemas.openxmlformats.org/officeDocument/2006/relationships" r:embed="rId1"/>
        <a:stretch/>
      </xdr:blipFill>
      <xdr:spPr>
        <a:xfrm>
          <a:off x="6332340" y="0"/>
          <a:ext cx="600060" cy="447780"/>
        </a:xfrm>
        <a:prstGeom prst="rect">
          <a:avLst/>
        </a:prstGeom>
        <a:noFill/>
        <a:ln w="0">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470880</xdr:colOff>
      <xdr:row>2</xdr:row>
      <xdr:rowOff>4260</xdr:rowOff>
    </xdr:to>
    <xdr:pic>
      <xdr:nvPicPr>
        <xdr:cNvPr id="2" name="Kép 2">
          <a:extLst>
            <a:ext uri="{FF2B5EF4-FFF2-40B4-BE49-F238E27FC236}">
              <a16:creationId xmlns:a16="http://schemas.microsoft.com/office/drawing/2014/main" id="{BF4630E7-1CFA-4522-8A81-0F15C221850A}"/>
            </a:ext>
          </a:extLst>
        </xdr:cNvPr>
        <xdr:cNvPicPr/>
      </xdr:nvPicPr>
      <xdr:blipFill>
        <a:blip xmlns:r="http://schemas.openxmlformats.org/officeDocument/2006/relationships" r:embed="rId1"/>
        <a:stretch/>
      </xdr:blipFill>
      <xdr:spPr>
        <a:xfrm>
          <a:off x="7086720" y="38160"/>
          <a:ext cx="585060" cy="453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26977" name="Button 82" descr="Sorsolási rangsor szerinti sorbarakás" hidden="1">
              <a:extLst>
                <a:ext uri="{63B3BB69-23CF-44E3-9099-C40C66FF867C}">
                  <a14:compatExt spid="_x0000_s126977"/>
                </a:ext>
                <a:ext uri="{FF2B5EF4-FFF2-40B4-BE49-F238E27FC236}">
                  <a16:creationId xmlns:a16="http://schemas.microsoft.com/office/drawing/2014/main" id="{4EC1775B-BFB0-4FEB-941D-FF56FB6F7FD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26978" name="Button 82" hidden="1">
              <a:extLst>
                <a:ext uri="{63B3BB69-23CF-44E3-9099-C40C66FF867C}">
                  <a14:compatExt spid="_x0000_s126978"/>
                </a:ext>
                <a:ext uri="{FF2B5EF4-FFF2-40B4-BE49-F238E27FC236}">
                  <a16:creationId xmlns:a16="http://schemas.microsoft.com/office/drawing/2014/main" id="{9CF4BA4B-0B98-4CA6-8BC1-191E1AFBCB65}"/>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55.xml><?xml version="1.0" encoding="utf-8"?>
<xdr:wsDr xmlns:xdr="http://schemas.openxmlformats.org/drawingml/2006/spreadsheetDrawing" xmlns:a="http://schemas.openxmlformats.org/drawingml/2006/main">
  <xdr:twoCellAnchor editAs="oneCell">
    <xdr:from>
      <xdr:col>11</xdr:col>
      <xdr:colOff>510480</xdr:colOff>
      <xdr:row>0</xdr:row>
      <xdr:rowOff>45720</xdr:rowOff>
    </xdr:from>
    <xdr:to>
      <xdr:col>12</xdr:col>
      <xdr:colOff>470520</xdr:colOff>
      <xdr:row>1</xdr:row>
      <xdr:rowOff>142920</xdr:rowOff>
    </xdr:to>
    <xdr:pic>
      <xdr:nvPicPr>
        <xdr:cNvPr id="2" name="Kép 2">
          <a:extLst>
            <a:ext uri="{FF2B5EF4-FFF2-40B4-BE49-F238E27FC236}">
              <a16:creationId xmlns:a16="http://schemas.microsoft.com/office/drawing/2014/main" id="{1367D4CD-75F1-49C7-94F3-4DA917135908}"/>
            </a:ext>
          </a:extLst>
        </xdr:cNvPr>
        <xdr:cNvPicPr/>
      </xdr:nvPicPr>
      <xdr:blipFill>
        <a:blip xmlns:r="http://schemas.openxmlformats.org/officeDocument/2006/relationships" r:embed="rId1"/>
        <a:stretch/>
      </xdr:blipFill>
      <xdr:spPr>
        <a:xfrm>
          <a:off x="6309300" y="45720"/>
          <a:ext cx="546780" cy="409620"/>
        </a:xfrm>
        <a:prstGeom prst="rect">
          <a:avLst/>
        </a:prstGeom>
        <a:noFill/>
        <a:ln w="0">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462960</xdr:colOff>
      <xdr:row>1</xdr:row>
      <xdr:rowOff>142920</xdr:rowOff>
    </xdr:to>
    <xdr:pic>
      <xdr:nvPicPr>
        <xdr:cNvPr id="2" name="Kép 2">
          <a:extLst>
            <a:ext uri="{FF2B5EF4-FFF2-40B4-BE49-F238E27FC236}">
              <a16:creationId xmlns:a16="http://schemas.microsoft.com/office/drawing/2014/main" id="{602BEB39-BEE5-44FB-98B8-E34CF55AF21F}"/>
            </a:ext>
          </a:extLst>
        </xdr:cNvPr>
        <xdr:cNvPicPr/>
      </xdr:nvPicPr>
      <xdr:blipFill>
        <a:blip xmlns:r="http://schemas.openxmlformats.org/officeDocument/2006/relationships" r:embed="rId1"/>
        <a:stretch/>
      </xdr:blipFill>
      <xdr:spPr>
        <a:xfrm>
          <a:off x="7360800" y="7560"/>
          <a:ext cx="592620" cy="4477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29025" name="Button 1" descr="Sorsolási rangsor szerinti sorbarakás" hidden="1">
              <a:extLst>
                <a:ext uri="{63B3BB69-23CF-44E3-9099-C40C66FF867C}">
                  <a14:compatExt spid="_x0000_s129025"/>
                </a:ext>
                <a:ext uri="{FF2B5EF4-FFF2-40B4-BE49-F238E27FC236}">
                  <a16:creationId xmlns:a16="http://schemas.microsoft.com/office/drawing/2014/main" id="{56C24455-7CE7-4E7E-BC38-FD8844BC1F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29026" name="Button 1" hidden="1">
              <a:extLst>
                <a:ext uri="{63B3BB69-23CF-44E3-9099-C40C66FF867C}">
                  <a14:compatExt spid="_x0000_s129026"/>
                </a:ext>
                <a:ext uri="{FF2B5EF4-FFF2-40B4-BE49-F238E27FC236}">
                  <a16:creationId xmlns:a16="http://schemas.microsoft.com/office/drawing/2014/main" id="{4FA8F586-9851-41DE-B0AF-29933FF7ADE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57.xml><?xml version="1.0" encoding="utf-8"?>
<xdr:wsDr xmlns:xdr="http://schemas.openxmlformats.org/drawingml/2006/spreadsheetDrawing" xmlns:a="http://schemas.openxmlformats.org/drawingml/2006/main">
  <xdr:twoCellAnchor editAs="oneCell">
    <xdr:from>
      <xdr:col>11</xdr:col>
      <xdr:colOff>487800</xdr:colOff>
      <xdr:row>0</xdr:row>
      <xdr:rowOff>15120</xdr:rowOff>
    </xdr:from>
    <xdr:to>
      <xdr:col>12</xdr:col>
      <xdr:colOff>478440</xdr:colOff>
      <xdr:row>1</xdr:row>
      <xdr:rowOff>142920</xdr:rowOff>
    </xdr:to>
    <xdr:pic>
      <xdr:nvPicPr>
        <xdr:cNvPr id="2" name="Kép 2">
          <a:extLst>
            <a:ext uri="{FF2B5EF4-FFF2-40B4-BE49-F238E27FC236}">
              <a16:creationId xmlns:a16="http://schemas.microsoft.com/office/drawing/2014/main" id="{C04AA5DD-A64B-489A-AB1B-10213E0330B1}"/>
            </a:ext>
          </a:extLst>
        </xdr:cNvPr>
        <xdr:cNvPicPr/>
      </xdr:nvPicPr>
      <xdr:blipFill>
        <a:blip xmlns:r="http://schemas.openxmlformats.org/officeDocument/2006/relationships" r:embed="rId1"/>
        <a:stretch/>
      </xdr:blipFill>
      <xdr:spPr>
        <a:xfrm>
          <a:off x="6248520" y="15120"/>
          <a:ext cx="577380" cy="440220"/>
        </a:xfrm>
        <a:prstGeom prst="rect">
          <a:avLst/>
        </a:prstGeom>
        <a:noFill/>
        <a:ln w="0">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14</xdr:col>
      <xdr:colOff>472320</xdr:colOff>
      <xdr:row>0</xdr:row>
      <xdr:rowOff>53280</xdr:rowOff>
    </xdr:from>
    <xdr:to>
      <xdr:col>16</xdr:col>
      <xdr:colOff>485640</xdr:colOff>
      <xdr:row>1</xdr:row>
      <xdr:rowOff>142920</xdr:rowOff>
    </xdr:to>
    <xdr:pic>
      <xdr:nvPicPr>
        <xdr:cNvPr id="2" name="Kép 2">
          <a:extLst>
            <a:ext uri="{FF2B5EF4-FFF2-40B4-BE49-F238E27FC236}">
              <a16:creationId xmlns:a16="http://schemas.microsoft.com/office/drawing/2014/main" id="{3821A798-E23A-434A-973C-AFEF5A9B1B1B}"/>
            </a:ext>
          </a:extLst>
        </xdr:cNvPr>
        <xdr:cNvPicPr/>
      </xdr:nvPicPr>
      <xdr:blipFill>
        <a:blip xmlns:r="http://schemas.openxmlformats.org/officeDocument/2006/relationships" r:embed="rId1"/>
        <a:stretch/>
      </xdr:blipFill>
      <xdr:spPr>
        <a:xfrm>
          <a:off x="7703700" y="53280"/>
          <a:ext cx="523860" cy="4020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31073" name="Button 1" descr="Sorsolási rangsor szerinti sorbarakás" hidden="1">
              <a:extLst>
                <a:ext uri="{63B3BB69-23CF-44E3-9099-C40C66FF867C}">
                  <a14:compatExt spid="_x0000_s131073"/>
                </a:ext>
                <a:ext uri="{FF2B5EF4-FFF2-40B4-BE49-F238E27FC236}">
                  <a16:creationId xmlns:a16="http://schemas.microsoft.com/office/drawing/2014/main" id="{6F45BC4C-9CB2-4009-BCDD-D58B7396173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31074" name="Button 1" hidden="1">
              <a:extLst>
                <a:ext uri="{63B3BB69-23CF-44E3-9099-C40C66FF867C}">
                  <a14:compatExt spid="_x0000_s131074"/>
                </a:ext>
                <a:ext uri="{FF2B5EF4-FFF2-40B4-BE49-F238E27FC236}">
                  <a16:creationId xmlns:a16="http://schemas.microsoft.com/office/drawing/2014/main" id="{0CA98099-2C1B-46E6-8EEE-D75FF6D50403}"/>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59.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516600</xdr:colOff>
      <xdr:row>1</xdr:row>
      <xdr:rowOff>158400</xdr:rowOff>
    </xdr:to>
    <xdr:pic>
      <xdr:nvPicPr>
        <xdr:cNvPr id="2" name="Kép 2">
          <a:extLst>
            <a:ext uri="{FF2B5EF4-FFF2-40B4-BE49-F238E27FC236}">
              <a16:creationId xmlns:a16="http://schemas.microsoft.com/office/drawing/2014/main" id="{BA427C89-7AF4-4381-9056-A2AB70EF5F18}"/>
            </a:ext>
          </a:extLst>
        </xdr:cNvPr>
        <xdr:cNvPicPr/>
      </xdr:nvPicPr>
      <xdr:blipFill>
        <a:blip xmlns:r="http://schemas.openxmlformats.org/officeDocument/2006/relationships" r:embed="rId1"/>
        <a:stretch/>
      </xdr:blipFill>
      <xdr:spPr>
        <a:xfrm>
          <a:off x="6286620" y="0"/>
          <a:ext cx="615540" cy="47082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23040</xdr:colOff>
      <xdr:row>0</xdr:row>
      <xdr:rowOff>30600</xdr:rowOff>
    </xdr:from>
    <xdr:to>
      <xdr:col>17</xdr:col>
      <xdr:colOff>74880</xdr:colOff>
      <xdr:row>2</xdr:row>
      <xdr:rowOff>6480</xdr:rowOff>
    </xdr:to>
    <xdr:pic>
      <xdr:nvPicPr>
        <xdr:cNvPr id="6" name="Kép 2">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1"/>
        <a:stretch/>
      </xdr:blipFill>
      <xdr:spPr>
        <a:xfrm>
          <a:off x="6512760" y="30600"/>
          <a:ext cx="529200" cy="4140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6148" name="Button 1" descr="Legyen bíró"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6149" name="Button 2" descr="Nincs bíró"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6146" name="Button 1"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145" name="Button 2"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60.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471240</xdr:colOff>
      <xdr:row>2</xdr:row>
      <xdr:rowOff>4620</xdr:rowOff>
    </xdr:to>
    <xdr:pic>
      <xdr:nvPicPr>
        <xdr:cNvPr id="2" name="Kép 2">
          <a:extLst>
            <a:ext uri="{FF2B5EF4-FFF2-40B4-BE49-F238E27FC236}">
              <a16:creationId xmlns:a16="http://schemas.microsoft.com/office/drawing/2014/main" id="{EDE82774-6B5A-4230-9CCE-8D1A38368E34}"/>
            </a:ext>
          </a:extLst>
        </xdr:cNvPr>
        <xdr:cNvPicPr/>
      </xdr:nvPicPr>
      <xdr:blipFill>
        <a:blip xmlns:r="http://schemas.openxmlformats.org/officeDocument/2006/relationships" r:embed="rId1"/>
        <a:stretch/>
      </xdr:blipFill>
      <xdr:spPr>
        <a:xfrm>
          <a:off x="7086720" y="38160"/>
          <a:ext cx="585420" cy="4541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33121" name="Button 82" descr="Sorsolási rangsor szerinti sorbarakás" hidden="1">
              <a:extLst>
                <a:ext uri="{63B3BB69-23CF-44E3-9099-C40C66FF867C}">
                  <a14:compatExt spid="_x0000_s133121"/>
                </a:ext>
                <a:ext uri="{FF2B5EF4-FFF2-40B4-BE49-F238E27FC236}">
                  <a16:creationId xmlns:a16="http://schemas.microsoft.com/office/drawing/2014/main" id="{6CD896E1-5942-44E5-902B-6D88B4D492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33122" name="Button 82" hidden="1">
              <a:extLst>
                <a:ext uri="{63B3BB69-23CF-44E3-9099-C40C66FF867C}">
                  <a14:compatExt spid="_x0000_s133122"/>
                </a:ext>
                <a:ext uri="{FF2B5EF4-FFF2-40B4-BE49-F238E27FC236}">
                  <a16:creationId xmlns:a16="http://schemas.microsoft.com/office/drawing/2014/main" id="{20859CAE-51B1-4D4A-B4B9-BC6F52E682D6}"/>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61.xml><?xml version="1.0" encoding="utf-8"?>
<xdr:wsDr xmlns:xdr="http://schemas.openxmlformats.org/drawingml/2006/spreadsheetDrawing" xmlns:a="http://schemas.openxmlformats.org/drawingml/2006/main">
  <xdr:twoCellAnchor editAs="oneCell">
    <xdr:from>
      <xdr:col>11</xdr:col>
      <xdr:colOff>510480</xdr:colOff>
      <xdr:row>0</xdr:row>
      <xdr:rowOff>45720</xdr:rowOff>
    </xdr:from>
    <xdr:to>
      <xdr:col>12</xdr:col>
      <xdr:colOff>470880</xdr:colOff>
      <xdr:row>1</xdr:row>
      <xdr:rowOff>143280</xdr:rowOff>
    </xdr:to>
    <xdr:pic>
      <xdr:nvPicPr>
        <xdr:cNvPr id="2" name="Kép 2">
          <a:extLst>
            <a:ext uri="{FF2B5EF4-FFF2-40B4-BE49-F238E27FC236}">
              <a16:creationId xmlns:a16="http://schemas.microsoft.com/office/drawing/2014/main" id="{9A6719BC-1FCA-4BC4-B490-51F83D869C8A}"/>
            </a:ext>
          </a:extLst>
        </xdr:cNvPr>
        <xdr:cNvPicPr/>
      </xdr:nvPicPr>
      <xdr:blipFill>
        <a:blip xmlns:r="http://schemas.openxmlformats.org/officeDocument/2006/relationships" r:embed="rId1"/>
        <a:stretch/>
      </xdr:blipFill>
      <xdr:spPr>
        <a:xfrm>
          <a:off x="6309300" y="45720"/>
          <a:ext cx="547140" cy="409980"/>
        </a:xfrm>
        <a:prstGeom prst="rect">
          <a:avLst/>
        </a:prstGeom>
        <a:noFill/>
        <a:ln w="0">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14</xdr:col>
      <xdr:colOff>380880</xdr:colOff>
      <xdr:row>0</xdr:row>
      <xdr:rowOff>7560</xdr:rowOff>
    </xdr:from>
    <xdr:to>
      <xdr:col>16</xdr:col>
      <xdr:colOff>463320</xdr:colOff>
      <xdr:row>1</xdr:row>
      <xdr:rowOff>143280</xdr:rowOff>
    </xdr:to>
    <xdr:pic>
      <xdr:nvPicPr>
        <xdr:cNvPr id="2" name="Kép 2">
          <a:extLst>
            <a:ext uri="{FF2B5EF4-FFF2-40B4-BE49-F238E27FC236}">
              <a16:creationId xmlns:a16="http://schemas.microsoft.com/office/drawing/2014/main" id="{13FDAE1C-ED02-4210-B84F-FDEA9670F8CA}"/>
            </a:ext>
          </a:extLst>
        </xdr:cNvPr>
        <xdr:cNvPicPr/>
      </xdr:nvPicPr>
      <xdr:blipFill>
        <a:blip xmlns:r="http://schemas.openxmlformats.org/officeDocument/2006/relationships" r:embed="rId1"/>
        <a:stretch/>
      </xdr:blipFill>
      <xdr:spPr>
        <a:xfrm>
          <a:off x="7360800" y="7560"/>
          <a:ext cx="592980" cy="4481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35169" name="Button 1" descr="Sorsolási rangsor szerinti sorbarakás" hidden="1">
              <a:extLst>
                <a:ext uri="{63B3BB69-23CF-44E3-9099-C40C66FF867C}">
                  <a14:compatExt spid="_x0000_s135169"/>
                </a:ext>
                <a:ext uri="{FF2B5EF4-FFF2-40B4-BE49-F238E27FC236}">
                  <a16:creationId xmlns:a16="http://schemas.microsoft.com/office/drawing/2014/main" id="{FFBB884A-F777-41B0-8C2E-681E802EA7E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35170" name="Button 1" hidden="1">
              <a:extLst>
                <a:ext uri="{63B3BB69-23CF-44E3-9099-C40C66FF867C}">
                  <a14:compatExt spid="_x0000_s135170"/>
                </a:ext>
                <a:ext uri="{FF2B5EF4-FFF2-40B4-BE49-F238E27FC236}">
                  <a16:creationId xmlns:a16="http://schemas.microsoft.com/office/drawing/2014/main" id="{9DC7CDE0-ACCC-495E-A049-28A389F1C48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63.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501480</xdr:colOff>
      <xdr:row>1</xdr:row>
      <xdr:rowOff>135720</xdr:rowOff>
    </xdr:to>
    <xdr:pic>
      <xdr:nvPicPr>
        <xdr:cNvPr id="2" name="Kép 2">
          <a:extLst>
            <a:ext uri="{FF2B5EF4-FFF2-40B4-BE49-F238E27FC236}">
              <a16:creationId xmlns:a16="http://schemas.microsoft.com/office/drawing/2014/main" id="{2F2503BA-31A7-43EC-AB8C-A6AB6463AC2A}"/>
            </a:ext>
          </a:extLst>
        </xdr:cNvPr>
        <xdr:cNvPicPr/>
      </xdr:nvPicPr>
      <xdr:blipFill>
        <a:blip xmlns:r="http://schemas.openxmlformats.org/officeDocument/2006/relationships" r:embed="rId1"/>
        <a:stretch/>
      </xdr:blipFill>
      <xdr:spPr>
        <a:xfrm>
          <a:off x="6332340" y="0"/>
          <a:ext cx="600420" cy="448140"/>
        </a:xfrm>
        <a:prstGeom prst="rect">
          <a:avLst/>
        </a:prstGeom>
        <a:noFill/>
        <a:ln w="0">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14</xdr:col>
      <xdr:colOff>472320</xdr:colOff>
      <xdr:row>0</xdr:row>
      <xdr:rowOff>53280</xdr:rowOff>
    </xdr:from>
    <xdr:to>
      <xdr:col>16</xdr:col>
      <xdr:colOff>486000</xdr:colOff>
      <xdr:row>1</xdr:row>
      <xdr:rowOff>143280</xdr:rowOff>
    </xdr:to>
    <xdr:pic>
      <xdr:nvPicPr>
        <xdr:cNvPr id="2" name="Kép 2">
          <a:extLst>
            <a:ext uri="{FF2B5EF4-FFF2-40B4-BE49-F238E27FC236}">
              <a16:creationId xmlns:a16="http://schemas.microsoft.com/office/drawing/2014/main" id="{955DB9C6-8738-4A68-8848-A81B71C097A6}"/>
            </a:ext>
          </a:extLst>
        </xdr:cNvPr>
        <xdr:cNvPicPr/>
      </xdr:nvPicPr>
      <xdr:blipFill>
        <a:blip xmlns:r="http://schemas.openxmlformats.org/officeDocument/2006/relationships" r:embed="rId1"/>
        <a:stretch/>
      </xdr:blipFill>
      <xdr:spPr>
        <a:xfrm>
          <a:off x="7703700" y="53280"/>
          <a:ext cx="524220" cy="4024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0</xdr:rowOff>
        </xdr:to>
        <xdr:sp macro="" textlink="">
          <xdr:nvSpPr>
            <xdr:cNvPr id="137217" name="Button 1" descr="Sorsolási rangsor szerinti sorbarakás" hidden="1">
              <a:extLst>
                <a:ext uri="{63B3BB69-23CF-44E3-9099-C40C66FF867C}">
                  <a14:compatExt spid="_x0000_s137217"/>
                </a:ext>
                <a:ext uri="{FF2B5EF4-FFF2-40B4-BE49-F238E27FC236}">
                  <a16:creationId xmlns:a16="http://schemas.microsoft.com/office/drawing/2014/main" id="{D9091044-58EE-4EF0-A921-B730D41B41F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137218" name="Button 1" hidden="1">
              <a:extLst>
                <a:ext uri="{63B3BB69-23CF-44E3-9099-C40C66FF867C}">
                  <a14:compatExt spid="_x0000_s137218"/>
                </a:ext>
                <a:ext uri="{FF2B5EF4-FFF2-40B4-BE49-F238E27FC236}">
                  <a16:creationId xmlns:a16="http://schemas.microsoft.com/office/drawing/2014/main" id="{BEA4905E-5975-4F17-8DB8-6ABC0E2AD218}"/>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65.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516960</xdr:colOff>
      <xdr:row>1</xdr:row>
      <xdr:rowOff>158760</xdr:rowOff>
    </xdr:to>
    <xdr:pic>
      <xdr:nvPicPr>
        <xdr:cNvPr id="2" name="Kép 2">
          <a:extLst>
            <a:ext uri="{FF2B5EF4-FFF2-40B4-BE49-F238E27FC236}">
              <a16:creationId xmlns:a16="http://schemas.microsoft.com/office/drawing/2014/main" id="{7A63B6AB-0B41-4586-A491-56F09F9B60B7}"/>
            </a:ext>
          </a:extLst>
        </xdr:cNvPr>
        <xdr:cNvPicPr/>
      </xdr:nvPicPr>
      <xdr:blipFill>
        <a:blip xmlns:r="http://schemas.openxmlformats.org/officeDocument/2006/relationships" r:embed="rId1"/>
        <a:stretch/>
      </xdr:blipFill>
      <xdr:spPr>
        <a:xfrm>
          <a:off x="6286620" y="0"/>
          <a:ext cx="615900" cy="471180"/>
        </a:xfrm>
        <a:prstGeom prst="rect">
          <a:avLst/>
        </a:prstGeom>
        <a:noFill/>
        <a:ln w="0">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11</xdr:col>
      <xdr:colOff>487800</xdr:colOff>
      <xdr:row>0</xdr:row>
      <xdr:rowOff>15120</xdr:rowOff>
    </xdr:from>
    <xdr:to>
      <xdr:col>12</xdr:col>
      <xdr:colOff>478800</xdr:colOff>
      <xdr:row>1</xdr:row>
      <xdr:rowOff>143280</xdr:rowOff>
    </xdr:to>
    <xdr:pic>
      <xdr:nvPicPr>
        <xdr:cNvPr id="28" name="Kép 2">
          <a:extLst>
            <a:ext uri="{FF2B5EF4-FFF2-40B4-BE49-F238E27FC236}">
              <a16:creationId xmlns:a16="http://schemas.microsoft.com/office/drawing/2014/main" id="{00000000-0008-0000-1B00-00001C000000}"/>
            </a:ext>
          </a:extLst>
        </xdr:cNvPr>
        <xdr:cNvPicPr/>
      </xdr:nvPicPr>
      <xdr:blipFill>
        <a:blip xmlns:r="http://schemas.openxmlformats.org/officeDocument/2006/relationships" r:embed="rId1"/>
        <a:stretch/>
      </xdr:blipFill>
      <xdr:spPr>
        <a:xfrm>
          <a:off x="6408000" y="15120"/>
          <a:ext cx="594000" cy="433080"/>
        </a:xfrm>
        <a:prstGeom prst="rect">
          <a:avLst/>
        </a:prstGeom>
        <a:noFill/>
        <a:ln w="0">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501480</xdr:colOff>
      <xdr:row>1</xdr:row>
      <xdr:rowOff>135720</xdr:rowOff>
    </xdr:to>
    <xdr:pic>
      <xdr:nvPicPr>
        <xdr:cNvPr id="29" name="Kép 2">
          <a:extLst>
            <a:ext uri="{FF2B5EF4-FFF2-40B4-BE49-F238E27FC236}">
              <a16:creationId xmlns:a16="http://schemas.microsoft.com/office/drawing/2014/main" id="{00000000-0008-0000-1C00-00001D000000}"/>
            </a:ext>
          </a:extLst>
        </xdr:cNvPr>
        <xdr:cNvPicPr/>
      </xdr:nvPicPr>
      <xdr:blipFill>
        <a:blip xmlns:r="http://schemas.openxmlformats.org/officeDocument/2006/relationships" r:embed="rId1"/>
        <a:stretch/>
      </xdr:blipFill>
      <xdr:spPr>
        <a:xfrm>
          <a:off x="6494400" y="0"/>
          <a:ext cx="616680" cy="440640"/>
        </a:xfrm>
        <a:prstGeom prst="rect">
          <a:avLst/>
        </a:prstGeom>
        <a:noFill/>
        <a:ln w="0">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12</xdr:col>
      <xdr:colOff>38160</xdr:colOff>
      <xdr:row>0</xdr:row>
      <xdr:rowOff>45720</xdr:rowOff>
    </xdr:from>
    <xdr:to>
      <xdr:col>12</xdr:col>
      <xdr:colOff>577800</xdr:colOff>
      <xdr:row>1</xdr:row>
      <xdr:rowOff>135720</xdr:rowOff>
    </xdr:to>
    <xdr:pic>
      <xdr:nvPicPr>
        <xdr:cNvPr id="30" name="Kép 2">
          <a:extLst>
            <a:ext uri="{FF2B5EF4-FFF2-40B4-BE49-F238E27FC236}">
              <a16:creationId xmlns:a16="http://schemas.microsoft.com/office/drawing/2014/main" id="{00000000-0008-0000-1D00-00001E000000}"/>
            </a:ext>
          </a:extLst>
        </xdr:cNvPr>
        <xdr:cNvPicPr/>
      </xdr:nvPicPr>
      <xdr:blipFill>
        <a:blip xmlns:r="http://schemas.openxmlformats.org/officeDocument/2006/relationships" r:embed="rId1"/>
        <a:stretch/>
      </xdr:blipFill>
      <xdr:spPr>
        <a:xfrm>
          <a:off x="6608520" y="45720"/>
          <a:ext cx="539640" cy="394920"/>
        </a:xfrm>
        <a:prstGeom prst="rect">
          <a:avLst/>
        </a:prstGeom>
        <a:noFill/>
        <a:ln w="0">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11</xdr:col>
      <xdr:colOff>556200</xdr:colOff>
      <xdr:row>0</xdr:row>
      <xdr:rowOff>30600</xdr:rowOff>
    </xdr:from>
    <xdr:to>
      <xdr:col>12</xdr:col>
      <xdr:colOff>524160</xdr:colOff>
      <xdr:row>1</xdr:row>
      <xdr:rowOff>135720</xdr:rowOff>
    </xdr:to>
    <xdr:pic>
      <xdr:nvPicPr>
        <xdr:cNvPr id="31" name="Kép 2">
          <a:extLst>
            <a:ext uri="{FF2B5EF4-FFF2-40B4-BE49-F238E27FC236}">
              <a16:creationId xmlns:a16="http://schemas.microsoft.com/office/drawing/2014/main" id="{00000000-0008-0000-1E00-00001F000000}"/>
            </a:ext>
          </a:extLst>
        </xdr:cNvPr>
        <xdr:cNvPicPr/>
      </xdr:nvPicPr>
      <xdr:blipFill>
        <a:blip xmlns:r="http://schemas.openxmlformats.org/officeDocument/2006/relationships" r:embed="rId1"/>
        <a:stretch/>
      </xdr:blipFill>
      <xdr:spPr>
        <a:xfrm>
          <a:off x="6523200" y="30600"/>
          <a:ext cx="571320" cy="410040"/>
        </a:xfrm>
        <a:prstGeom prst="rect">
          <a:avLst/>
        </a:prstGeom>
        <a:noFill/>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396360</xdr:colOff>
      <xdr:row>0</xdr:row>
      <xdr:rowOff>38160</xdr:rowOff>
    </xdr:from>
    <xdr:to>
      <xdr:col>16</xdr:col>
      <xdr:colOff>471240</xdr:colOff>
      <xdr:row>2</xdr:row>
      <xdr:rowOff>12240</xdr:rowOff>
    </xdr:to>
    <xdr:pic>
      <xdr:nvPicPr>
        <xdr:cNvPr id="7" name="Kép 2">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1"/>
        <a:stretch/>
      </xdr:blipFill>
      <xdr:spPr>
        <a:xfrm>
          <a:off x="7429680" y="38160"/>
          <a:ext cx="599400" cy="4406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99060</xdr:colOff>
          <xdr:row>0</xdr:row>
          <xdr:rowOff>83820</xdr:rowOff>
        </xdr:from>
        <xdr:to>
          <xdr:col>13</xdr:col>
          <xdr:colOff>525780</xdr:colOff>
          <xdr:row>2</xdr:row>
          <xdr:rowOff>7620</xdr:rowOff>
        </xdr:to>
        <xdr:sp macro="" textlink="">
          <xdr:nvSpPr>
            <xdr:cNvPr id="7172" name="Button 82" descr="Sorsolási rangsor szerinti sorbarakás"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76200</xdr:colOff>
          <xdr:row>0</xdr:row>
          <xdr:rowOff>68580</xdr:rowOff>
        </xdr:from>
        <xdr:to>
          <xdr:col>13</xdr:col>
          <xdr:colOff>419100</xdr:colOff>
          <xdr:row>2</xdr:row>
          <xdr:rowOff>7620</xdr:rowOff>
        </xdr:to>
        <xdr:sp macro="" textlink="">
          <xdr:nvSpPr>
            <xdr:cNvPr id="7169" name="Button 82"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70.xml><?xml version="1.0" encoding="utf-8"?>
<xdr:wsDr xmlns:xdr="http://schemas.openxmlformats.org/drawingml/2006/spreadsheetDrawing" xmlns:a="http://schemas.openxmlformats.org/drawingml/2006/main">
  <xdr:twoCellAnchor editAs="oneCell">
    <xdr:from>
      <xdr:col>11</xdr:col>
      <xdr:colOff>563760</xdr:colOff>
      <xdr:row>0</xdr:row>
      <xdr:rowOff>45720</xdr:rowOff>
    </xdr:from>
    <xdr:to>
      <xdr:col>12</xdr:col>
      <xdr:colOff>524160</xdr:colOff>
      <xdr:row>1</xdr:row>
      <xdr:rowOff>143280</xdr:rowOff>
    </xdr:to>
    <xdr:pic>
      <xdr:nvPicPr>
        <xdr:cNvPr id="32" name="Kép 2">
          <a:extLst>
            <a:ext uri="{FF2B5EF4-FFF2-40B4-BE49-F238E27FC236}">
              <a16:creationId xmlns:a16="http://schemas.microsoft.com/office/drawing/2014/main" id="{00000000-0008-0000-1F00-000020000000}"/>
            </a:ext>
          </a:extLst>
        </xdr:cNvPr>
        <xdr:cNvPicPr/>
      </xdr:nvPicPr>
      <xdr:blipFill>
        <a:blip xmlns:r="http://schemas.openxmlformats.org/officeDocument/2006/relationships" r:embed="rId1"/>
        <a:stretch/>
      </xdr:blipFill>
      <xdr:spPr>
        <a:xfrm>
          <a:off x="6530760" y="45720"/>
          <a:ext cx="563760" cy="402480"/>
        </a:xfrm>
        <a:prstGeom prst="rect">
          <a:avLst/>
        </a:prstGeom>
        <a:noFill/>
        <a:ln w="0">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16</xdr:col>
      <xdr:colOff>236160</xdr:colOff>
      <xdr:row>0</xdr:row>
      <xdr:rowOff>0</xdr:rowOff>
    </xdr:from>
    <xdr:to>
      <xdr:col>17</xdr:col>
      <xdr:colOff>74880</xdr:colOff>
      <xdr:row>2</xdr:row>
      <xdr:rowOff>13680</xdr:rowOff>
    </xdr:to>
    <xdr:pic>
      <xdr:nvPicPr>
        <xdr:cNvPr id="33" name="Kép 2">
          <a:extLst>
            <a:ext uri="{FF2B5EF4-FFF2-40B4-BE49-F238E27FC236}">
              <a16:creationId xmlns:a16="http://schemas.microsoft.com/office/drawing/2014/main" id="{00000000-0008-0000-2000-000021000000}"/>
            </a:ext>
          </a:extLst>
        </xdr:cNvPr>
        <xdr:cNvPicPr/>
      </xdr:nvPicPr>
      <xdr:blipFill>
        <a:blip xmlns:r="http://schemas.openxmlformats.org/officeDocument/2006/relationships" r:embed="rId1"/>
        <a:stretch/>
      </xdr:blipFill>
      <xdr:spPr>
        <a:xfrm>
          <a:off x="6617880" y="0"/>
          <a:ext cx="590040" cy="4518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33796" name="Button 1" descr="Legyen bíró" hidden="1">
              <a:extLst>
                <a:ext uri="{63B3BB69-23CF-44E3-9099-C40C66FF867C}">
                  <a14:compatExt spid="_x0000_s33796"/>
                </a:ext>
                <a:ext uri="{FF2B5EF4-FFF2-40B4-BE49-F238E27FC236}">
                  <a16:creationId xmlns:a16="http://schemas.microsoft.com/office/drawing/2014/main" id="{00000000-0008-0000-20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33797" name="Button 2" descr="Nincs bíró" hidden="1">
              <a:extLst>
                <a:ext uri="{63B3BB69-23CF-44E3-9099-C40C66FF867C}">
                  <a14:compatExt spid="_x0000_s33797"/>
                </a:ext>
                <a:ext uri="{FF2B5EF4-FFF2-40B4-BE49-F238E27FC236}">
                  <a16:creationId xmlns:a16="http://schemas.microsoft.com/office/drawing/2014/main" id="{00000000-0008-0000-2000-000005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33794" name="Button 1" hidden="1">
              <a:extLst>
                <a:ext uri="{63B3BB69-23CF-44E3-9099-C40C66FF867C}">
                  <a14:compatExt spid="_x0000_s33794"/>
                </a:ext>
                <a:ext uri="{FF2B5EF4-FFF2-40B4-BE49-F238E27FC236}">
                  <a16:creationId xmlns:a16="http://schemas.microsoft.com/office/drawing/2014/main" id="{00000000-0008-0000-2000-0000028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3793" name="Button 2" hidden="1">
              <a:extLst>
                <a:ext uri="{63B3BB69-23CF-44E3-9099-C40C66FF867C}">
                  <a14:compatExt spid="_x0000_s33793"/>
                </a:ext>
                <a:ext uri="{FF2B5EF4-FFF2-40B4-BE49-F238E27FC236}">
                  <a16:creationId xmlns:a16="http://schemas.microsoft.com/office/drawing/2014/main" id="{00000000-0008-0000-2000-0000018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2.xml><?xml version="1.0" encoding="utf-8"?>
<xdr:wsDr xmlns:xdr="http://schemas.openxmlformats.org/drawingml/2006/spreadsheetDrawing" xmlns:a="http://schemas.openxmlformats.org/drawingml/2006/main">
  <xdr:twoCellAnchor editAs="oneCell">
    <xdr:from>
      <xdr:col>16</xdr:col>
      <xdr:colOff>281880</xdr:colOff>
      <xdr:row>0</xdr:row>
      <xdr:rowOff>38160</xdr:rowOff>
    </xdr:from>
    <xdr:to>
      <xdr:col>17</xdr:col>
      <xdr:colOff>59400</xdr:colOff>
      <xdr:row>1</xdr:row>
      <xdr:rowOff>160560</xdr:rowOff>
    </xdr:to>
    <xdr:pic>
      <xdr:nvPicPr>
        <xdr:cNvPr id="34" name="Kép 2">
          <a:extLst>
            <a:ext uri="{FF2B5EF4-FFF2-40B4-BE49-F238E27FC236}">
              <a16:creationId xmlns:a16="http://schemas.microsoft.com/office/drawing/2014/main" id="{00000000-0008-0000-2100-000022000000}"/>
            </a:ext>
          </a:extLst>
        </xdr:cNvPr>
        <xdr:cNvPicPr/>
      </xdr:nvPicPr>
      <xdr:blipFill>
        <a:blip xmlns:r="http://schemas.openxmlformats.org/officeDocument/2006/relationships" r:embed="rId1"/>
        <a:stretch/>
      </xdr:blipFill>
      <xdr:spPr>
        <a:xfrm>
          <a:off x="6616800" y="38160"/>
          <a:ext cx="528480" cy="3985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34820" name="Button 1" descr="Legyen bíró" hidden="1">
              <a:extLst>
                <a:ext uri="{63B3BB69-23CF-44E3-9099-C40C66FF867C}">
                  <a14:compatExt spid="_x0000_s34820"/>
                </a:ext>
                <a:ext uri="{FF2B5EF4-FFF2-40B4-BE49-F238E27FC236}">
                  <a16:creationId xmlns:a16="http://schemas.microsoft.com/office/drawing/2014/main" id="{00000000-0008-0000-2100-000004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34821" name="Button 2" descr="Nincs bíró" hidden="1">
              <a:extLst>
                <a:ext uri="{63B3BB69-23CF-44E3-9099-C40C66FF867C}">
                  <a14:compatExt spid="_x0000_s34821"/>
                </a:ext>
                <a:ext uri="{FF2B5EF4-FFF2-40B4-BE49-F238E27FC236}">
                  <a16:creationId xmlns:a16="http://schemas.microsoft.com/office/drawing/2014/main" id="{00000000-0008-0000-2100-0000058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34818" name="Button 1" hidden="1">
              <a:extLst>
                <a:ext uri="{63B3BB69-23CF-44E3-9099-C40C66FF867C}">
                  <a14:compatExt spid="_x0000_s34818"/>
                </a:ext>
                <a:ext uri="{FF2B5EF4-FFF2-40B4-BE49-F238E27FC236}">
                  <a16:creationId xmlns:a16="http://schemas.microsoft.com/office/drawing/2014/main" id="{00000000-0008-0000-2100-0000028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4817" name="Button 2" hidden="1">
              <a:extLst>
                <a:ext uri="{63B3BB69-23CF-44E3-9099-C40C66FF867C}">
                  <a14:compatExt spid="_x0000_s34817"/>
                </a:ext>
                <a:ext uri="{FF2B5EF4-FFF2-40B4-BE49-F238E27FC236}">
                  <a16:creationId xmlns:a16="http://schemas.microsoft.com/office/drawing/2014/main" id="{00000000-0008-0000-2100-0000018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3.xml><?xml version="1.0" encoding="utf-8"?>
<xdr:wsDr xmlns:xdr="http://schemas.openxmlformats.org/drawingml/2006/spreadsheetDrawing" xmlns:a="http://schemas.openxmlformats.org/drawingml/2006/main">
  <xdr:twoCellAnchor editAs="oneCell">
    <xdr:from>
      <xdr:col>16</xdr:col>
      <xdr:colOff>281880</xdr:colOff>
      <xdr:row>0</xdr:row>
      <xdr:rowOff>30600</xdr:rowOff>
    </xdr:from>
    <xdr:to>
      <xdr:col>17</xdr:col>
      <xdr:colOff>66960</xdr:colOff>
      <xdr:row>1</xdr:row>
      <xdr:rowOff>160560</xdr:rowOff>
    </xdr:to>
    <xdr:pic>
      <xdr:nvPicPr>
        <xdr:cNvPr id="35" name="Kép 2">
          <a:extLst>
            <a:ext uri="{FF2B5EF4-FFF2-40B4-BE49-F238E27FC236}">
              <a16:creationId xmlns:a16="http://schemas.microsoft.com/office/drawing/2014/main" id="{00000000-0008-0000-2200-000023000000}"/>
            </a:ext>
          </a:extLst>
        </xdr:cNvPr>
        <xdr:cNvPicPr/>
      </xdr:nvPicPr>
      <xdr:blipFill>
        <a:blip xmlns:r="http://schemas.openxmlformats.org/officeDocument/2006/relationships" r:embed="rId1"/>
        <a:stretch/>
      </xdr:blipFill>
      <xdr:spPr>
        <a:xfrm>
          <a:off x="6616800" y="30600"/>
          <a:ext cx="536040" cy="4060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35844" name="Button 1" descr="Legyen bíró" hidden="1">
              <a:extLst>
                <a:ext uri="{63B3BB69-23CF-44E3-9099-C40C66FF867C}">
                  <a14:compatExt spid="_x0000_s35844"/>
                </a:ext>
                <a:ext uri="{FF2B5EF4-FFF2-40B4-BE49-F238E27FC236}">
                  <a16:creationId xmlns:a16="http://schemas.microsoft.com/office/drawing/2014/main" id="{00000000-0008-0000-2200-0000048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35845" name="Button 2" descr="Nincs bíró" hidden="1">
              <a:extLst>
                <a:ext uri="{63B3BB69-23CF-44E3-9099-C40C66FF867C}">
                  <a14:compatExt spid="_x0000_s35845"/>
                </a:ext>
                <a:ext uri="{FF2B5EF4-FFF2-40B4-BE49-F238E27FC236}">
                  <a16:creationId xmlns:a16="http://schemas.microsoft.com/office/drawing/2014/main" id="{00000000-0008-0000-2200-0000058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35842" name="Button 1" hidden="1">
              <a:extLst>
                <a:ext uri="{63B3BB69-23CF-44E3-9099-C40C66FF867C}">
                  <a14:compatExt spid="_x0000_s35842"/>
                </a:ext>
                <a:ext uri="{FF2B5EF4-FFF2-40B4-BE49-F238E27FC236}">
                  <a16:creationId xmlns:a16="http://schemas.microsoft.com/office/drawing/2014/main" id="{00000000-0008-0000-2200-0000028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5841" name="Button 2" hidden="1">
              <a:extLst>
                <a:ext uri="{63B3BB69-23CF-44E3-9099-C40C66FF867C}">
                  <a14:compatExt spid="_x0000_s35841"/>
                </a:ext>
                <a:ext uri="{FF2B5EF4-FFF2-40B4-BE49-F238E27FC236}">
                  <a16:creationId xmlns:a16="http://schemas.microsoft.com/office/drawing/2014/main" id="{00000000-0008-0000-2200-0000018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4.xml><?xml version="1.0" encoding="utf-8"?>
<xdr:wsDr xmlns:xdr="http://schemas.openxmlformats.org/drawingml/2006/spreadsheetDrawing" xmlns:a="http://schemas.openxmlformats.org/drawingml/2006/main">
  <xdr:twoCellAnchor editAs="oneCell">
    <xdr:from>
      <xdr:col>16</xdr:col>
      <xdr:colOff>221040</xdr:colOff>
      <xdr:row>0</xdr:row>
      <xdr:rowOff>0</xdr:rowOff>
    </xdr:from>
    <xdr:to>
      <xdr:col>17</xdr:col>
      <xdr:colOff>59760</xdr:colOff>
      <xdr:row>2</xdr:row>
      <xdr:rowOff>6120</xdr:rowOff>
    </xdr:to>
    <xdr:pic>
      <xdr:nvPicPr>
        <xdr:cNvPr id="36" name="Kép 2">
          <a:extLst>
            <a:ext uri="{FF2B5EF4-FFF2-40B4-BE49-F238E27FC236}">
              <a16:creationId xmlns:a16="http://schemas.microsoft.com/office/drawing/2014/main" id="{00000000-0008-0000-2300-000024000000}"/>
            </a:ext>
          </a:extLst>
        </xdr:cNvPr>
        <xdr:cNvPicPr/>
      </xdr:nvPicPr>
      <xdr:blipFill>
        <a:blip xmlns:r="http://schemas.openxmlformats.org/officeDocument/2006/relationships" r:embed="rId1"/>
        <a:stretch/>
      </xdr:blipFill>
      <xdr:spPr>
        <a:xfrm>
          <a:off x="6555960" y="0"/>
          <a:ext cx="589680" cy="444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685800</xdr:colOff>
          <xdr:row>0</xdr:row>
          <xdr:rowOff>7620</xdr:rowOff>
        </xdr:from>
        <xdr:to>
          <xdr:col>14</xdr:col>
          <xdr:colOff>487680</xdr:colOff>
          <xdr:row>1</xdr:row>
          <xdr:rowOff>-60960</xdr:rowOff>
        </xdr:to>
        <xdr:sp macro="" textlink="">
          <xdr:nvSpPr>
            <xdr:cNvPr id="36868" name="Button 1" descr="Legyen bíró" hidden="1">
              <a:extLst>
                <a:ext uri="{63B3BB69-23CF-44E3-9099-C40C66FF867C}">
                  <a14:compatExt spid="_x0000_s36868"/>
                </a:ext>
                <a:ext uri="{FF2B5EF4-FFF2-40B4-BE49-F238E27FC236}">
                  <a16:creationId xmlns:a16="http://schemas.microsoft.com/office/drawing/2014/main" id="{00000000-0008-0000-2300-0000049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0</xdr:row>
          <xdr:rowOff>228600</xdr:rowOff>
        </xdr:from>
        <xdr:to>
          <xdr:col>14</xdr:col>
          <xdr:colOff>487680</xdr:colOff>
          <xdr:row>1</xdr:row>
          <xdr:rowOff>76200</xdr:rowOff>
        </xdr:to>
        <xdr:sp macro="" textlink="">
          <xdr:nvSpPr>
            <xdr:cNvPr id="36869" name="Button 2" descr="Nincs bíró" hidden="1">
              <a:extLst>
                <a:ext uri="{63B3BB69-23CF-44E3-9099-C40C66FF867C}">
                  <a14:compatExt spid="_x0000_s36869"/>
                </a:ext>
                <a:ext uri="{FF2B5EF4-FFF2-40B4-BE49-F238E27FC236}">
                  <a16:creationId xmlns:a16="http://schemas.microsoft.com/office/drawing/2014/main" id="{00000000-0008-0000-2300-0000059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1</xdr:row>
          <xdr:rowOff>45720</xdr:rowOff>
        </xdr:to>
        <xdr:sp macro="" textlink="">
          <xdr:nvSpPr>
            <xdr:cNvPr id="36866" name="Button 1" hidden="1">
              <a:extLst>
                <a:ext uri="{63B3BB69-23CF-44E3-9099-C40C66FF867C}">
                  <a14:compatExt spid="_x0000_s36866"/>
                </a:ext>
                <a:ext uri="{FF2B5EF4-FFF2-40B4-BE49-F238E27FC236}">
                  <a16:creationId xmlns:a16="http://schemas.microsoft.com/office/drawing/2014/main" id="{00000000-0008-0000-2300-0000029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36865" name="Button 2" hidden="1">
              <a:extLst>
                <a:ext uri="{63B3BB69-23CF-44E3-9099-C40C66FF867C}">
                  <a14:compatExt spid="_x0000_s36865"/>
                </a:ext>
                <a:ext uri="{FF2B5EF4-FFF2-40B4-BE49-F238E27FC236}">
                  <a16:creationId xmlns:a16="http://schemas.microsoft.com/office/drawing/2014/main" id="{00000000-0008-0000-2300-0000019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5.xml><?xml version="1.0" encoding="utf-8"?>
<xdr:wsDr xmlns:xdr="http://schemas.openxmlformats.org/drawingml/2006/spreadsheetDrawing" xmlns:a="http://schemas.openxmlformats.org/drawingml/2006/main">
  <xdr:twoCellAnchor editAs="oneCell">
    <xdr:from>
      <xdr:col>14</xdr:col>
      <xdr:colOff>198000</xdr:colOff>
      <xdr:row>0</xdr:row>
      <xdr:rowOff>60840</xdr:rowOff>
    </xdr:from>
    <xdr:to>
      <xdr:col>15</xdr:col>
      <xdr:colOff>280440</xdr:colOff>
      <xdr:row>1</xdr:row>
      <xdr:rowOff>112680</xdr:rowOff>
    </xdr:to>
    <xdr:pic>
      <xdr:nvPicPr>
        <xdr:cNvPr id="37" name="Kép 2">
          <a:extLst>
            <a:ext uri="{FF2B5EF4-FFF2-40B4-BE49-F238E27FC236}">
              <a16:creationId xmlns:a16="http://schemas.microsoft.com/office/drawing/2014/main" id="{00000000-0008-0000-2400-000025000000}"/>
            </a:ext>
          </a:extLst>
        </xdr:cNvPr>
        <xdr:cNvPicPr/>
      </xdr:nvPicPr>
      <xdr:blipFill>
        <a:blip xmlns:r="http://schemas.openxmlformats.org/officeDocument/2006/relationships" r:embed="rId1"/>
        <a:stretch/>
      </xdr:blipFill>
      <xdr:spPr>
        <a:xfrm>
          <a:off x="9429480" y="60840"/>
          <a:ext cx="497160" cy="3567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9</xdr:col>
          <xdr:colOff>350520</xdr:colOff>
          <xdr:row>0</xdr:row>
          <xdr:rowOff>114300</xdr:rowOff>
        </xdr:from>
        <xdr:to>
          <xdr:col>12</xdr:col>
          <xdr:colOff>60960</xdr:colOff>
          <xdr:row>2</xdr:row>
          <xdr:rowOff>7620</xdr:rowOff>
        </xdr:to>
        <xdr:sp macro="" textlink="">
          <xdr:nvSpPr>
            <xdr:cNvPr id="37890" name="Button 1" descr="Sorsolási rangsor szerinti sorbarakás" hidden="1">
              <a:extLst>
                <a:ext uri="{63B3BB69-23CF-44E3-9099-C40C66FF867C}">
                  <a14:compatExt spid="_x0000_s37890"/>
                </a:ext>
                <a:ext uri="{FF2B5EF4-FFF2-40B4-BE49-F238E27FC236}">
                  <a16:creationId xmlns:a16="http://schemas.microsoft.com/office/drawing/2014/main" id="{00000000-0008-0000-2400-0000029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2</xdr:row>
          <xdr:rowOff>7620</xdr:rowOff>
        </xdr:to>
        <xdr:sp macro="" textlink="">
          <xdr:nvSpPr>
            <xdr:cNvPr id="37889" name="Button 1" hidden="1">
              <a:extLst>
                <a:ext uri="{63B3BB69-23CF-44E3-9099-C40C66FF867C}">
                  <a14:compatExt spid="_x0000_s37889"/>
                </a:ext>
                <a:ext uri="{FF2B5EF4-FFF2-40B4-BE49-F238E27FC236}">
                  <a16:creationId xmlns:a16="http://schemas.microsoft.com/office/drawing/2014/main" id="{00000000-0008-0000-2400-0000019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76.xml><?xml version="1.0" encoding="utf-8"?>
<xdr:wsDr xmlns:xdr="http://schemas.openxmlformats.org/drawingml/2006/spreadsheetDrawing" xmlns:a="http://schemas.openxmlformats.org/drawingml/2006/main">
  <xdr:twoCellAnchor editAs="oneCell">
    <xdr:from>
      <xdr:col>16</xdr:col>
      <xdr:colOff>312480</xdr:colOff>
      <xdr:row>0</xdr:row>
      <xdr:rowOff>30600</xdr:rowOff>
    </xdr:from>
    <xdr:to>
      <xdr:col>17</xdr:col>
      <xdr:colOff>59760</xdr:colOff>
      <xdr:row>1</xdr:row>
      <xdr:rowOff>135720</xdr:rowOff>
    </xdr:to>
    <xdr:pic>
      <xdr:nvPicPr>
        <xdr:cNvPr id="38" name="Kép 2">
          <a:extLst>
            <a:ext uri="{FF2B5EF4-FFF2-40B4-BE49-F238E27FC236}">
              <a16:creationId xmlns:a16="http://schemas.microsoft.com/office/drawing/2014/main" id="{00000000-0008-0000-2500-000026000000}"/>
            </a:ext>
          </a:extLst>
        </xdr:cNvPr>
        <xdr:cNvPicPr/>
      </xdr:nvPicPr>
      <xdr:blipFill>
        <a:blip xmlns:r="http://schemas.openxmlformats.org/officeDocument/2006/relationships" r:embed="rId1"/>
        <a:stretch/>
      </xdr:blipFill>
      <xdr:spPr>
        <a:xfrm>
          <a:off x="6521400" y="30600"/>
          <a:ext cx="498600" cy="381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38916" name="Button 1" descr="Legyen bíró" hidden="1">
              <a:extLst>
                <a:ext uri="{63B3BB69-23CF-44E3-9099-C40C66FF867C}">
                  <a14:compatExt spid="_x0000_s38916"/>
                </a:ext>
                <a:ext uri="{FF2B5EF4-FFF2-40B4-BE49-F238E27FC236}">
                  <a16:creationId xmlns:a16="http://schemas.microsoft.com/office/drawing/2014/main" id="{00000000-0008-0000-2500-0000049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38917" name="Button 2" descr="Nincs bíró" hidden="1">
              <a:extLst>
                <a:ext uri="{63B3BB69-23CF-44E3-9099-C40C66FF867C}">
                  <a14:compatExt spid="_x0000_s38917"/>
                </a:ext>
                <a:ext uri="{FF2B5EF4-FFF2-40B4-BE49-F238E27FC236}">
                  <a16:creationId xmlns:a16="http://schemas.microsoft.com/office/drawing/2014/main" id="{00000000-0008-0000-2500-0000059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38914" name="Button 1" hidden="1">
              <a:extLst>
                <a:ext uri="{63B3BB69-23CF-44E3-9099-C40C66FF867C}">
                  <a14:compatExt spid="_x0000_s38914"/>
                </a:ext>
                <a:ext uri="{FF2B5EF4-FFF2-40B4-BE49-F238E27FC236}">
                  <a16:creationId xmlns:a16="http://schemas.microsoft.com/office/drawing/2014/main" id="{00000000-0008-0000-2500-0000029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38913" name="Button 2" hidden="1">
              <a:extLst>
                <a:ext uri="{63B3BB69-23CF-44E3-9099-C40C66FF867C}">
                  <a14:compatExt spid="_x0000_s38913"/>
                </a:ext>
                <a:ext uri="{FF2B5EF4-FFF2-40B4-BE49-F238E27FC236}">
                  <a16:creationId xmlns:a16="http://schemas.microsoft.com/office/drawing/2014/main" id="{00000000-0008-0000-2500-0000019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7.xml><?xml version="1.0" encoding="utf-8"?>
<xdr:wsDr xmlns:xdr="http://schemas.openxmlformats.org/drawingml/2006/spreadsheetDrawing" xmlns:a="http://schemas.openxmlformats.org/drawingml/2006/main">
  <xdr:twoCellAnchor editAs="oneCell">
    <xdr:from>
      <xdr:col>16</xdr:col>
      <xdr:colOff>266760</xdr:colOff>
      <xdr:row>0</xdr:row>
      <xdr:rowOff>0</xdr:rowOff>
    </xdr:from>
    <xdr:to>
      <xdr:col>17</xdr:col>
      <xdr:colOff>90000</xdr:colOff>
      <xdr:row>2</xdr:row>
      <xdr:rowOff>6120</xdr:rowOff>
    </xdr:to>
    <xdr:pic>
      <xdr:nvPicPr>
        <xdr:cNvPr id="39" name="Kép 2">
          <a:extLst>
            <a:ext uri="{FF2B5EF4-FFF2-40B4-BE49-F238E27FC236}">
              <a16:creationId xmlns:a16="http://schemas.microsoft.com/office/drawing/2014/main" id="{00000000-0008-0000-2600-000027000000}"/>
            </a:ext>
          </a:extLst>
        </xdr:cNvPr>
        <xdr:cNvPicPr/>
      </xdr:nvPicPr>
      <xdr:blipFill>
        <a:blip xmlns:r="http://schemas.openxmlformats.org/officeDocument/2006/relationships" r:embed="rId1"/>
        <a:stretch/>
      </xdr:blipFill>
      <xdr:spPr>
        <a:xfrm>
          <a:off x="6444720" y="0"/>
          <a:ext cx="574560" cy="444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39940" name="Button 1" descr="Legyen bíró" hidden="1">
              <a:extLst>
                <a:ext uri="{63B3BB69-23CF-44E3-9099-C40C66FF867C}">
                  <a14:compatExt spid="_x0000_s39940"/>
                </a:ext>
                <a:ext uri="{FF2B5EF4-FFF2-40B4-BE49-F238E27FC236}">
                  <a16:creationId xmlns:a16="http://schemas.microsoft.com/office/drawing/2014/main" id="{00000000-0008-0000-2600-0000049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39941" name="Button 2" descr="Nincs bíró" hidden="1">
              <a:extLst>
                <a:ext uri="{63B3BB69-23CF-44E3-9099-C40C66FF867C}">
                  <a14:compatExt spid="_x0000_s39941"/>
                </a:ext>
                <a:ext uri="{FF2B5EF4-FFF2-40B4-BE49-F238E27FC236}">
                  <a16:creationId xmlns:a16="http://schemas.microsoft.com/office/drawing/2014/main" id="{00000000-0008-0000-2600-0000059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39938" name="Button 1" hidden="1">
              <a:extLst>
                <a:ext uri="{63B3BB69-23CF-44E3-9099-C40C66FF867C}">
                  <a14:compatExt spid="_x0000_s39938"/>
                </a:ext>
                <a:ext uri="{FF2B5EF4-FFF2-40B4-BE49-F238E27FC236}">
                  <a16:creationId xmlns:a16="http://schemas.microsoft.com/office/drawing/2014/main" id="{00000000-0008-0000-2600-0000029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39937" name="Button 2" hidden="1">
              <a:extLst>
                <a:ext uri="{63B3BB69-23CF-44E3-9099-C40C66FF867C}">
                  <a14:compatExt spid="_x0000_s39937"/>
                </a:ext>
                <a:ext uri="{FF2B5EF4-FFF2-40B4-BE49-F238E27FC236}">
                  <a16:creationId xmlns:a16="http://schemas.microsoft.com/office/drawing/2014/main" id="{00000000-0008-0000-2600-0000019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8.xml><?xml version="1.0" encoding="utf-8"?>
<xdr:wsDr xmlns:xdr="http://schemas.openxmlformats.org/drawingml/2006/spreadsheetDrawing" xmlns:a="http://schemas.openxmlformats.org/drawingml/2006/main">
  <xdr:twoCellAnchor editAs="oneCell">
    <xdr:from>
      <xdr:col>16</xdr:col>
      <xdr:colOff>281880</xdr:colOff>
      <xdr:row>0</xdr:row>
      <xdr:rowOff>23040</xdr:rowOff>
    </xdr:from>
    <xdr:to>
      <xdr:col>17</xdr:col>
      <xdr:colOff>90000</xdr:colOff>
      <xdr:row>2</xdr:row>
      <xdr:rowOff>6480</xdr:rowOff>
    </xdr:to>
    <xdr:pic>
      <xdr:nvPicPr>
        <xdr:cNvPr id="40" name="Kép 2">
          <a:extLst>
            <a:ext uri="{FF2B5EF4-FFF2-40B4-BE49-F238E27FC236}">
              <a16:creationId xmlns:a16="http://schemas.microsoft.com/office/drawing/2014/main" id="{00000000-0008-0000-2700-000028000000}"/>
            </a:ext>
          </a:extLst>
        </xdr:cNvPr>
        <xdr:cNvPicPr/>
      </xdr:nvPicPr>
      <xdr:blipFill>
        <a:blip xmlns:r="http://schemas.openxmlformats.org/officeDocument/2006/relationships" r:embed="rId1"/>
        <a:stretch/>
      </xdr:blipFill>
      <xdr:spPr>
        <a:xfrm>
          <a:off x="6341760" y="23040"/>
          <a:ext cx="559080" cy="4215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40964" name="Button 1" descr="Legyen bíró" hidden="1">
              <a:extLst>
                <a:ext uri="{63B3BB69-23CF-44E3-9099-C40C66FF867C}">
                  <a14:compatExt spid="_x0000_s40964"/>
                </a:ext>
                <a:ext uri="{FF2B5EF4-FFF2-40B4-BE49-F238E27FC236}">
                  <a16:creationId xmlns:a16="http://schemas.microsoft.com/office/drawing/2014/main" id="{00000000-0008-0000-2700-000004A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40965" name="Button 2" descr="Nincs bíró" hidden="1">
              <a:extLst>
                <a:ext uri="{63B3BB69-23CF-44E3-9099-C40C66FF867C}">
                  <a14:compatExt spid="_x0000_s40965"/>
                </a:ext>
                <a:ext uri="{FF2B5EF4-FFF2-40B4-BE49-F238E27FC236}">
                  <a16:creationId xmlns:a16="http://schemas.microsoft.com/office/drawing/2014/main" id="{00000000-0008-0000-2700-000005A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40962" name="Button 1" hidden="1">
              <a:extLst>
                <a:ext uri="{63B3BB69-23CF-44E3-9099-C40C66FF867C}">
                  <a14:compatExt spid="_x0000_s40962"/>
                </a:ext>
                <a:ext uri="{FF2B5EF4-FFF2-40B4-BE49-F238E27FC236}">
                  <a16:creationId xmlns:a16="http://schemas.microsoft.com/office/drawing/2014/main" id="{00000000-0008-0000-2700-000002A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40961" name="Button 2" hidden="1">
              <a:extLst>
                <a:ext uri="{63B3BB69-23CF-44E3-9099-C40C66FF867C}">
                  <a14:compatExt spid="_x0000_s40961"/>
                </a:ext>
                <a:ext uri="{FF2B5EF4-FFF2-40B4-BE49-F238E27FC236}">
                  <a16:creationId xmlns:a16="http://schemas.microsoft.com/office/drawing/2014/main" id="{00000000-0008-0000-2700-000001A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79.xml><?xml version="1.0" encoding="utf-8"?>
<xdr:wsDr xmlns:xdr="http://schemas.openxmlformats.org/drawingml/2006/spreadsheetDrawing" xmlns:a="http://schemas.openxmlformats.org/drawingml/2006/main">
  <xdr:twoCellAnchor editAs="oneCell">
    <xdr:from>
      <xdr:col>12</xdr:col>
      <xdr:colOff>434520</xdr:colOff>
      <xdr:row>0</xdr:row>
      <xdr:rowOff>30600</xdr:rowOff>
    </xdr:from>
    <xdr:to>
      <xdr:col>14</xdr:col>
      <xdr:colOff>478800</xdr:colOff>
      <xdr:row>1</xdr:row>
      <xdr:rowOff>135720</xdr:rowOff>
    </xdr:to>
    <xdr:pic>
      <xdr:nvPicPr>
        <xdr:cNvPr id="41" name="Kép 2">
          <a:extLst>
            <a:ext uri="{FF2B5EF4-FFF2-40B4-BE49-F238E27FC236}">
              <a16:creationId xmlns:a16="http://schemas.microsoft.com/office/drawing/2014/main" id="{00000000-0008-0000-2800-000029000000}"/>
            </a:ext>
          </a:extLst>
        </xdr:cNvPr>
        <xdr:cNvPicPr/>
      </xdr:nvPicPr>
      <xdr:blipFill>
        <a:blip xmlns:r="http://schemas.openxmlformats.org/officeDocument/2006/relationships" r:embed="rId1"/>
        <a:stretch/>
      </xdr:blipFill>
      <xdr:spPr>
        <a:xfrm>
          <a:off x="7999200" y="30600"/>
          <a:ext cx="568800" cy="4100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5</xdr:col>
          <xdr:colOff>1143000</xdr:colOff>
          <xdr:row>0</xdr:row>
          <xdr:rowOff>190500</xdr:rowOff>
        </xdr:from>
        <xdr:to>
          <xdr:col>11</xdr:col>
          <xdr:colOff>30480</xdr:colOff>
          <xdr:row>1</xdr:row>
          <xdr:rowOff>144780</xdr:rowOff>
        </xdr:to>
        <xdr:sp macro="" textlink="">
          <xdr:nvSpPr>
            <xdr:cNvPr id="41988" name="Button 1" descr="Sorsolási rangsor szerinti sorbarakás" hidden="1">
              <a:extLst>
                <a:ext uri="{63B3BB69-23CF-44E3-9099-C40C66FF867C}">
                  <a14:compatExt spid="_x0000_s41988"/>
                </a:ext>
                <a:ext uri="{FF2B5EF4-FFF2-40B4-BE49-F238E27FC236}">
                  <a16:creationId xmlns:a16="http://schemas.microsoft.com/office/drawing/2014/main" id="{00000000-0008-0000-2800-000004A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41985" name="Button 1" hidden="1">
              <a:extLst>
                <a:ext uri="{63B3BB69-23CF-44E3-9099-C40C66FF867C}">
                  <a14:compatExt spid="_x0000_s41985"/>
                </a:ext>
                <a:ext uri="{FF2B5EF4-FFF2-40B4-BE49-F238E27FC236}">
                  <a16:creationId xmlns:a16="http://schemas.microsoft.com/office/drawing/2014/main" id="{00000000-0008-0000-2800-000001A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11</xdr:col>
      <xdr:colOff>510480</xdr:colOff>
      <xdr:row>0</xdr:row>
      <xdr:rowOff>45720</xdr:rowOff>
    </xdr:from>
    <xdr:to>
      <xdr:col>12</xdr:col>
      <xdr:colOff>470880</xdr:colOff>
      <xdr:row>1</xdr:row>
      <xdr:rowOff>143280</xdr:rowOff>
    </xdr:to>
    <xdr:pic>
      <xdr:nvPicPr>
        <xdr:cNvPr id="8" name="Kép 2">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tretch/>
      </xdr:blipFill>
      <xdr:spPr>
        <a:xfrm>
          <a:off x="6469920" y="45720"/>
          <a:ext cx="563760" cy="402480"/>
        </a:xfrm>
        <a:prstGeom prst="rect">
          <a:avLst/>
        </a:prstGeom>
        <a:noFill/>
        <a:ln w="0">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16</xdr:col>
      <xdr:colOff>213480</xdr:colOff>
      <xdr:row>0</xdr:row>
      <xdr:rowOff>0</xdr:rowOff>
    </xdr:from>
    <xdr:to>
      <xdr:col>17</xdr:col>
      <xdr:colOff>82440</xdr:colOff>
      <xdr:row>1</xdr:row>
      <xdr:rowOff>158760</xdr:rowOff>
    </xdr:to>
    <xdr:pic>
      <xdr:nvPicPr>
        <xdr:cNvPr id="42" name="Kép 2">
          <a:extLst>
            <a:ext uri="{FF2B5EF4-FFF2-40B4-BE49-F238E27FC236}">
              <a16:creationId xmlns:a16="http://schemas.microsoft.com/office/drawing/2014/main" id="{00000000-0008-0000-2900-00002A000000}"/>
            </a:ext>
          </a:extLst>
        </xdr:cNvPr>
        <xdr:cNvPicPr/>
      </xdr:nvPicPr>
      <xdr:blipFill>
        <a:blip xmlns:r="http://schemas.openxmlformats.org/officeDocument/2006/relationships" r:embed="rId1"/>
        <a:stretch/>
      </xdr:blipFill>
      <xdr:spPr>
        <a:xfrm>
          <a:off x="6399720" y="0"/>
          <a:ext cx="565560" cy="4348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662940</xdr:colOff>
          <xdr:row>0</xdr:row>
          <xdr:rowOff>7620</xdr:rowOff>
        </xdr:from>
        <xdr:to>
          <xdr:col>14</xdr:col>
          <xdr:colOff>464820</xdr:colOff>
          <xdr:row>1</xdr:row>
          <xdr:rowOff>-60960</xdr:rowOff>
        </xdr:to>
        <xdr:sp macro="" textlink="">
          <xdr:nvSpPr>
            <xdr:cNvPr id="43012" name="Button 1" descr="Legyen bíró" hidden="1">
              <a:extLst>
                <a:ext uri="{63B3BB69-23CF-44E3-9099-C40C66FF867C}">
                  <a14:compatExt spid="_x0000_s43012"/>
                </a:ext>
                <a:ext uri="{FF2B5EF4-FFF2-40B4-BE49-F238E27FC236}">
                  <a16:creationId xmlns:a16="http://schemas.microsoft.com/office/drawing/2014/main" id="{00000000-0008-0000-2900-000004A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43013" name="Button 2" descr="Nincs bíró" hidden="1">
              <a:extLst>
                <a:ext uri="{63B3BB69-23CF-44E3-9099-C40C66FF867C}">
                  <a14:compatExt spid="_x0000_s43013"/>
                </a:ext>
                <a:ext uri="{FF2B5EF4-FFF2-40B4-BE49-F238E27FC236}">
                  <a16:creationId xmlns:a16="http://schemas.microsoft.com/office/drawing/2014/main" id="{00000000-0008-0000-2900-000005A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1</xdr:row>
          <xdr:rowOff>45720</xdr:rowOff>
        </xdr:to>
        <xdr:sp macro="" textlink="">
          <xdr:nvSpPr>
            <xdr:cNvPr id="43010" name="Button 1" hidden="1">
              <a:extLst>
                <a:ext uri="{63B3BB69-23CF-44E3-9099-C40C66FF867C}">
                  <a14:compatExt spid="_x0000_s43010"/>
                </a:ext>
                <a:ext uri="{FF2B5EF4-FFF2-40B4-BE49-F238E27FC236}">
                  <a16:creationId xmlns:a16="http://schemas.microsoft.com/office/drawing/2014/main" id="{00000000-0008-0000-2900-000002A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3009" name="Button 2" hidden="1">
              <a:extLst>
                <a:ext uri="{63B3BB69-23CF-44E3-9099-C40C66FF867C}">
                  <a14:compatExt spid="_x0000_s43009"/>
                </a:ext>
                <a:ext uri="{FF2B5EF4-FFF2-40B4-BE49-F238E27FC236}">
                  <a16:creationId xmlns:a16="http://schemas.microsoft.com/office/drawing/2014/main" id="{00000000-0008-0000-2900-000001A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81.xml><?xml version="1.0" encoding="utf-8"?>
<xdr:wsDr xmlns:xdr="http://schemas.openxmlformats.org/drawingml/2006/spreadsheetDrawing" xmlns:a="http://schemas.openxmlformats.org/drawingml/2006/main">
  <xdr:twoCellAnchor editAs="oneCell">
    <xdr:from>
      <xdr:col>16</xdr:col>
      <xdr:colOff>335160</xdr:colOff>
      <xdr:row>0</xdr:row>
      <xdr:rowOff>38160</xdr:rowOff>
    </xdr:from>
    <xdr:to>
      <xdr:col>17</xdr:col>
      <xdr:colOff>74520</xdr:colOff>
      <xdr:row>1</xdr:row>
      <xdr:rowOff>143280</xdr:rowOff>
    </xdr:to>
    <xdr:pic>
      <xdr:nvPicPr>
        <xdr:cNvPr id="43" name="Kép 2">
          <a:extLst>
            <a:ext uri="{FF2B5EF4-FFF2-40B4-BE49-F238E27FC236}">
              <a16:creationId xmlns:a16="http://schemas.microsoft.com/office/drawing/2014/main" id="{00000000-0008-0000-2A00-00002B000000}"/>
            </a:ext>
          </a:extLst>
        </xdr:cNvPr>
        <xdr:cNvPicPr/>
      </xdr:nvPicPr>
      <xdr:blipFill>
        <a:blip xmlns:r="http://schemas.openxmlformats.org/officeDocument/2006/relationships" r:embed="rId1"/>
        <a:stretch/>
      </xdr:blipFill>
      <xdr:spPr>
        <a:xfrm>
          <a:off x="6756120" y="38160"/>
          <a:ext cx="490680" cy="3812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44036" name="Button 1" descr="Legyen bíró" hidden="1">
              <a:extLst>
                <a:ext uri="{63B3BB69-23CF-44E3-9099-C40C66FF867C}">
                  <a14:compatExt spid="_x0000_s44036"/>
                </a:ext>
                <a:ext uri="{FF2B5EF4-FFF2-40B4-BE49-F238E27FC236}">
                  <a16:creationId xmlns:a16="http://schemas.microsoft.com/office/drawing/2014/main" id="{00000000-0008-0000-2A00-000004A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44037" name="Button 2" descr="Nincs bíró" hidden="1">
              <a:extLst>
                <a:ext uri="{63B3BB69-23CF-44E3-9099-C40C66FF867C}">
                  <a14:compatExt spid="_x0000_s44037"/>
                </a:ext>
                <a:ext uri="{FF2B5EF4-FFF2-40B4-BE49-F238E27FC236}">
                  <a16:creationId xmlns:a16="http://schemas.microsoft.com/office/drawing/2014/main" id="{00000000-0008-0000-2A00-000005A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44034" name="Button 1" hidden="1">
              <a:extLst>
                <a:ext uri="{63B3BB69-23CF-44E3-9099-C40C66FF867C}">
                  <a14:compatExt spid="_x0000_s44034"/>
                </a:ext>
                <a:ext uri="{FF2B5EF4-FFF2-40B4-BE49-F238E27FC236}">
                  <a16:creationId xmlns:a16="http://schemas.microsoft.com/office/drawing/2014/main" id="{00000000-0008-0000-2A00-000002A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4033" name="Button 2" hidden="1">
              <a:extLst>
                <a:ext uri="{63B3BB69-23CF-44E3-9099-C40C66FF867C}">
                  <a14:compatExt spid="_x0000_s44033"/>
                </a:ext>
                <a:ext uri="{FF2B5EF4-FFF2-40B4-BE49-F238E27FC236}">
                  <a16:creationId xmlns:a16="http://schemas.microsoft.com/office/drawing/2014/main" id="{00000000-0008-0000-2A00-000001A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82.xml><?xml version="1.0" encoding="utf-8"?>
<xdr:wsDr xmlns:xdr="http://schemas.openxmlformats.org/drawingml/2006/spreadsheetDrawing" xmlns:a="http://schemas.openxmlformats.org/drawingml/2006/main">
  <xdr:twoCellAnchor editAs="oneCell">
    <xdr:from>
      <xdr:col>15</xdr:col>
      <xdr:colOff>0</xdr:colOff>
      <xdr:row>0</xdr:row>
      <xdr:rowOff>7560</xdr:rowOff>
    </xdr:from>
    <xdr:to>
      <xdr:col>17</xdr:col>
      <xdr:colOff>74880</xdr:colOff>
      <xdr:row>1</xdr:row>
      <xdr:rowOff>160560</xdr:rowOff>
    </xdr:to>
    <xdr:pic>
      <xdr:nvPicPr>
        <xdr:cNvPr id="44" name="Kép 2">
          <a:extLst>
            <a:ext uri="{FF2B5EF4-FFF2-40B4-BE49-F238E27FC236}">
              <a16:creationId xmlns:a16="http://schemas.microsoft.com/office/drawing/2014/main" id="{00000000-0008-0000-2B00-00002C000000}"/>
            </a:ext>
          </a:extLst>
        </xdr:cNvPr>
        <xdr:cNvPicPr/>
      </xdr:nvPicPr>
      <xdr:blipFill>
        <a:blip xmlns:r="http://schemas.openxmlformats.org/officeDocument/2006/relationships" r:embed="rId1"/>
        <a:stretch/>
      </xdr:blipFill>
      <xdr:spPr>
        <a:xfrm>
          <a:off x="6465600" y="7560"/>
          <a:ext cx="552240" cy="4291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45060" name="Button 1" descr="Legyen bíró" hidden="1">
              <a:extLst>
                <a:ext uri="{63B3BB69-23CF-44E3-9099-C40C66FF867C}">
                  <a14:compatExt spid="_x0000_s45060"/>
                </a:ext>
                <a:ext uri="{FF2B5EF4-FFF2-40B4-BE49-F238E27FC236}">
                  <a16:creationId xmlns:a16="http://schemas.microsoft.com/office/drawing/2014/main" id="{00000000-0008-0000-2B00-000004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45061" name="Button 2" descr="Nincs bíró" hidden="1">
              <a:extLst>
                <a:ext uri="{63B3BB69-23CF-44E3-9099-C40C66FF867C}">
                  <a14:compatExt spid="_x0000_s45061"/>
                </a:ext>
                <a:ext uri="{FF2B5EF4-FFF2-40B4-BE49-F238E27FC236}">
                  <a16:creationId xmlns:a16="http://schemas.microsoft.com/office/drawing/2014/main" id="{00000000-0008-0000-2B00-000005B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45058" name="Button 1" hidden="1">
              <a:extLst>
                <a:ext uri="{63B3BB69-23CF-44E3-9099-C40C66FF867C}">
                  <a14:compatExt spid="_x0000_s45058"/>
                </a:ext>
                <a:ext uri="{FF2B5EF4-FFF2-40B4-BE49-F238E27FC236}">
                  <a16:creationId xmlns:a16="http://schemas.microsoft.com/office/drawing/2014/main" id="{00000000-0008-0000-2B00-000002B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5057" name="Button 2" hidden="1">
              <a:extLst>
                <a:ext uri="{63B3BB69-23CF-44E3-9099-C40C66FF867C}">
                  <a14:compatExt spid="_x0000_s45057"/>
                </a:ext>
                <a:ext uri="{FF2B5EF4-FFF2-40B4-BE49-F238E27FC236}">
                  <a16:creationId xmlns:a16="http://schemas.microsoft.com/office/drawing/2014/main" id="{00000000-0008-0000-2B00-000001B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83.xml><?xml version="1.0" encoding="utf-8"?>
<xdr:wsDr xmlns:xdr="http://schemas.openxmlformats.org/drawingml/2006/spreadsheetDrawing" xmlns:a="http://schemas.openxmlformats.org/drawingml/2006/main">
  <xdr:twoCellAnchor editAs="oneCell">
    <xdr:from>
      <xdr:col>14</xdr:col>
      <xdr:colOff>472320</xdr:colOff>
      <xdr:row>0</xdr:row>
      <xdr:rowOff>53280</xdr:rowOff>
    </xdr:from>
    <xdr:to>
      <xdr:col>16</xdr:col>
      <xdr:colOff>486000</xdr:colOff>
      <xdr:row>1</xdr:row>
      <xdr:rowOff>143280</xdr:rowOff>
    </xdr:to>
    <xdr:pic>
      <xdr:nvPicPr>
        <xdr:cNvPr id="45" name="Kép 2">
          <a:extLst>
            <a:ext uri="{FF2B5EF4-FFF2-40B4-BE49-F238E27FC236}">
              <a16:creationId xmlns:a16="http://schemas.microsoft.com/office/drawing/2014/main" id="{00000000-0008-0000-2C00-00002D000000}"/>
            </a:ext>
          </a:extLst>
        </xdr:cNvPr>
        <xdr:cNvPicPr/>
      </xdr:nvPicPr>
      <xdr:blipFill>
        <a:blip xmlns:r="http://schemas.openxmlformats.org/officeDocument/2006/relationships" r:embed="rId1"/>
        <a:stretch/>
      </xdr:blipFill>
      <xdr:spPr>
        <a:xfrm>
          <a:off x="7903080" y="53280"/>
          <a:ext cx="538200" cy="3949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7</xdr:col>
          <xdr:colOff>259080</xdr:colOff>
          <xdr:row>0</xdr:row>
          <xdr:rowOff>83820</xdr:rowOff>
        </xdr:from>
        <xdr:to>
          <xdr:col>14</xdr:col>
          <xdr:colOff>160020</xdr:colOff>
          <xdr:row>2</xdr:row>
          <xdr:rowOff>7620</xdr:rowOff>
        </xdr:to>
        <xdr:sp macro="" textlink="">
          <xdr:nvSpPr>
            <xdr:cNvPr id="46084" name="Button 1" descr="Sorsolási rangsor szerinti sorbarakás" hidden="1">
              <a:extLst>
                <a:ext uri="{63B3BB69-23CF-44E3-9099-C40C66FF867C}">
                  <a14:compatExt spid="_x0000_s46084"/>
                </a:ext>
                <a:ext uri="{FF2B5EF4-FFF2-40B4-BE49-F238E27FC236}">
                  <a16:creationId xmlns:a16="http://schemas.microsoft.com/office/drawing/2014/main" id="{00000000-0008-0000-2C00-000004B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2</xdr:row>
          <xdr:rowOff>7620</xdr:rowOff>
        </xdr:to>
        <xdr:sp macro="" textlink="">
          <xdr:nvSpPr>
            <xdr:cNvPr id="46081" name="Button 1" hidden="1">
              <a:extLst>
                <a:ext uri="{63B3BB69-23CF-44E3-9099-C40C66FF867C}">
                  <a14:compatExt spid="_x0000_s46081"/>
                </a:ext>
                <a:ext uri="{FF2B5EF4-FFF2-40B4-BE49-F238E27FC236}">
                  <a16:creationId xmlns:a16="http://schemas.microsoft.com/office/drawing/2014/main" id="{00000000-0008-0000-2C00-000001B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84.xml><?xml version="1.0" encoding="utf-8"?>
<xdr:wsDr xmlns:xdr="http://schemas.openxmlformats.org/drawingml/2006/spreadsheetDrawing" xmlns:a="http://schemas.openxmlformats.org/drawingml/2006/main">
  <xdr:twoCellAnchor editAs="oneCell">
    <xdr:from>
      <xdr:col>11</xdr:col>
      <xdr:colOff>487800</xdr:colOff>
      <xdr:row>0</xdr:row>
      <xdr:rowOff>0</xdr:rowOff>
    </xdr:from>
    <xdr:to>
      <xdr:col>12</xdr:col>
      <xdr:colOff>516960</xdr:colOff>
      <xdr:row>1</xdr:row>
      <xdr:rowOff>158760</xdr:rowOff>
    </xdr:to>
    <xdr:pic>
      <xdr:nvPicPr>
        <xdr:cNvPr id="46" name="Kép 2">
          <a:extLst>
            <a:ext uri="{FF2B5EF4-FFF2-40B4-BE49-F238E27FC236}">
              <a16:creationId xmlns:a16="http://schemas.microsoft.com/office/drawing/2014/main" id="{00000000-0008-0000-2D00-00002E000000}"/>
            </a:ext>
          </a:extLst>
        </xdr:cNvPr>
        <xdr:cNvPicPr/>
      </xdr:nvPicPr>
      <xdr:blipFill>
        <a:blip xmlns:r="http://schemas.openxmlformats.org/officeDocument/2006/relationships" r:embed="rId1"/>
        <a:stretch/>
      </xdr:blipFill>
      <xdr:spPr>
        <a:xfrm>
          <a:off x="6447240" y="0"/>
          <a:ext cx="632520" cy="463680"/>
        </a:xfrm>
        <a:prstGeom prst="rect">
          <a:avLst/>
        </a:prstGeom>
        <a:noFill/>
        <a:ln w="0">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12</xdr:col>
      <xdr:colOff>7560</xdr:colOff>
      <xdr:row>0</xdr:row>
      <xdr:rowOff>60840</xdr:rowOff>
    </xdr:from>
    <xdr:to>
      <xdr:col>12</xdr:col>
      <xdr:colOff>532080</xdr:colOff>
      <xdr:row>1</xdr:row>
      <xdr:rowOff>143280</xdr:rowOff>
    </xdr:to>
    <xdr:pic>
      <xdr:nvPicPr>
        <xdr:cNvPr id="47" name="Kép 2">
          <a:extLst>
            <a:ext uri="{FF2B5EF4-FFF2-40B4-BE49-F238E27FC236}">
              <a16:creationId xmlns:a16="http://schemas.microsoft.com/office/drawing/2014/main" id="{00000000-0008-0000-2E00-00002F000000}"/>
            </a:ext>
          </a:extLst>
        </xdr:cNvPr>
        <xdr:cNvPicPr/>
      </xdr:nvPicPr>
      <xdr:blipFill>
        <a:blip xmlns:r="http://schemas.openxmlformats.org/officeDocument/2006/relationships" r:embed="rId1"/>
        <a:stretch/>
      </xdr:blipFill>
      <xdr:spPr>
        <a:xfrm>
          <a:off x="6530760" y="60840"/>
          <a:ext cx="524520" cy="387360"/>
        </a:xfrm>
        <a:prstGeom prst="rect">
          <a:avLst/>
        </a:prstGeom>
        <a:noFill/>
        <a:ln w="0">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11</xdr:col>
      <xdr:colOff>487800</xdr:colOff>
      <xdr:row>0</xdr:row>
      <xdr:rowOff>30600</xdr:rowOff>
    </xdr:from>
    <xdr:to>
      <xdr:col>12</xdr:col>
      <xdr:colOff>471240</xdr:colOff>
      <xdr:row>1</xdr:row>
      <xdr:rowOff>143640</xdr:rowOff>
    </xdr:to>
    <xdr:pic>
      <xdr:nvPicPr>
        <xdr:cNvPr id="48" name="Kép 2">
          <a:extLst>
            <a:ext uri="{FF2B5EF4-FFF2-40B4-BE49-F238E27FC236}">
              <a16:creationId xmlns:a16="http://schemas.microsoft.com/office/drawing/2014/main" id="{00000000-0008-0000-2F00-000030000000}"/>
            </a:ext>
          </a:extLst>
        </xdr:cNvPr>
        <xdr:cNvPicPr/>
      </xdr:nvPicPr>
      <xdr:blipFill>
        <a:blip xmlns:r="http://schemas.openxmlformats.org/officeDocument/2006/relationships" r:embed="rId1"/>
        <a:stretch/>
      </xdr:blipFill>
      <xdr:spPr>
        <a:xfrm>
          <a:off x="6494400" y="30600"/>
          <a:ext cx="586440" cy="417960"/>
        </a:xfrm>
        <a:prstGeom prst="rect">
          <a:avLst/>
        </a:prstGeom>
        <a:noFill/>
        <a:ln w="0">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11</xdr:col>
      <xdr:colOff>556200</xdr:colOff>
      <xdr:row>0</xdr:row>
      <xdr:rowOff>7560</xdr:rowOff>
    </xdr:from>
    <xdr:to>
      <xdr:col>12</xdr:col>
      <xdr:colOff>577800</xdr:colOff>
      <xdr:row>1</xdr:row>
      <xdr:rowOff>158400</xdr:rowOff>
    </xdr:to>
    <xdr:pic>
      <xdr:nvPicPr>
        <xdr:cNvPr id="49" name="Kép 2">
          <a:extLst>
            <a:ext uri="{FF2B5EF4-FFF2-40B4-BE49-F238E27FC236}">
              <a16:creationId xmlns:a16="http://schemas.microsoft.com/office/drawing/2014/main" id="{00000000-0008-0000-3000-000031000000}"/>
            </a:ext>
          </a:extLst>
        </xdr:cNvPr>
        <xdr:cNvPicPr/>
      </xdr:nvPicPr>
      <xdr:blipFill>
        <a:blip xmlns:r="http://schemas.openxmlformats.org/officeDocument/2006/relationships" r:embed="rId1"/>
        <a:stretch/>
      </xdr:blipFill>
      <xdr:spPr>
        <a:xfrm>
          <a:off x="6523200" y="7560"/>
          <a:ext cx="624960" cy="455760"/>
        </a:xfrm>
        <a:prstGeom prst="rect">
          <a:avLst/>
        </a:prstGeom>
        <a:noFill/>
        <a:ln w="0">
          <a:noFill/>
        </a:ln>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11</xdr:col>
      <xdr:colOff>525960</xdr:colOff>
      <xdr:row>0</xdr:row>
      <xdr:rowOff>0</xdr:rowOff>
    </xdr:from>
    <xdr:to>
      <xdr:col>12</xdr:col>
      <xdr:colOff>539640</xdr:colOff>
      <xdr:row>1</xdr:row>
      <xdr:rowOff>135720</xdr:rowOff>
    </xdr:to>
    <xdr:pic>
      <xdr:nvPicPr>
        <xdr:cNvPr id="50" name="Kép 2">
          <a:extLst>
            <a:ext uri="{FF2B5EF4-FFF2-40B4-BE49-F238E27FC236}">
              <a16:creationId xmlns:a16="http://schemas.microsoft.com/office/drawing/2014/main" id="{00000000-0008-0000-3100-000032000000}"/>
            </a:ext>
          </a:extLst>
        </xdr:cNvPr>
        <xdr:cNvPicPr/>
      </xdr:nvPicPr>
      <xdr:blipFill>
        <a:blip xmlns:r="http://schemas.openxmlformats.org/officeDocument/2006/relationships" r:embed="rId1"/>
        <a:stretch/>
      </xdr:blipFill>
      <xdr:spPr>
        <a:xfrm>
          <a:off x="6492960" y="0"/>
          <a:ext cx="617040" cy="440640"/>
        </a:xfrm>
        <a:prstGeom prst="rect">
          <a:avLst/>
        </a:prstGeom>
        <a:noFill/>
        <a:ln w="0">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562320</xdr:colOff>
      <xdr:row>1</xdr:row>
      <xdr:rowOff>143280</xdr:rowOff>
    </xdr:to>
    <xdr:pic>
      <xdr:nvPicPr>
        <xdr:cNvPr id="51" name="Kép 2">
          <a:extLst>
            <a:ext uri="{FF2B5EF4-FFF2-40B4-BE49-F238E27FC236}">
              <a16:creationId xmlns:a16="http://schemas.microsoft.com/office/drawing/2014/main" id="{00000000-0008-0000-3200-000033000000}"/>
            </a:ext>
          </a:extLst>
        </xdr:cNvPr>
        <xdr:cNvPicPr/>
      </xdr:nvPicPr>
      <xdr:blipFill>
        <a:blip xmlns:r="http://schemas.openxmlformats.org/officeDocument/2006/relationships" r:embed="rId1"/>
        <a:stretch/>
      </xdr:blipFill>
      <xdr:spPr>
        <a:xfrm>
          <a:off x="6515640" y="0"/>
          <a:ext cx="617040" cy="448200"/>
        </a:xfrm>
        <a:prstGeom prst="rect">
          <a:avLst/>
        </a:prstGeom>
        <a:noFill/>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53280</xdr:rowOff>
    </xdr:from>
    <xdr:to>
      <xdr:col>12</xdr:col>
      <xdr:colOff>478800</xdr:colOff>
      <xdr:row>1</xdr:row>
      <xdr:rowOff>135720</xdr:rowOff>
    </xdr:to>
    <xdr:pic>
      <xdr:nvPicPr>
        <xdr:cNvPr id="9" name="Kép 2">
          <a:extLst>
            <a:ext uri="{FF2B5EF4-FFF2-40B4-BE49-F238E27FC236}">
              <a16:creationId xmlns:a16="http://schemas.microsoft.com/office/drawing/2014/main" id="{00000000-0008-0000-0800-000009000000}"/>
            </a:ext>
          </a:extLst>
        </xdr:cNvPr>
        <xdr:cNvPicPr/>
      </xdr:nvPicPr>
      <xdr:blipFill>
        <a:blip xmlns:r="http://schemas.openxmlformats.org/officeDocument/2006/relationships" r:embed="rId1"/>
        <a:stretch/>
      </xdr:blipFill>
      <xdr:spPr>
        <a:xfrm>
          <a:off x="6468840" y="53280"/>
          <a:ext cx="533160" cy="387360"/>
        </a:xfrm>
        <a:prstGeom prst="rect">
          <a:avLst/>
        </a:prstGeom>
        <a:noFill/>
        <a:ln w="0">
          <a:noFill/>
        </a:ln>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82440</xdr:colOff>
      <xdr:row>1</xdr:row>
      <xdr:rowOff>158760</xdr:rowOff>
    </xdr:to>
    <xdr:pic>
      <xdr:nvPicPr>
        <xdr:cNvPr id="52" name="Kép 2">
          <a:extLst>
            <a:ext uri="{FF2B5EF4-FFF2-40B4-BE49-F238E27FC236}">
              <a16:creationId xmlns:a16="http://schemas.microsoft.com/office/drawing/2014/main" id="{00000000-0008-0000-3300-000034000000}"/>
            </a:ext>
          </a:extLst>
        </xdr:cNvPr>
        <xdr:cNvPicPr/>
      </xdr:nvPicPr>
      <xdr:blipFill>
        <a:blip xmlns:r="http://schemas.openxmlformats.org/officeDocument/2006/relationships" r:embed="rId1"/>
        <a:stretch/>
      </xdr:blipFill>
      <xdr:spPr>
        <a:xfrm>
          <a:off x="6624360" y="0"/>
          <a:ext cx="559440" cy="4348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53252" name="Button 1" descr="Legyen bíró" hidden="1">
              <a:extLst>
                <a:ext uri="{63B3BB69-23CF-44E3-9099-C40C66FF867C}">
                  <a14:compatExt spid="_x0000_s53252"/>
                </a:ext>
                <a:ext uri="{FF2B5EF4-FFF2-40B4-BE49-F238E27FC236}">
                  <a16:creationId xmlns:a16="http://schemas.microsoft.com/office/drawing/2014/main" id="{00000000-0008-0000-3300-000004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53253" name="Button 2" descr="Nincs bíró" hidden="1">
              <a:extLst>
                <a:ext uri="{63B3BB69-23CF-44E3-9099-C40C66FF867C}">
                  <a14:compatExt spid="_x0000_s53253"/>
                </a:ext>
                <a:ext uri="{FF2B5EF4-FFF2-40B4-BE49-F238E27FC236}">
                  <a16:creationId xmlns:a16="http://schemas.microsoft.com/office/drawing/2014/main" id="{00000000-0008-0000-3300-000005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53250" name="Button 1" hidden="1">
              <a:extLst>
                <a:ext uri="{63B3BB69-23CF-44E3-9099-C40C66FF867C}">
                  <a14:compatExt spid="_x0000_s53250"/>
                </a:ext>
                <a:ext uri="{FF2B5EF4-FFF2-40B4-BE49-F238E27FC236}">
                  <a16:creationId xmlns:a16="http://schemas.microsoft.com/office/drawing/2014/main" id="{00000000-0008-0000-3300-000002D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53249" name="Button 2" hidden="1">
              <a:extLst>
                <a:ext uri="{63B3BB69-23CF-44E3-9099-C40C66FF867C}">
                  <a14:compatExt spid="_x0000_s53249"/>
                </a:ext>
                <a:ext uri="{FF2B5EF4-FFF2-40B4-BE49-F238E27FC236}">
                  <a16:creationId xmlns:a16="http://schemas.microsoft.com/office/drawing/2014/main" id="{00000000-0008-0000-3300-000001D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1.xml><?xml version="1.0" encoding="utf-8"?>
<xdr:wsDr xmlns:xdr="http://schemas.openxmlformats.org/drawingml/2006/spreadsheetDrawing" xmlns:a="http://schemas.openxmlformats.org/drawingml/2006/main">
  <xdr:twoCellAnchor editAs="oneCell">
    <xdr:from>
      <xdr:col>16</xdr:col>
      <xdr:colOff>274320</xdr:colOff>
      <xdr:row>0</xdr:row>
      <xdr:rowOff>0</xdr:rowOff>
    </xdr:from>
    <xdr:to>
      <xdr:col>17</xdr:col>
      <xdr:colOff>115920</xdr:colOff>
      <xdr:row>2</xdr:row>
      <xdr:rowOff>13680</xdr:rowOff>
    </xdr:to>
    <xdr:pic>
      <xdr:nvPicPr>
        <xdr:cNvPr id="53" name="Kép 2">
          <a:extLst>
            <a:ext uri="{FF2B5EF4-FFF2-40B4-BE49-F238E27FC236}">
              <a16:creationId xmlns:a16="http://schemas.microsoft.com/office/drawing/2014/main" id="{00000000-0008-0000-3400-000035000000}"/>
            </a:ext>
          </a:extLst>
        </xdr:cNvPr>
        <xdr:cNvPicPr/>
      </xdr:nvPicPr>
      <xdr:blipFill>
        <a:blip xmlns:r="http://schemas.openxmlformats.org/officeDocument/2006/relationships" r:embed="rId1"/>
        <a:stretch/>
      </xdr:blipFill>
      <xdr:spPr>
        <a:xfrm>
          <a:off x="6632640" y="0"/>
          <a:ext cx="592920" cy="4518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54276" name="Button 1" descr="Legyen bíró" hidden="1">
              <a:extLst>
                <a:ext uri="{63B3BB69-23CF-44E3-9099-C40C66FF867C}">
                  <a14:compatExt spid="_x0000_s54276"/>
                </a:ext>
                <a:ext uri="{FF2B5EF4-FFF2-40B4-BE49-F238E27FC236}">
                  <a16:creationId xmlns:a16="http://schemas.microsoft.com/office/drawing/2014/main" id="{00000000-0008-0000-3400-000004D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54277" name="Button 2" descr="Nincs bíró" hidden="1">
              <a:extLst>
                <a:ext uri="{63B3BB69-23CF-44E3-9099-C40C66FF867C}">
                  <a14:compatExt spid="_x0000_s54277"/>
                </a:ext>
                <a:ext uri="{FF2B5EF4-FFF2-40B4-BE49-F238E27FC236}">
                  <a16:creationId xmlns:a16="http://schemas.microsoft.com/office/drawing/2014/main" id="{00000000-0008-0000-3400-000005D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54274" name="Button 1" hidden="1">
              <a:extLst>
                <a:ext uri="{63B3BB69-23CF-44E3-9099-C40C66FF867C}">
                  <a14:compatExt spid="_x0000_s54274"/>
                </a:ext>
                <a:ext uri="{FF2B5EF4-FFF2-40B4-BE49-F238E27FC236}">
                  <a16:creationId xmlns:a16="http://schemas.microsoft.com/office/drawing/2014/main" id="{00000000-0008-0000-3400-000002D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54273" name="Button 2" hidden="1">
              <a:extLst>
                <a:ext uri="{63B3BB69-23CF-44E3-9099-C40C66FF867C}">
                  <a14:compatExt spid="_x0000_s54273"/>
                </a:ext>
                <a:ext uri="{FF2B5EF4-FFF2-40B4-BE49-F238E27FC236}">
                  <a16:creationId xmlns:a16="http://schemas.microsoft.com/office/drawing/2014/main" id="{00000000-0008-0000-3400-000001D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2.xml><?xml version="1.0" encoding="utf-8"?>
<xdr:wsDr xmlns:xdr="http://schemas.openxmlformats.org/drawingml/2006/spreadsheetDrawing" xmlns:a="http://schemas.openxmlformats.org/drawingml/2006/main">
  <xdr:twoCellAnchor editAs="oneCell">
    <xdr:from>
      <xdr:col>16</xdr:col>
      <xdr:colOff>304920</xdr:colOff>
      <xdr:row>0</xdr:row>
      <xdr:rowOff>0</xdr:rowOff>
    </xdr:from>
    <xdr:to>
      <xdr:col>17</xdr:col>
      <xdr:colOff>90000</xdr:colOff>
      <xdr:row>1</xdr:row>
      <xdr:rowOff>143280</xdr:rowOff>
    </xdr:to>
    <xdr:pic>
      <xdr:nvPicPr>
        <xdr:cNvPr id="54" name="Kép 2">
          <a:extLst>
            <a:ext uri="{FF2B5EF4-FFF2-40B4-BE49-F238E27FC236}">
              <a16:creationId xmlns:a16="http://schemas.microsoft.com/office/drawing/2014/main" id="{00000000-0008-0000-3500-000036000000}"/>
            </a:ext>
          </a:extLst>
        </xdr:cNvPr>
        <xdr:cNvPicPr/>
      </xdr:nvPicPr>
      <xdr:blipFill>
        <a:blip xmlns:r="http://schemas.openxmlformats.org/officeDocument/2006/relationships" r:embed="rId1"/>
        <a:stretch/>
      </xdr:blipFill>
      <xdr:spPr>
        <a:xfrm>
          <a:off x="6686640" y="0"/>
          <a:ext cx="536400" cy="4194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655320</xdr:colOff>
          <xdr:row>0</xdr:row>
          <xdr:rowOff>7620</xdr:rowOff>
        </xdr:from>
        <xdr:to>
          <xdr:col>14</xdr:col>
          <xdr:colOff>464820</xdr:colOff>
          <xdr:row>1</xdr:row>
          <xdr:rowOff>-60960</xdr:rowOff>
        </xdr:to>
        <xdr:sp macro="" textlink="">
          <xdr:nvSpPr>
            <xdr:cNvPr id="55300" name="Button 1" descr="Legyen bíró" hidden="1">
              <a:extLst>
                <a:ext uri="{63B3BB69-23CF-44E3-9099-C40C66FF867C}">
                  <a14:compatExt spid="_x0000_s55300"/>
                </a:ext>
                <a:ext uri="{FF2B5EF4-FFF2-40B4-BE49-F238E27FC236}">
                  <a16:creationId xmlns:a16="http://schemas.microsoft.com/office/drawing/2014/main" id="{00000000-0008-0000-3500-000004D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55301" name="Button 2" descr="Nincs bíró" hidden="1">
              <a:extLst>
                <a:ext uri="{63B3BB69-23CF-44E3-9099-C40C66FF867C}">
                  <a14:compatExt spid="_x0000_s55301"/>
                </a:ext>
                <a:ext uri="{FF2B5EF4-FFF2-40B4-BE49-F238E27FC236}">
                  <a16:creationId xmlns:a16="http://schemas.microsoft.com/office/drawing/2014/main" id="{00000000-0008-0000-3500-000005D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1</xdr:row>
          <xdr:rowOff>45720</xdr:rowOff>
        </xdr:to>
        <xdr:sp macro="" textlink="">
          <xdr:nvSpPr>
            <xdr:cNvPr id="55298" name="Button 1" hidden="1">
              <a:extLst>
                <a:ext uri="{63B3BB69-23CF-44E3-9099-C40C66FF867C}">
                  <a14:compatExt spid="_x0000_s55298"/>
                </a:ext>
                <a:ext uri="{FF2B5EF4-FFF2-40B4-BE49-F238E27FC236}">
                  <a16:creationId xmlns:a16="http://schemas.microsoft.com/office/drawing/2014/main" id="{00000000-0008-0000-3500-000002D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55297" name="Button 2" hidden="1">
              <a:extLst>
                <a:ext uri="{63B3BB69-23CF-44E3-9099-C40C66FF867C}">
                  <a14:compatExt spid="_x0000_s55297"/>
                </a:ext>
                <a:ext uri="{FF2B5EF4-FFF2-40B4-BE49-F238E27FC236}">
                  <a16:creationId xmlns:a16="http://schemas.microsoft.com/office/drawing/2014/main" id="{00000000-0008-0000-3500-000001D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3.xml><?xml version="1.0" encoding="utf-8"?>
<xdr:wsDr xmlns:xdr="http://schemas.openxmlformats.org/drawingml/2006/spreadsheetDrawing" xmlns:a="http://schemas.openxmlformats.org/drawingml/2006/main">
  <xdr:twoCellAnchor editAs="oneCell">
    <xdr:from>
      <xdr:col>16</xdr:col>
      <xdr:colOff>312480</xdr:colOff>
      <xdr:row>0</xdr:row>
      <xdr:rowOff>23040</xdr:rowOff>
    </xdr:from>
    <xdr:to>
      <xdr:col>17</xdr:col>
      <xdr:colOff>82440</xdr:colOff>
      <xdr:row>1</xdr:row>
      <xdr:rowOff>143640</xdr:rowOff>
    </xdr:to>
    <xdr:pic>
      <xdr:nvPicPr>
        <xdr:cNvPr id="55" name="Kép 2">
          <a:extLst>
            <a:ext uri="{FF2B5EF4-FFF2-40B4-BE49-F238E27FC236}">
              <a16:creationId xmlns:a16="http://schemas.microsoft.com/office/drawing/2014/main" id="{00000000-0008-0000-3600-000037000000}"/>
            </a:ext>
          </a:extLst>
        </xdr:cNvPr>
        <xdr:cNvPicPr/>
      </xdr:nvPicPr>
      <xdr:blipFill>
        <a:blip xmlns:r="http://schemas.openxmlformats.org/officeDocument/2006/relationships" r:embed="rId1"/>
        <a:stretch/>
      </xdr:blipFill>
      <xdr:spPr>
        <a:xfrm>
          <a:off x="6670800" y="23040"/>
          <a:ext cx="521280" cy="3967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685800</xdr:colOff>
          <xdr:row>0</xdr:row>
          <xdr:rowOff>7620</xdr:rowOff>
        </xdr:from>
        <xdr:to>
          <xdr:col>14</xdr:col>
          <xdr:colOff>487680</xdr:colOff>
          <xdr:row>1</xdr:row>
          <xdr:rowOff>-60960</xdr:rowOff>
        </xdr:to>
        <xdr:sp macro="" textlink="">
          <xdr:nvSpPr>
            <xdr:cNvPr id="56324" name="Button 1" descr="Legyen bíró" hidden="1">
              <a:extLst>
                <a:ext uri="{63B3BB69-23CF-44E3-9099-C40C66FF867C}">
                  <a14:compatExt spid="_x0000_s56324"/>
                </a:ext>
                <a:ext uri="{FF2B5EF4-FFF2-40B4-BE49-F238E27FC236}">
                  <a16:creationId xmlns:a16="http://schemas.microsoft.com/office/drawing/2014/main" id="{00000000-0008-0000-3600-000004D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0</xdr:row>
          <xdr:rowOff>228600</xdr:rowOff>
        </xdr:from>
        <xdr:to>
          <xdr:col>14</xdr:col>
          <xdr:colOff>487680</xdr:colOff>
          <xdr:row>1</xdr:row>
          <xdr:rowOff>76200</xdr:rowOff>
        </xdr:to>
        <xdr:sp macro="" textlink="">
          <xdr:nvSpPr>
            <xdr:cNvPr id="56325" name="Button 2" descr="Nincs bíró" hidden="1">
              <a:extLst>
                <a:ext uri="{63B3BB69-23CF-44E3-9099-C40C66FF867C}">
                  <a14:compatExt spid="_x0000_s56325"/>
                </a:ext>
                <a:ext uri="{FF2B5EF4-FFF2-40B4-BE49-F238E27FC236}">
                  <a16:creationId xmlns:a16="http://schemas.microsoft.com/office/drawing/2014/main" id="{00000000-0008-0000-3600-000005D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1</xdr:row>
          <xdr:rowOff>45720</xdr:rowOff>
        </xdr:to>
        <xdr:sp macro="" textlink="">
          <xdr:nvSpPr>
            <xdr:cNvPr id="56322" name="Button 1" hidden="1">
              <a:extLst>
                <a:ext uri="{63B3BB69-23CF-44E3-9099-C40C66FF867C}">
                  <a14:compatExt spid="_x0000_s56322"/>
                </a:ext>
                <a:ext uri="{FF2B5EF4-FFF2-40B4-BE49-F238E27FC236}">
                  <a16:creationId xmlns:a16="http://schemas.microsoft.com/office/drawing/2014/main" id="{00000000-0008-0000-3600-000002D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56321" name="Button 2" hidden="1">
              <a:extLst>
                <a:ext uri="{63B3BB69-23CF-44E3-9099-C40C66FF867C}">
                  <a14:compatExt spid="_x0000_s56321"/>
                </a:ext>
                <a:ext uri="{FF2B5EF4-FFF2-40B4-BE49-F238E27FC236}">
                  <a16:creationId xmlns:a16="http://schemas.microsoft.com/office/drawing/2014/main" id="{00000000-0008-0000-3600-000001D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4.xml><?xml version="1.0" encoding="utf-8"?>
<xdr:wsDr xmlns:xdr="http://schemas.openxmlformats.org/drawingml/2006/spreadsheetDrawing" xmlns:a="http://schemas.openxmlformats.org/drawingml/2006/main">
  <xdr:twoCellAnchor editAs="oneCell">
    <xdr:from>
      <xdr:col>14</xdr:col>
      <xdr:colOff>213480</xdr:colOff>
      <xdr:row>0</xdr:row>
      <xdr:rowOff>30600</xdr:rowOff>
    </xdr:from>
    <xdr:to>
      <xdr:col>15</xdr:col>
      <xdr:colOff>334080</xdr:colOff>
      <xdr:row>1</xdr:row>
      <xdr:rowOff>113040</xdr:rowOff>
    </xdr:to>
    <xdr:pic>
      <xdr:nvPicPr>
        <xdr:cNvPr id="56" name="Kép 2">
          <a:extLst>
            <a:ext uri="{FF2B5EF4-FFF2-40B4-BE49-F238E27FC236}">
              <a16:creationId xmlns:a16="http://schemas.microsoft.com/office/drawing/2014/main" id="{00000000-0008-0000-3700-000038000000}"/>
            </a:ext>
          </a:extLst>
        </xdr:cNvPr>
        <xdr:cNvPicPr/>
      </xdr:nvPicPr>
      <xdr:blipFill>
        <a:blip xmlns:r="http://schemas.openxmlformats.org/officeDocument/2006/relationships" r:embed="rId1"/>
        <a:stretch/>
      </xdr:blipFill>
      <xdr:spPr>
        <a:xfrm>
          <a:off x="9507960" y="30600"/>
          <a:ext cx="535320" cy="3873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9</xdr:col>
          <xdr:colOff>350520</xdr:colOff>
          <xdr:row>0</xdr:row>
          <xdr:rowOff>114300</xdr:rowOff>
        </xdr:from>
        <xdr:to>
          <xdr:col>12</xdr:col>
          <xdr:colOff>60960</xdr:colOff>
          <xdr:row>2</xdr:row>
          <xdr:rowOff>7620</xdr:rowOff>
        </xdr:to>
        <xdr:sp macro="" textlink="">
          <xdr:nvSpPr>
            <xdr:cNvPr id="57346" name="Button 1" descr="Sorsolási rangsor szerinti sorbarakás" hidden="1">
              <a:extLst>
                <a:ext uri="{63B3BB69-23CF-44E3-9099-C40C66FF867C}">
                  <a14:compatExt spid="_x0000_s57346"/>
                </a:ext>
                <a:ext uri="{FF2B5EF4-FFF2-40B4-BE49-F238E27FC236}">
                  <a16:creationId xmlns:a16="http://schemas.microsoft.com/office/drawing/2014/main" id="{00000000-0008-0000-3700-000002E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2</xdr:row>
          <xdr:rowOff>7620</xdr:rowOff>
        </xdr:to>
        <xdr:sp macro="" textlink="">
          <xdr:nvSpPr>
            <xdr:cNvPr id="57345" name="Button 1" hidden="1">
              <a:extLst>
                <a:ext uri="{63B3BB69-23CF-44E3-9099-C40C66FF867C}">
                  <a14:compatExt spid="_x0000_s57345"/>
                </a:ext>
                <a:ext uri="{FF2B5EF4-FFF2-40B4-BE49-F238E27FC236}">
                  <a16:creationId xmlns:a16="http://schemas.microsoft.com/office/drawing/2014/main" id="{00000000-0008-0000-3700-000001E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95.xml><?xml version="1.0" encoding="utf-8"?>
<xdr:wsDr xmlns:xdr="http://schemas.openxmlformats.org/drawingml/2006/spreadsheetDrawing" xmlns:a="http://schemas.openxmlformats.org/drawingml/2006/main">
  <xdr:twoCellAnchor editAs="oneCell">
    <xdr:from>
      <xdr:col>16</xdr:col>
      <xdr:colOff>304920</xdr:colOff>
      <xdr:row>0</xdr:row>
      <xdr:rowOff>0</xdr:rowOff>
    </xdr:from>
    <xdr:to>
      <xdr:col>17</xdr:col>
      <xdr:colOff>82440</xdr:colOff>
      <xdr:row>1</xdr:row>
      <xdr:rowOff>135720</xdr:rowOff>
    </xdr:to>
    <xdr:pic>
      <xdr:nvPicPr>
        <xdr:cNvPr id="57" name="Kép 2">
          <a:extLst>
            <a:ext uri="{FF2B5EF4-FFF2-40B4-BE49-F238E27FC236}">
              <a16:creationId xmlns:a16="http://schemas.microsoft.com/office/drawing/2014/main" id="{00000000-0008-0000-3800-000039000000}"/>
            </a:ext>
          </a:extLst>
        </xdr:cNvPr>
        <xdr:cNvPicPr/>
      </xdr:nvPicPr>
      <xdr:blipFill>
        <a:blip xmlns:r="http://schemas.openxmlformats.org/officeDocument/2006/relationships" r:embed="rId1"/>
        <a:stretch/>
      </xdr:blipFill>
      <xdr:spPr>
        <a:xfrm>
          <a:off x="6490440" y="0"/>
          <a:ext cx="528840" cy="41184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58372" name="Button 1" descr="Legyen bíró" hidden="1">
              <a:extLst>
                <a:ext uri="{63B3BB69-23CF-44E3-9099-C40C66FF867C}">
                  <a14:compatExt spid="_x0000_s58372"/>
                </a:ext>
                <a:ext uri="{FF2B5EF4-FFF2-40B4-BE49-F238E27FC236}">
                  <a16:creationId xmlns:a16="http://schemas.microsoft.com/office/drawing/2014/main" id="{00000000-0008-0000-3800-000004E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58373" name="Button 2" descr="Nincs bíró" hidden="1">
              <a:extLst>
                <a:ext uri="{63B3BB69-23CF-44E3-9099-C40C66FF867C}">
                  <a14:compatExt spid="_x0000_s58373"/>
                </a:ext>
                <a:ext uri="{FF2B5EF4-FFF2-40B4-BE49-F238E27FC236}">
                  <a16:creationId xmlns:a16="http://schemas.microsoft.com/office/drawing/2014/main" id="{00000000-0008-0000-3800-000005E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58370" name="Button 1" hidden="1">
              <a:extLst>
                <a:ext uri="{63B3BB69-23CF-44E3-9099-C40C66FF867C}">
                  <a14:compatExt spid="_x0000_s58370"/>
                </a:ext>
                <a:ext uri="{FF2B5EF4-FFF2-40B4-BE49-F238E27FC236}">
                  <a16:creationId xmlns:a16="http://schemas.microsoft.com/office/drawing/2014/main" id="{00000000-0008-0000-3800-000002E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58369" name="Button 2" hidden="1">
              <a:extLst>
                <a:ext uri="{63B3BB69-23CF-44E3-9099-C40C66FF867C}">
                  <a14:compatExt spid="_x0000_s58369"/>
                </a:ext>
                <a:ext uri="{FF2B5EF4-FFF2-40B4-BE49-F238E27FC236}">
                  <a16:creationId xmlns:a16="http://schemas.microsoft.com/office/drawing/2014/main" id="{00000000-0008-0000-3800-000001E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6.xml><?xml version="1.0" encoding="utf-8"?>
<xdr:wsDr xmlns:xdr="http://schemas.openxmlformats.org/drawingml/2006/spreadsheetDrawing" xmlns:a="http://schemas.openxmlformats.org/drawingml/2006/main">
  <xdr:twoCellAnchor editAs="oneCell">
    <xdr:from>
      <xdr:col>16</xdr:col>
      <xdr:colOff>266760</xdr:colOff>
      <xdr:row>0</xdr:row>
      <xdr:rowOff>7560</xdr:rowOff>
    </xdr:from>
    <xdr:to>
      <xdr:col>17</xdr:col>
      <xdr:colOff>59760</xdr:colOff>
      <xdr:row>1</xdr:row>
      <xdr:rowOff>158400</xdr:rowOff>
    </xdr:to>
    <xdr:pic>
      <xdr:nvPicPr>
        <xdr:cNvPr id="58" name="Kép 2">
          <a:extLst>
            <a:ext uri="{FF2B5EF4-FFF2-40B4-BE49-F238E27FC236}">
              <a16:creationId xmlns:a16="http://schemas.microsoft.com/office/drawing/2014/main" id="{00000000-0008-0000-3900-00003A000000}"/>
            </a:ext>
          </a:extLst>
        </xdr:cNvPr>
        <xdr:cNvPicPr/>
      </xdr:nvPicPr>
      <xdr:blipFill>
        <a:blip xmlns:r="http://schemas.openxmlformats.org/officeDocument/2006/relationships" r:embed="rId1"/>
        <a:stretch/>
      </xdr:blipFill>
      <xdr:spPr>
        <a:xfrm>
          <a:off x="6437160" y="7560"/>
          <a:ext cx="543960" cy="42696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59396" name="Button 1" descr="Legyen bíró" hidden="1">
              <a:extLst>
                <a:ext uri="{63B3BB69-23CF-44E3-9099-C40C66FF867C}">
                  <a14:compatExt spid="_x0000_s59396"/>
                </a:ext>
                <a:ext uri="{FF2B5EF4-FFF2-40B4-BE49-F238E27FC236}">
                  <a16:creationId xmlns:a16="http://schemas.microsoft.com/office/drawing/2014/main" id="{00000000-0008-0000-3900-000004E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59397" name="Button 2" descr="Nincs bíró" hidden="1">
              <a:extLst>
                <a:ext uri="{63B3BB69-23CF-44E3-9099-C40C66FF867C}">
                  <a14:compatExt spid="_x0000_s59397"/>
                </a:ext>
                <a:ext uri="{FF2B5EF4-FFF2-40B4-BE49-F238E27FC236}">
                  <a16:creationId xmlns:a16="http://schemas.microsoft.com/office/drawing/2014/main" id="{00000000-0008-0000-3900-000005E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59394" name="Button 1" hidden="1">
              <a:extLst>
                <a:ext uri="{63B3BB69-23CF-44E3-9099-C40C66FF867C}">
                  <a14:compatExt spid="_x0000_s59394"/>
                </a:ext>
                <a:ext uri="{FF2B5EF4-FFF2-40B4-BE49-F238E27FC236}">
                  <a16:creationId xmlns:a16="http://schemas.microsoft.com/office/drawing/2014/main" id="{00000000-0008-0000-3900-000002E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59393" name="Button 2" hidden="1">
              <a:extLst>
                <a:ext uri="{63B3BB69-23CF-44E3-9099-C40C66FF867C}">
                  <a14:compatExt spid="_x0000_s59393"/>
                </a:ext>
                <a:ext uri="{FF2B5EF4-FFF2-40B4-BE49-F238E27FC236}">
                  <a16:creationId xmlns:a16="http://schemas.microsoft.com/office/drawing/2014/main" id="{00000000-0008-0000-3900-000001E8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7.xml><?xml version="1.0" encoding="utf-8"?>
<xdr:wsDr xmlns:xdr="http://schemas.openxmlformats.org/drawingml/2006/spreadsheetDrawing" xmlns:a="http://schemas.openxmlformats.org/drawingml/2006/main">
  <xdr:twoCellAnchor editAs="oneCell">
    <xdr:from>
      <xdr:col>16</xdr:col>
      <xdr:colOff>350640</xdr:colOff>
      <xdr:row>0</xdr:row>
      <xdr:rowOff>0</xdr:rowOff>
    </xdr:from>
    <xdr:to>
      <xdr:col>17</xdr:col>
      <xdr:colOff>115920</xdr:colOff>
      <xdr:row>1</xdr:row>
      <xdr:rowOff>143280</xdr:rowOff>
    </xdr:to>
    <xdr:pic>
      <xdr:nvPicPr>
        <xdr:cNvPr id="59" name="Kép 2">
          <a:extLst>
            <a:ext uri="{FF2B5EF4-FFF2-40B4-BE49-F238E27FC236}">
              <a16:creationId xmlns:a16="http://schemas.microsoft.com/office/drawing/2014/main" id="{00000000-0008-0000-3A00-00003B000000}"/>
            </a:ext>
          </a:extLst>
        </xdr:cNvPr>
        <xdr:cNvPicPr/>
      </xdr:nvPicPr>
      <xdr:blipFill>
        <a:blip xmlns:r="http://schemas.openxmlformats.org/officeDocument/2006/relationships" r:embed="rId1"/>
        <a:stretch/>
      </xdr:blipFill>
      <xdr:spPr>
        <a:xfrm>
          <a:off x="6418800" y="0"/>
          <a:ext cx="516240" cy="41940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640080</xdr:colOff>
          <xdr:row>0</xdr:row>
          <xdr:rowOff>7620</xdr:rowOff>
        </xdr:from>
        <xdr:to>
          <xdr:col>14</xdr:col>
          <xdr:colOff>434340</xdr:colOff>
          <xdr:row>1</xdr:row>
          <xdr:rowOff>-60960</xdr:rowOff>
        </xdr:to>
        <xdr:sp macro="" textlink="">
          <xdr:nvSpPr>
            <xdr:cNvPr id="60420" name="Button 1" descr="Legyen bíró" hidden="1">
              <a:extLst>
                <a:ext uri="{63B3BB69-23CF-44E3-9099-C40C66FF867C}">
                  <a14:compatExt spid="_x0000_s60420"/>
                </a:ext>
                <a:ext uri="{FF2B5EF4-FFF2-40B4-BE49-F238E27FC236}">
                  <a16:creationId xmlns:a16="http://schemas.microsoft.com/office/drawing/2014/main" id="{00000000-0008-0000-3A00-000004E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617220</xdr:colOff>
          <xdr:row>0</xdr:row>
          <xdr:rowOff>220980</xdr:rowOff>
        </xdr:from>
        <xdr:to>
          <xdr:col>14</xdr:col>
          <xdr:colOff>434340</xdr:colOff>
          <xdr:row>1</xdr:row>
          <xdr:rowOff>53340</xdr:rowOff>
        </xdr:to>
        <xdr:sp macro="" textlink="">
          <xdr:nvSpPr>
            <xdr:cNvPr id="60421" name="Button 2" descr="Nincs bíró" hidden="1">
              <a:extLst>
                <a:ext uri="{63B3BB69-23CF-44E3-9099-C40C66FF867C}">
                  <a14:compatExt spid="_x0000_s60421"/>
                </a:ext>
                <a:ext uri="{FF2B5EF4-FFF2-40B4-BE49-F238E27FC236}">
                  <a16:creationId xmlns:a16="http://schemas.microsoft.com/office/drawing/2014/main" id="{00000000-0008-0000-3A00-000005E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1</xdr:row>
          <xdr:rowOff>45720</xdr:rowOff>
        </xdr:to>
        <xdr:sp macro="" textlink="">
          <xdr:nvSpPr>
            <xdr:cNvPr id="60418" name="Button 1" hidden="1">
              <a:extLst>
                <a:ext uri="{63B3BB69-23CF-44E3-9099-C40C66FF867C}">
                  <a14:compatExt spid="_x0000_s60418"/>
                </a:ext>
                <a:ext uri="{FF2B5EF4-FFF2-40B4-BE49-F238E27FC236}">
                  <a16:creationId xmlns:a16="http://schemas.microsoft.com/office/drawing/2014/main" id="{00000000-0008-0000-3A00-000002E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0417" name="Button 2" hidden="1">
              <a:extLst>
                <a:ext uri="{63B3BB69-23CF-44E3-9099-C40C66FF867C}">
                  <a14:compatExt spid="_x0000_s60417"/>
                </a:ext>
                <a:ext uri="{FF2B5EF4-FFF2-40B4-BE49-F238E27FC236}">
                  <a16:creationId xmlns:a16="http://schemas.microsoft.com/office/drawing/2014/main" id="{00000000-0008-0000-3A00-000001EC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drawings/drawing98.xml><?xml version="1.0" encoding="utf-8"?>
<xdr:wsDr xmlns:xdr="http://schemas.openxmlformats.org/drawingml/2006/spreadsheetDrawing" xmlns:a="http://schemas.openxmlformats.org/drawingml/2006/main">
  <xdr:twoCellAnchor editAs="oneCell">
    <xdr:from>
      <xdr:col>12</xdr:col>
      <xdr:colOff>380880</xdr:colOff>
      <xdr:row>0</xdr:row>
      <xdr:rowOff>30600</xdr:rowOff>
    </xdr:from>
    <xdr:to>
      <xdr:col>14</xdr:col>
      <xdr:colOff>417600</xdr:colOff>
      <xdr:row>1</xdr:row>
      <xdr:rowOff>128160</xdr:rowOff>
    </xdr:to>
    <xdr:pic>
      <xdr:nvPicPr>
        <xdr:cNvPr id="60" name="Kép 2">
          <a:extLst>
            <a:ext uri="{FF2B5EF4-FFF2-40B4-BE49-F238E27FC236}">
              <a16:creationId xmlns:a16="http://schemas.microsoft.com/office/drawing/2014/main" id="{00000000-0008-0000-3B00-00003C000000}"/>
            </a:ext>
          </a:extLst>
        </xdr:cNvPr>
        <xdr:cNvPicPr/>
      </xdr:nvPicPr>
      <xdr:blipFill>
        <a:blip xmlns:r="http://schemas.openxmlformats.org/officeDocument/2006/relationships" r:embed="rId1"/>
        <a:stretch/>
      </xdr:blipFill>
      <xdr:spPr>
        <a:xfrm>
          <a:off x="7671240" y="30600"/>
          <a:ext cx="561240" cy="40248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5</xdr:col>
          <xdr:colOff>1143000</xdr:colOff>
          <xdr:row>0</xdr:row>
          <xdr:rowOff>190500</xdr:rowOff>
        </xdr:from>
        <xdr:to>
          <xdr:col>11</xdr:col>
          <xdr:colOff>30480</xdr:colOff>
          <xdr:row>1</xdr:row>
          <xdr:rowOff>144780</xdr:rowOff>
        </xdr:to>
        <xdr:sp macro="" textlink="">
          <xdr:nvSpPr>
            <xdr:cNvPr id="61444" name="Button 1" descr="Sorsolási rangsor szerinti sorbarakás" hidden="1">
              <a:extLst>
                <a:ext uri="{63B3BB69-23CF-44E3-9099-C40C66FF867C}">
                  <a14:compatExt spid="_x0000_s61444"/>
                </a:ext>
                <a:ext uri="{FF2B5EF4-FFF2-40B4-BE49-F238E27FC236}">
                  <a16:creationId xmlns:a16="http://schemas.microsoft.com/office/drawing/2014/main" id="{00000000-0008-0000-3B00-000004F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Sorsolási rangsor szerinti sorbarakás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1441" name="Button 1" hidden="1">
              <a:extLst>
                <a:ext uri="{63B3BB69-23CF-44E3-9099-C40C66FF867C}">
                  <a14:compatExt spid="_x0000_s61441"/>
                </a:ext>
                <a:ext uri="{FF2B5EF4-FFF2-40B4-BE49-F238E27FC236}">
                  <a16:creationId xmlns:a16="http://schemas.microsoft.com/office/drawing/2014/main" id="{00000000-0008-0000-3B00-000001F0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Sorsolási rangsor szerinti sorbarakás</a:t>
              </a:r>
            </a:p>
          </xdr:txBody>
        </xdr:sp>
        <xdr:clientData/>
      </xdr:twoCellAnchor>
    </mc:Choice>
    <mc:Fallback/>
  </mc:AlternateContent>
</xdr:wsDr>
</file>

<file path=xl/drawings/drawing99.xml><?xml version="1.0" encoding="utf-8"?>
<xdr:wsDr xmlns:xdr="http://schemas.openxmlformats.org/drawingml/2006/spreadsheetDrawing" xmlns:a="http://schemas.openxmlformats.org/drawingml/2006/main">
  <xdr:twoCellAnchor editAs="oneCell">
    <xdr:from>
      <xdr:col>16</xdr:col>
      <xdr:colOff>228600</xdr:colOff>
      <xdr:row>0</xdr:row>
      <xdr:rowOff>7560</xdr:rowOff>
    </xdr:from>
    <xdr:to>
      <xdr:col>17</xdr:col>
      <xdr:colOff>90000</xdr:colOff>
      <xdr:row>1</xdr:row>
      <xdr:rowOff>160560</xdr:rowOff>
    </xdr:to>
    <xdr:pic>
      <xdr:nvPicPr>
        <xdr:cNvPr id="61" name="Kép 2">
          <a:extLst>
            <a:ext uri="{FF2B5EF4-FFF2-40B4-BE49-F238E27FC236}">
              <a16:creationId xmlns:a16="http://schemas.microsoft.com/office/drawing/2014/main" id="{00000000-0008-0000-3C00-00003D000000}"/>
            </a:ext>
          </a:extLst>
        </xdr:cNvPr>
        <xdr:cNvPicPr/>
      </xdr:nvPicPr>
      <xdr:blipFill>
        <a:blip xmlns:r="http://schemas.openxmlformats.org/officeDocument/2006/relationships" r:embed="rId1"/>
        <a:stretch/>
      </xdr:blipFill>
      <xdr:spPr>
        <a:xfrm>
          <a:off x="6430680" y="7560"/>
          <a:ext cx="558000" cy="429120"/>
        </a:xfrm>
        <a:prstGeom prst="rect">
          <a:avLst/>
        </a:prstGeom>
        <a:noFill/>
        <a:ln w="0">
          <a:noFill/>
        </a:ln>
      </xdr:spPr>
    </xdr:pic>
    <xdr:clientData/>
  </xdr:twoCellAnchor>
  <mc:AlternateContent xmlns:mc="http://schemas.openxmlformats.org/markup-compatibility/2006">
    <mc:Choice xmlns:a14="http://schemas.microsoft.com/office/drawing/2010/main" Requires="a14">
      <xdr:twoCellAnchor editAs="oneCell">
        <xdr:from>
          <xdr:col>12</xdr:col>
          <xdr:colOff>662940</xdr:colOff>
          <xdr:row>0</xdr:row>
          <xdr:rowOff>7620</xdr:rowOff>
        </xdr:from>
        <xdr:to>
          <xdr:col>14</xdr:col>
          <xdr:colOff>464820</xdr:colOff>
          <xdr:row>1</xdr:row>
          <xdr:rowOff>-60960</xdr:rowOff>
        </xdr:to>
        <xdr:sp macro="" textlink="">
          <xdr:nvSpPr>
            <xdr:cNvPr id="62468" name="Button 1" descr="Legyen bíró" hidden="1">
              <a:extLst>
                <a:ext uri="{63B3BB69-23CF-44E3-9099-C40C66FF867C}">
                  <a14:compatExt spid="_x0000_s62468"/>
                </a:ext>
                <a:ext uri="{FF2B5EF4-FFF2-40B4-BE49-F238E27FC236}">
                  <a16:creationId xmlns:a16="http://schemas.microsoft.com/office/drawing/2014/main" id="{00000000-0008-0000-3C00-000004F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647700</xdr:colOff>
          <xdr:row>0</xdr:row>
          <xdr:rowOff>228600</xdr:rowOff>
        </xdr:from>
        <xdr:to>
          <xdr:col>14</xdr:col>
          <xdr:colOff>464820</xdr:colOff>
          <xdr:row>1</xdr:row>
          <xdr:rowOff>76200</xdr:rowOff>
        </xdr:to>
        <xdr:sp macro="" textlink="">
          <xdr:nvSpPr>
            <xdr:cNvPr id="62469" name="Button 2" descr="Nincs bíró" hidden="1">
              <a:extLst>
                <a:ext uri="{63B3BB69-23CF-44E3-9099-C40C66FF867C}">
                  <a14:compatExt spid="_x0000_s62469"/>
                </a:ext>
                <a:ext uri="{FF2B5EF4-FFF2-40B4-BE49-F238E27FC236}">
                  <a16:creationId xmlns:a16="http://schemas.microsoft.com/office/drawing/2014/main" id="{00000000-0008-0000-3C00-000005F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hu-HU" sz="1100" b="0" i="0" u="none" strike="noStrike" baseline="0">
                  <a:solidFill>
                    <a:srgbClr val="000000"/>
                  </a:solidFill>
                  <a:latin typeface="Calibri"/>
                  <a:ea typeface="Calibri"/>
                  <a:cs typeface="Calibri"/>
                </a:rPr>
                <a:t>Nincs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1</xdr:row>
          <xdr:rowOff>45720</xdr:rowOff>
        </xdr:to>
        <xdr:sp macro="" textlink="">
          <xdr:nvSpPr>
            <xdr:cNvPr id="62466" name="Button 1" hidden="1">
              <a:extLst>
                <a:ext uri="{63B3BB69-23CF-44E3-9099-C40C66FF867C}">
                  <a14:compatExt spid="_x0000_s62466"/>
                </a:ext>
                <a:ext uri="{FF2B5EF4-FFF2-40B4-BE49-F238E27FC236}">
                  <a16:creationId xmlns:a16="http://schemas.microsoft.com/office/drawing/2014/main" id="{00000000-0008-0000-3C00-000002F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Legyen bíró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2465" name="Button 2" hidden="1">
              <a:extLst>
                <a:ext uri="{63B3BB69-23CF-44E3-9099-C40C66FF867C}">
                  <a14:compatExt spid="_x0000_s62465"/>
                </a:ext>
                <a:ext uri="{FF2B5EF4-FFF2-40B4-BE49-F238E27FC236}">
                  <a16:creationId xmlns:a16="http://schemas.microsoft.com/office/drawing/2014/main" id="{00000000-0008-0000-3C00-000001F40000}"/>
                </a:ext>
              </a:extLst>
            </xdr:cNvPr>
            <xdr:cNvSpPr/>
          </xdr:nvSpPr>
          <xdr:spPr bwMode="auto">
            <a:xfrm>
              <a:off x="0" y="0"/>
              <a:ext cx="0" cy="0"/>
            </a:xfrm>
            <a:prstGeom prst="rect">
              <a:avLst/>
            </a:prstGeom>
            <a:noFill/>
            <a:ln w="9525">
              <a:miter lim="800000"/>
              <a:headEnd/>
              <a:tailEnd/>
            </a:ln>
          </xdr:spPr>
          <xdr:txBody>
            <a:bodyPr vertOverflow="clip" wrap="square" lIns="91440" tIns="45720" rIns="91440" bIns="45720" anchor="ctr" upright="1"/>
            <a:lstStyle/>
            <a:p>
              <a:pPr algn="ctr" rtl="0">
                <a:defRPr sz="1000"/>
              </a:pPr>
              <a:r>
                <a:rPr lang="hu-HU" sz="1000" b="0" i="0" u="none" strike="noStrike" baseline="0">
                  <a:solidFill>
                    <a:srgbClr val="000000"/>
                  </a:solidFill>
                  <a:latin typeface="Arial"/>
                  <a:cs typeface="Arial"/>
                </a:rPr>
                <a:t>Nincs bíró</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00"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6kcs.xlsx" TargetMode="External"/><Relationship Id="rId1" Type="http://schemas.openxmlformats.org/officeDocument/2006/relationships/externalLinkPath" Target="DO_versenyt&#225;bla_6kcs.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7kcs.xlsx" TargetMode="External"/><Relationship Id="rId1" Type="http://schemas.openxmlformats.org/officeDocument/2006/relationships/externalLinkPath" Target="DO_versenyt&#225;bla_7kcs.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8kcs.xlsx" TargetMode="External"/><Relationship Id="rId1" Type="http://schemas.openxmlformats.org/officeDocument/2006/relationships/externalLinkPath" Target="DO_versenyt&#225;bla_8kc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0000"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00000"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000000"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100000000"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2kcs.xlsx" TargetMode="External"/><Relationship Id="rId1" Type="http://schemas.openxmlformats.org/officeDocument/2006/relationships/externalLinkPath" Target="DO_versenyt&#225;bla_2kc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3kcs.xlsx" TargetMode="External"/><Relationship Id="rId1" Type="http://schemas.openxmlformats.org/officeDocument/2006/relationships/externalLinkPath" Target="DO_versenyt&#225;bla_3kcs.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4kcs.xlsx" TargetMode="External"/><Relationship Id="rId1" Type="http://schemas.openxmlformats.org/officeDocument/2006/relationships/externalLinkPath" Target="DO_versenyt&#225;bla_4kcs.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C:\Munka\Di&#225;kolimpia\2024-2025\V&#225;rmegyei%20v&#233;geredm&#233;nyek\Hajd&#250;-Bihar%20v&#225;rmegye%20-%20Dr.%20Bell&#233;r%20G&#225;bor\DO_versenyt&#225;bla_5kcs.xlsx" TargetMode="External"/><Relationship Id="rId1" Type="http://schemas.openxmlformats.org/officeDocument/2006/relationships/externalLinkPath" Target="DO_versenyt&#225;bla_5k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U16_Fiú-B"/>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U16_Lány-B"/>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VI. (U16) – Fiú / B</v>
          </cell>
          <cell r="B8" t="str">
            <v>VI. (U16) – Lány / B</v>
          </cell>
        </row>
        <row r="10">
          <cell r="A10" t="str">
            <v>2025. 04. 29-30.</v>
          </cell>
          <cell r="C10" t="str">
            <v>Berettyóújfalu</v>
          </cell>
          <cell r="D10" t="str">
            <v xml:space="preserve">  </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U18_Fiú-A"/>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U18_Fiú-B"/>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U18_Lány-B"/>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VII. (U18) – Fiú / A</v>
          </cell>
          <cell r="B8" t="str">
            <v>VII. (U18) – Fiú / B</v>
          </cell>
          <cell r="C8" t="str">
            <v>VII. (U18) – Lány / B</v>
          </cell>
        </row>
        <row r="10">
          <cell r="A10" t="str">
            <v>2025. 04. 29-30.</v>
          </cell>
          <cell r="C10" t="str">
            <v>Berettyóújfalu</v>
          </cell>
          <cell r="D10" t="str">
            <v xml:space="preserve">  </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U18+_Fiú-A"/>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U18+_Fiú-B"/>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U18+_Lány-B"/>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VIII. (U18+) – Fiú / A</v>
          </cell>
          <cell r="B8" t="str">
            <v>VIII. (U18+) – Fiú / B</v>
          </cell>
          <cell r="C8" t="str">
            <v>VIII. (U18+) – Lány / B</v>
          </cell>
        </row>
        <row r="10">
          <cell r="A10" t="str">
            <v>2025. 04. 29-30.</v>
          </cell>
          <cell r="C10" t="str">
            <v>Berettyóújfalu</v>
          </cell>
          <cell r="D10" t="str">
            <v xml:space="preserve">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00"/>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000"/>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0000"/>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00000"/>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U9_Fiú-A"/>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U9_Fiú-B"/>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U9_Lány-B"/>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II. (U9) – Fiú / A</v>
          </cell>
          <cell r="B8" t="str">
            <v>II. (U9) – Fiú / B</v>
          </cell>
          <cell r="C8" t="str">
            <v>II. (U9) – Lány / B</v>
          </cell>
        </row>
        <row r="10">
          <cell r="A10" t="str">
            <v>2025. 04. 29-30.</v>
          </cell>
          <cell r="C10" t="str">
            <v>Berettyóújfalu</v>
          </cell>
          <cell r="D10" t="str">
            <v xml:space="preserve">  </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U11_Fiú-A"/>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U11_Fiú-B"/>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U11_Lány-B"/>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III. (U11) – Fiú / A</v>
          </cell>
          <cell r="B8" t="str">
            <v>III. (U11) – Fiú / B</v>
          </cell>
          <cell r="C8" t="str">
            <v>III. (U11) – Lány / B</v>
          </cell>
        </row>
        <row r="10">
          <cell r="A10" t="str">
            <v>2025. 04. 29-30.</v>
          </cell>
          <cell r="C10" t="str">
            <v>Berettyóújfalu</v>
          </cell>
          <cell r="D10" t="str">
            <v xml:space="preserve">  </v>
          </cell>
        </row>
      </sheetData>
      <sheetData sheetId="1">
        <row r="21">
          <cell r="P21" t="str">
            <v>Bíró</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U12_Fiú-B"/>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U12_Lány-B"/>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IV. (U12) – Fiú / B</v>
          </cell>
          <cell r="B8" t="str">
            <v>IV. (U12) – Lány / B</v>
          </cell>
        </row>
        <row r="10">
          <cell r="A10" t="str">
            <v>2025. 04. 29-30.</v>
          </cell>
          <cell r="C10" t="str">
            <v>Berettyóújfalu</v>
          </cell>
          <cell r="D10" t="str">
            <v xml:space="preserve">  </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U14_Fiú-B"/>
      <sheetName val="1MD 32"/>
      <sheetName val="1MD 64"/>
      <sheetName val="1D ELO"/>
      <sheetName val="1D 8"/>
      <sheetName val="1D 16"/>
      <sheetName val="1D 32"/>
      <sheetName val="1Q ELO (2)"/>
      <sheetName val="1Q 8&gt;2 (2)"/>
      <sheetName val="1Q 8&gt;4 (2)"/>
      <sheetName val="1Q 16&gt;4 (2)"/>
      <sheetName val="1MD ELO (2)"/>
      <sheetName val="U14_Lány-A"/>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U14_Lány-B"/>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s>
    <sheetDataSet>
      <sheetData sheetId="0">
        <row r="6">
          <cell r="A6" t="str">
            <v>Diákolimpia / H-B vm</v>
          </cell>
        </row>
        <row r="8">
          <cell r="A8" t="str">
            <v>V. (U14) – Fiú / B</v>
          </cell>
          <cell r="B8" t="str">
            <v>V. (U14) – Lány / A</v>
          </cell>
          <cell r="C8" t="str">
            <v>V. (U14) – Lány / B</v>
          </cell>
        </row>
        <row r="10">
          <cell r="A10" t="str">
            <v>2025. 04. 29-30.</v>
          </cell>
          <cell r="C10" t="str">
            <v>Berettyóújfalu</v>
          </cell>
          <cell r="D10" t="str">
            <v xml:space="preserve">  </v>
          </cell>
        </row>
      </sheetData>
      <sheetData sheetId="1">
        <row r="21">
          <cell r="P21" t="str">
            <v>Bíró</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theme/theme1.xml><?xml version="1.0" encoding="utf-8"?>
<a:theme xmlns:a="http://schemas.openxmlformats.org/drawingml/2006/main" name="Office-téma">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ctrlProp" Target="../ctrlProps/ctrlProp199.xml"/><Relationship Id="rId7" Type="http://schemas.openxmlformats.org/officeDocument/2006/relationships/comments" Target="../comments60.xml"/><Relationship Id="rId2" Type="http://schemas.openxmlformats.org/officeDocument/2006/relationships/vmlDrawing" Target="../drawings/vmlDrawing65.vml"/><Relationship Id="rId1" Type="http://schemas.openxmlformats.org/officeDocument/2006/relationships/drawing" Target="../drawings/drawing100.xml"/><Relationship Id="rId6" Type="http://schemas.openxmlformats.org/officeDocument/2006/relationships/ctrlProp" Target="../ctrlProps/ctrlProp202.xml"/><Relationship Id="rId5" Type="http://schemas.openxmlformats.org/officeDocument/2006/relationships/ctrlProp" Target="../ctrlProps/ctrlProp201.xml"/><Relationship Id="rId4" Type="http://schemas.openxmlformats.org/officeDocument/2006/relationships/ctrlProp" Target="../ctrlProps/ctrlProp200.xml"/></Relationships>
</file>

<file path=xl/worksheets/_rels/sheet101.xml.rels><?xml version="1.0" encoding="UTF-8" standalone="yes"?>
<Relationships xmlns="http://schemas.openxmlformats.org/package/2006/relationships"><Relationship Id="rId3" Type="http://schemas.openxmlformats.org/officeDocument/2006/relationships/ctrlProp" Target="../ctrlProps/ctrlProp203.xml"/><Relationship Id="rId7" Type="http://schemas.openxmlformats.org/officeDocument/2006/relationships/comments" Target="../comments61.xml"/><Relationship Id="rId2" Type="http://schemas.openxmlformats.org/officeDocument/2006/relationships/vmlDrawing" Target="../drawings/vmlDrawing66.vml"/><Relationship Id="rId1" Type="http://schemas.openxmlformats.org/officeDocument/2006/relationships/drawing" Target="../drawings/drawing101.xml"/><Relationship Id="rId6" Type="http://schemas.openxmlformats.org/officeDocument/2006/relationships/ctrlProp" Target="../ctrlProps/ctrlProp206.xml"/><Relationship Id="rId5" Type="http://schemas.openxmlformats.org/officeDocument/2006/relationships/ctrlProp" Target="../ctrlProps/ctrlProp205.xml"/><Relationship Id="rId4" Type="http://schemas.openxmlformats.org/officeDocument/2006/relationships/ctrlProp" Target="../ctrlProps/ctrlProp204.xml"/></Relationships>
</file>

<file path=xl/worksheets/_rels/sheet102.xml.rels><?xml version="1.0" encoding="UTF-8" standalone="yes"?>
<Relationships xmlns="http://schemas.openxmlformats.org/package/2006/relationships"><Relationship Id="rId3" Type="http://schemas.openxmlformats.org/officeDocument/2006/relationships/ctrlProp" Target="../ctrlProps/ctrlProp207.xml"/><Relationship Id="rId2" Type="http://schemas.openxmlformats.org/officeDocument/2006/relationships/vmlDrawing" Target="../drawings/vmlDrawing67.vml"/><Relationship Id="rId1" Type="http://schemas.openxmlformats.org/officeDocument/2006/relationships/drawing" Target="../drawings/drawing102.xml"/><Relationship Id="rId5" Type="http://schemas.openxmlformats.org/officeDocument/2006/relationships/comments" Target="../comments62.xml"/><Relationship Id="rId4" Type="http://schemas.openxmlformats.org/officeDocument/2006/relationships/ctrlProp" Target="../ctrlProps/ctrlProp208.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3" Type="http://schemas.openxmlformats.org/officeDocument/2006/relationships/ctrlProp" Target="../ctrlProps/ctrlProp209.xml"/><Relationship Id="rId7" Type="http://schemas.openxmlformats.org/officeDocument/2006/relationships/comments" Target="../comments63.xml"/><Relationship Id="rId2" Type="http://schemas.openxmlformats.org/officeDocument/2006/relationships/vmlDrawing" Target="../drawings/vmlDrawing68.vml"/><Relationship Id="rId1" Type="http://schemas.openxmlformats.org/officeDocument/2006/relationships/drawing" Target="../drawings/drawing109.xml"/><Relationship Id="rId6" Type="http://schemas.openxmlformats.org/officeDocument/2006/relationships/ctrlProp" Target="../ctrlProps/ctrlProp212.xml"/><Relationship Id="rId5" Type="http://schemas.openxmlformats.org/officeDocument/2006/relationships/ctrlProp" Target="../ctrlProps/ctrlProp211.xml"/><Relationship Id="rId4" Type="http://schemas.openxmlformats.org/officeDocument/2006/relationships/ctrlProp" Target="../ctrlProps/ctrlProp2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3" Type="http://schemas.openxmlformats.org/officeDocument/2006/relationships/ctrlProp" Target="../ctrlProps/ctrlProp213.xml"/><Relationship Id="rId7" Type="http://schemas.openxmlformats.org/officeDocument/2006/relationships/comments" Target="../comments64.xml"/><Relationship Id="rId2" Type="http://schemas.openxmlformats.org/officeDocument/2006/relationships/vmlDrawing" Target="../drawings/vmlDrawing69.vml"/><Relationship Id="rId1" Type="http://schemas.openxmlformats.org/officeDocument/2006/relationships/drawing" Target="../drawings/drawing110.xml"/><Relationship Id="rId6" Type="http://schemas.openxmlformats.org/officeDocument/2006/relationships/ctrlProp" Target="../ctrlProps/ctrlProp216.xml"/><Relationship Id="rId5" Type="http://schemas.openxmlformats.org/officeDocument/2006/relationships/ctrlProp" Target="../ctrlProps/ctrlProp215.xml"/><Relationship Id="rId4" Type="http://schemas.openxmlformats.org/officeDocument/2006/relationships/ctrlProp" Target="../ctrlProps/ctrlProp214.xml"/></Relationships>
</file>

<file path=xl/worksheets/_rels/sheet111.xml.rels><?xml version="1.0" encoding="UTF-8" standalone="yes"?>
<Relationships xmlns="http://schemas.openxmlformats.org/package/2006/relationships"><Relationship Id="rId3" Type="http://schemas.openxmlformats.org/officeDocument/2006/relationships/ctrlProp" Target="../ctrlProps/ctrlProp217.xml"/><Relationship Id="rId7" Type="http://schemas.openxmlformats.org/officeDocument/2006/relationships/comments" Target="../comments65.xml"/><Relationship Id="rId2" Type="http://schemas.openxmlformats.org/officeDocument/2006/relationships/vmlDrawing" Target="../drawings/vmlDrawing70.vml"/><Relationship Id="rId1" Type="http://schemas.openxmlformats.org/officeDocument/2006/relationships/drawing" Target="../drawings/drawing111.xml"/><Relationship Id="rId6" Type="http://schemas.openxmlformats.org/officeDocument/2006/relationships/ctrlProp" Target="../ctrlProps/ctrlProp220.xml"/><Relationship Id="rId5" Type="http://schemas.openxmlformats.org/officeDocument/2006/relationships/ctrlProp" Target="../ctrlProps/ctrlProp219.xml"/><Relationship Id="rId4" Type="http://schemas.openxmlformats.org/officeDocument/2006/relationships/ctrlProp" Target="../ctrlProps/ctrlProp218.xml"/></Relationships>
</file>

<file path=xl/worksheets/_rels/sheet112.xml.rels><?xml version="1.0" encoding="UTF-8" standalone="yes"?>
<Relationships xmlns="http://schemas.openxmlformats.org/package/2006/relationships"><Relationship Id="rId3" Type="http://schemas.openxmlformats.org/officeDocument/2006/relationships/ctrlProp" Target="../ctrlProps/ctrlProp221.xml"/><Relationship Id="rId7" Type="http://schemas.openxmlformats.org/officeDocument/2006/relationships/comments" Target="../comments66.xml"/><Relationship Id="rId2" Type="http://schemas.openxmlformats.org/officeDocument/2006/relationships/vmlDrawing" Target="../drawings/vmlDrawing71.vml"/><Relationship Id="rId1" Type="http://schemas.openxmlformats.org/officeDocument/2006/relationships/drawing" Target="../drawings/drawing112.xml"/><Relationship Id="rId6" Type="http://schemas.openxmlformats.org/officeDocument/2006/relationships/ctrlProp" Target="../ctrlProps/ctrlProp224.xml"/><Relationship Id="rId5" Type="http://schemas.openxmlformats.org/officeDocument/2006/relationships/ctrlProp" Target="../ctrlProps/ctrlProp223.xml"/><Relationship Id="rId4" Type="http://schemas.openxmlformats.org/officeDocument/2006/relationships/ctrlProp" Target="../ctrlProps/ctrlProp222.xml"/></Relationships>
</file>

<file path=xl/worksheets/_rels/sheet113.xml.rels><?xml version="1.0" encoding="UTF-8" standalone="yes"?>
<Relationships xmlns="http://schemas.openxmlformats.org/package/2006/relationships"><Relationship Id="rId3" Type="http://schemas.openxmlformats.org/officeDocument/2006/relationships/ctrlProp" Target="../ctrlProps/ctrlProp225.xml"/><Relationship Id="rId2" Type="http://schemas.openxmlformats.org/officeDocument/2006/relationships/vmlDrawing" Target="../drawings/vmlDrawing72.vml"/><Relationship Id="rId1" Type="http://schemas.openxmlformats.org/officeDocument/2006/relationships/drawing" Target="../drawings/drawing113.xml"/><Relationship Id="rId4" Type="http://schemas.openxmlformats.org/officeDocument/2006/relationships/ctrlProp" Target="../ctrlProps/ctrlProp226.xml"/></Relationships>
</file>

<file path=xl/worksheets/_rels/sheet114.xml.rels><?xml version="1.0" encoding="UTF-8" standalone="yes"?>
<Relationships xmlns="http://schemas.openxmlformats.org/package/2006/relationships"><Relationship Id="rId3" Type="http://schemas.openxmlformats.org/officeDocument/2006/relationships/ctrlProp" Target="../ctrlProps/ctrlProp227.xml"/><Relationship Id="rId7" Type="http://schemas.openxmlformats.org/officeDocument/2006/relationships/comments" Target="../comments67.xml"/><Relationship Id="rId2" Type="http://schemas.openxmlformats.org/officeDocument/2006/relationships/vmlDrawing" Target="../drawings/vmlDrawing73.vml"/><Relationship Id="rId1" Type="http://schemas.openxmlformats.org/officeDocument/2006/relationships/drawing" Target="../drawings/drawing114.xml"/><Relationship Id="rId6" Type="http://schemas.openxmlformats.org/officeDocument/2006/relationships/ctrlProp" Target="../ctrlProps/ctrlProp230.xml"/><Relationship Id="rId5" Type="http://schemas.openxmlformats.org/officeDocument/2006/relationships/ctrlProp" Target="../ctrlProps/ctrlProp229.xml"/><Relationship Id="rId4" Type="http://schemas.openxmlformats.org/officeDocument/2006/relationships/ctrlProp" Target="../ctrlProps/ctrlProp228.xml"/></Relationships>
</file>

<file path=xl/worksheets/_rels/sheet115.xml.rels><?xml version="1.0" encoding="UTF-8" standalone="yes"?>
<Relationships xmlns="http://schemas.openxmlformats.org/package/2006/relationships"><Relationship Id="rId3" Type="http://schemas.openxmlformats.org/officeDocument/2006/relationships/ctrlProp" Target="../ctrlProps/ctrlProp231.xml"/><Relationship Id="rId7" Type="http://schemas.openxmlformats.org/officeDocument/2006/relationships/comments" Target="../comments68.xml"/><Relationship Id="rId2" Type="http://schemas.openxmlformats.org/officeDocument/2006/relationships/vmlDrawing" Target="../drawings/vmlDrawing74.vml"/><Relationship Id="rId1" Type="http://schemas.openxmlformats.org/officeDocument/2006/relationships/drawing" Target="../drawings/drawing115.xml"/><Relationship Id="rId6" Type="http://schemas.openxmlformats.org/officeDocument/2006/relationships/ctrlProp" Target="../ctrlProps/ctrlProp234.xml"/><Relationship Id="rId5" Type="http://schemas.openxmlformats.org/officeDocument/2006/relationships/ctrlProp" Target="../ctrlProps/ctrlProp233.xml"/><Relationship Id="rId4" Type="http://schemas.openxmlformats.org/officeDocument/2006/relationships/ctrlProp" Target="../ctrlProps/ctrlProp232.xml"/></Relationships>
</file>

<file path=xl/worksheets/_rels/sheet116.xml.rels><?xml version="1.0" encoding="UTF-8" standalone="yes"?>
<Relationships xmlns="http://schemas.openxmlformats.org/package/2006/relationships"><Relationship Id="rId3" Type="http://schemas.openxmlformats.org/officeDocument/2006/relationships/ctrlProp" Target="../ctrlProps/ctrlProp235.xml"/><Relationship Id="rId7" Type="http://schemas.openxmlformats.org/officeDocument/2006/relationships/comments" Target="../comments69.xml"/><Relationship Id="rId2" Type="http://schemas.openxmlformats.org/officeDocument/2006/relationships/vmlDrawing" Target="../drawings/vmlDrawing75.vml"/><Relationship Id="rId1" Type="http://schemas.openxmlformats.org/officeDocument/2006/relationships/drawing" Target="../drawings/drawing116.xml"/><Relationship Id="rId6" Type="http://schemas.openxmlformats.org/officeDocument/2006/relationships/ctrlProp" Target="../ctrlProps/ctrlProp238.xml"/><Relationship Id="rId5" Type="http://schemas.openxmlformats.org/officeDocument/2006/relationships/ctrlProp" Target="../ctrlProps/ctrlProp237.xml"/><Relationship Id="rId4" Type="http://schemas.openxmlformats.org/officeDocument/2006/relationships/ctrlProp" Target="../ctrlProps/ctrlProp236.xml"/></Relationships>
</file>

<file path=xl/worksheets/_rels/sheet117.xml.rels><?xml version="1.0" encoding="UTF-8" standalone="yes"?>
<Relationships xmlns="http://schemas.openxmlformats.org/package/2006/relationships"><Relationship Id="rId3" Type="http://schemas.openxmlformats.org/officeDocument/2006/relationships/ctrlProp" Target="../ctrlProps/ctrlProp239.xml"/><Relationship Id="rId2" Type="http://schemas.openxmlformats.org/officeDocument/2006/relationships/vmlDrawing" Target="../drawings/vmlDrawing76.vml"/><Relationship Id="rId1" Type="http://schemas.openxmlformats.org/officeDocument/2006/relationships/drawing" Target="../drawings/drawing117.xml"/><Relationship Id="rId5" Type="http://schemas.openxmlformats.org/officeDocument/2006/relationships/comments" Target="../comments70.xml"/><Relationship Id="rId4" Type="http://schemas.openxmlformats.org/officeDocument/2006/relationships/ctrlProp" Target="../ctrlProps/ctrlProp240.xml"/></Relationships>
</file>

<file path=xl/worksheets/_rels/sheet118.xml.rels><?xml version="1.0" encoding="UTF-8" standalone="yes"?>
<Relationships xmlns="http://schemas.openxmlformats.org/package/2006/relationships"><Relationship Id="rId3" Type="http://schemas.openxmlformats.org/officeDocument/2006/relationships/ctrlProp" Target="../ctrlProps/ctrlProp241.xml"/><Relationship Id="rId7" Type="http://schemas.openxmlformats.org/officeDocument/2006/relationships/comments" Target="../comments71.xml"/><Relationship Id="rId2" Type="http://schemas.openxmlformats.org/officeDocument/2006/relationships/vmlDrawing" Target="../drawings/vmlDrawing77.vml"/><Relationship Id="rId1" Type="http://schemas.openxmlformats.org/officeDocument/2006/relationships/drawing" Target="../drawings/drawing118.xml"/><Relationship Id="rId6" Type="http://schemas.openxmlformats.org/officeDocument/2006/relationships/ctrlProp" Target="../ctrlProps/ctrlProp244.xml"/><Relationship Id="rId5" Type="http://schemas.openxmlformats.org/officeDocument/2006/relationships/ctrlProp" Target="../ctrlProps/ctrlProp243.xml"/><Relationship Id="rId4" Type="http://schemas.openxmlformats.org/officeDocument/2006/relationships/ctrlProp" Target="../ctrlProps/ctrlProp242.xml"/></Relationships>
</file>

<file path=xl/worksheets/_rels/sheet119.xml.rels><?xml version="1.0" encoding="UTF-8" standalone="yes"?>
<Relationships xmlns="http://schemas.openxmlformats.org/package/2006/relationships"><Relationship Id="rId3" Type="http://schemas.openxmlformats.org/officeDocument/2006/relationships/ctrlProp" Target="../ctrlProps/ctrlProp245.xml"/><Relationship Id="rId7" Type="http://schemas.openxmlformats.org/officeDocument/2006/relationships/comments" Target="../comments72.xml"/><Relationship Id="rId2" Type="http://schemas.openxmlformats.org/officeDocument/2006/relationships/vmlDrawing" Target="../drawings/vmlDrawing78.vml"/><Relationship Id="rId1" Type="http://schemas.openxmlformats.org/officeDocument/2006/relationships/drawing" Target="../drawings/drawing119.xml"/><Relationship Id="rId6" Type="http://schemas.openxmlformats.org/officeDocument/2006/relationships/ctrlProp" Target="../ctrlProps/ctrlProp248.xml"/><Relationship Id="rId5" Type="http://schemas.openxmlformats.org/officeDocument/2006/relationships/ctrlProp" Target="../ctrlProps/ctrlProp247.xml"/><Relationship Id="rId4" Type="http://schemas.openxmlformats.org/officeDocument/2006/relationships/ctrlProp" Target="../ctrlProps/ctrlProp24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3" Type="http://schemas.openxmlformats.org/officeDocument/2006/relationships/ctrlProp" Target="../ctrlProps/ctrlProp249.xml"/><Relationship Id="rId7" Type="http://schemas.openxmlformats.org/officeDocument/2006/relationships/comments" Target="../comments73.xml"/><Relationship Id="rId2" Type="http://schemas.openxmlformats.org/officeDocument/2006/relationships/vmlDrawing" Target="../drawings/vmlDrawing79.vml"/><Relationship Id="rId1" Type="http://schemas.openxmlformats.org/officeDocument/2006/relationships/drawing" Target="../drawings/drawing120.xml"/><Relationship Id="rId6" Type="http://schemas.openxmlformats.org/officeDocument/2006/relationships/ctrlProp" Target="../ctrlProps/ctrlProp252.xml"/><Relationship Id="rId5" Type="http://schemas.openxmlformats.org/officeDocument/2006/relationships/ctrlProp" Target="../ctrlProps/ctrlProp251.xml"/><Relationship Id="rId4" Type="http://schemas.openxmlformats.org/officeDocument/2006/relationships/ctrlProp" Target="../ctrlProps/ctrlProp250.xml"/></Relationships>
</file>

<file path=xl/worksheets/_rels/sheet121.xml.rels><?xml version="1.0" encoding="UTF-8" standalone="yes"?>
<Relationships xmlns="http://schemas.openxmlformats.org/package/2006/relationships"><Relationship Id="rId3" Type="http://schemas.openxmlformats.org/officeDocument/2006/relationships/ctrlProp" Target="../ctrlProps/ctrlProp253.xml"/><Relationship Id="rId2" Type="http://schemas.openxmlformats.org/officeDocument/2006/relationships/vmlDrawing" Target="../drawings/vmlDrawing80.vml"/><Relationship Id="rId1" Type="http://schemas.openxmlformats.org/officeDocument/2006/relationships/drawing" Target="../drawings/drawing121.xml"/><Relationship Id="rId5" Type="http://schemas.openxmlformats.org/officeDocument/2006/relationships/comments" Target="../comments74.xml"/><Relationship Id="rId4" Type="http://schemas.openxmlformats.org/officeDocument/2006/relationships/ctrlProp" Target="../ctrlProps/ctrlProp254.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3" Type="http://schemas.openxmlformats.org/officeDocument/2006/relationships/ctrlProp" Target="../ctrlProps/ctrlProp255.xml"/><Relationship Id="rId7" Type="http://schemas.openxmlformats.org/officeDocument/2006/relationships/comments" Target="../comments75.xml"/><Relationship Id="rId2" Type="http://schemas.openxmlformats.org/officeDocument/2006/relationships/vmlDrawing" Target="../drawings/vmlDrawing81.vml"/><Relationship Id="rId1" Type="http://schemas.openxmlformats.org/officeDocument/2006/relationships/drawing" Target="../drawings/drawing128.xml"/><Relationship Id="rId6" Type="http://schemas.openxmlformats.org/officeDocument/2006/relationships/ctrlProp" Target="../ctrlProps/ctrlProp258.xml"/><Relationship Id="rId5" Type="http://schemas.openxmlformats.org/officeDocument/2006/relationships/ctrlProp" Target="../ctrlProps/ctrlProp257.xml"/><Relationship Id="rId4" Type="http://schemas.openxmlformats.org/officeDocument/2006/relationships/ctrlProp" Target="../ctrlProps/ctrlProp256.xml"/></Relationships>
</file>

<file path=xl/worksheets/_rels/sheet129.xml.rels><?xml version="1.0" encoding="UTF-8" standalone="yes"?>
<Relationships xmlns="http://schemas.openxmlformats.org/package/2006/relationships"><Relationship Id="rId3" Type="http://schemas.openxmlformats.org/officeDocument/2006/relationships/ctrlProp" Target="../ctrlProps/ctrlProp259.xml"/><Relationship Id="rId7" Type="http://schemas.openxmlformats.org/officeDocument/2006/relationships/comments" Target="../comments76.xml"/><Relationship Id="rId2" Type="http://schemas.openxmlformats.org/officeDocument/2006/relationships/vmlDrawing" Target="../drawings/vmlDrawing82.vml"/><Relationship Id="rId1" Type="http://schemas.openxmlformats.org/officeDocument/2006/relationships/drawing" Target="../drawings/drawing129.xml"/><Relationship Id="rId6" Type="http://schemas.openxmlformats.org/officeDocument/2006/relationships/ctrlProp" Target="../ctrlProps/ctrlProp262.xml"/><Relationship Id="rId5" Type="http://schemas.openxmlformats.org/officeDocument/2006/relationships/ctrlProp" Target="../ctrlProps/ctrlProp261.xml"/><Relationship Id="rId4" Type="http://schemas.openxmlformats.org/officeDocument/2006/relationships/ctrlProp" Target="../ctrlProps/ctrlProp26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3" Type="http://schemas.openxmlformats.org/officeDocument/2006/relationships/ctrlProp" Target="../ctrlProps/ctrlProp263.xml"/><Relationship Id="rId7" Type="http://schemas.openxmlformats.org/officeDocument/2006/relationships/comments" Target="../comments77.xml"/><Relationship Id="rId2" Type="http://schemas.openxmlformats.org/officeDocument/2006/relationships/vmlDrawing" Target="../drawings/vmlDrawing83.vml"/><Relationship Id="rId1" Type="http://schemas.openxmlformats.org/officeDocument/2006/relationships/drawing" Target="../drawings/drawing130.xml"/><Relationship Id="rId6" Type="http://schemas.openxmlformats.org/officeDocument/2006/relationships/ctrlProp" Target="../ctrlProps/ctrlProp266.xml"/><Relationship Id="rId5" Type="http://schemas.openxmlformats.org/officeDocument/2006/relationships/ctrlProp" Target="../ctrlProps/ctrlProp265.xml"/><Relationship Id="rId4" Type="http://schemas.openxmlformats.org/officeDocument/2006/relationships/ctrlProp" Target="../ctrlProps/ctrlProp264.xml"/></Relationships>
</file>

<file path=xl/worksheets/_rels/sheet131.xml.rels><?xml version="1.0" encoding="UTF-8" standalone="yes"?>
<Relationships xmlns="http://schemas.openxmlformats.org/package/2006/relationships"><Relationship Id="rId3" Type="http://schemas.openxmlformats.org/officeDocument/2006/relationships/ctrlProp" Target="../ctrlProps/ctrlProp267.xml"/><Relationship Id="rId7" Type="http://schemas.openxmlformats.org/officeDocument/2006/relationships/comments" Target="../comments78.xml"/><Relationship Id="rId2" Type="http://schemas.openxmlformats.org/officeDocument/2006/relationships/vmlDrawing" Target="../drawings/vmlDrawing84.vml"/><Relationship Id="rId1" Type="http://schemas.openxmlformats.org/officeDocument/2006/relationships/drawing" Target="../drawings/drawing131.xml"/><Relationship Id="rId6" Type="http://schemas.openxmlformats.org/officeDocument/2006/relationships/ctrlProp" Target="../ctrlProps/ctrlProp270.xml"/><Relationship Id="rId5" Type="http://schemas.openxmlformats.org/officeDocument/2006/relationships/ctrlProp" Target="../ctrlProps/ctrlProp269.xml"/><Relationship Id="rId4" Type="http://schemas.openxmlformats.org/officeDocument/2006/relationships/ctrlProp" Target="../ctrlProps/ctrlProp268.xml"/></Relationships>
</file>

<file path=xl/worksheets/_rels/sheet132.xml.rels><?xml version="1.0" encoding="UTF-8" standalone="yes"?>
<Relationships xmlns="http://schemas.openxmlformats.org/package/2006/relationships"><Relationship Id="rId3" Type="http://schemas.openxmlformats.org/officeDocument/2006/relationships/ctrlProp" Target="../ctrlProps/ctrlProp271.xml"/><Relationship Id="rId2" Type="http://schemas.openxmlformats.org/officeDocument/2006/relationships/vmlDrawing" Target="../drawings/vmlDrawing85.vml"/><Relationship Id="rId1" Type="http://schemas.openxmlformats.org/officeDocument/2006/relationships/drawing" Target="../drawings/drawing132.xml"/><Relationship Id="rId4" Type="http://schemas.openxmlformats.org/officeDocument/2006/relationships/ctrlProp" Target="../ctrlProps/ctrlProp272.xml"/></Relationships>
</file>

<file path=xl/worksheets/_rels/sheet133.xml.rels><?xml version="1.0" encoding="UTF-8" standalone="yes"?>
<Relationships xmlns="http://schemas.openxmlformats.org/package/2006/relationships"><Relationship Id="rId3" Type="http://schemas.openxmlformats.org/officeDocument/2006/relationships/ctrlProp" Target="../ctrlProps/ctrlProp273.xml"/><Relationship Id="rId7" Type="http://schemas.openxmlformats.org/officeDocument/2006/relationships/comments" Target="../comments79.xml"/><Relationship Id="rId2" Type="http://schemas.openxmlformats.org/officeDocument/2006/relationships/vmlDrawing" Target="../drawings/vmlDrawing86.vml"/><Relationship Id="rId1" Type="http://schemas.openxmlformats.org/officeDocument/2006/relationships/drawing" Target="../drawings/drawing133.xml"/><Relationship Id="rId6" Type="http://schemas.openxmlformats.org/officeDocument/2006/relationships/ctrlProp" Target="../ctrlProps/ctrlProp276.xml"/><Relationship Id="rId5" Type="http://schemas.openxmlformats.org/officeDocument/2006/relationships/ctrlProp" Target="../ctrlProps/ctrlProp275.xml"/><Relationship Id="rId4" Type="http://schemas.openxmlformats.org/officeDocument/2006/relationships/ctrlProp" Target="../ctrlProps/ctrlProp274.xml"/></Relationships>
</file>

<file path=xl/worksheets/_rels/sheet134.xml.rels><?xml version="1.0" encoding="UTF-8" standalone="yes"?>
<Relationships xmlns="http://schemas.openxmlformats.org/package/2006/relationships"><Relationship Id="rId3" Type="http://schemas.openxmlformats.org/officeDocument/2006/relationships/ctrlProp" Target="../ctrlProps/ctrlProp277.xml"/><Relationship Id="rId7" Type="http://schemas.openxmlformats.org/officeDocument/2006/relationships/comments" Target="../comments80.xml"/><Relationship Id="rId2" Type="http://schemas.openxmlformats.org/officeDocument/2006/relationships/vmlDrawing" Target="../drawings/vmlDrawing87.vml"/><Relationship Id="rId1" Type="http://schemas.openxmlformats.org/officeDocument/2006/relationships/drawing" Target="../drawings/drawing134.xml"/><Relationship Id="rId6" Type="http://schemas.openxmlformats.org/officeDocument/2006/relationships/ctrlProp" Target="../ctrlProps/ctrlProp280.xml"/><Relationship Id="rId5" Type="http://schemas.openxmlformats.org/officeDocument/2006/relationships/ctrlProp" Target="../ctrlProps/ctrlProp279.xml"/><Relationship Id="rId4" Type="http://schemas.openxmlformats.org/officeDocument/2006/relationships/ctrlProp" Target="../ctrlProps/ctrlProp278.xml"/></Relationships>
</file>

<file path=xl/worksheets/_rels/sheet135.xml.rels><?xml version="1.0" encoding="UTF-8" standalone="yes"?>
<Relationships xmlns="http://schemas.openxmlformats.org/package/2006/relationships"><Relationship Id="rId3" Type="http://schemas.openxmlformats.org/officeDocument/2006/relationships/ctrlProp" Target="../ctrlProps/ctrlProp281.xml"/><Relationship Id="rId7" Type="http://schemas.openxmlformats.org/officeDocument/2006/relationships/comments" Target="../comments81.xml"/><Relationship Id="rId2" Type="http://schemas.openxmlformats.org/officeDocument/2006/relationships/vmlDrawing" Target="../drawings/vmlDrawing88.vml"/><Relationship Id="rId1" Type="http://schemas.openxmlformats.org/officeDocument/2006/relationships/drawing" Target="../drawings/drawing135.xml"/><Relationship Id="rId6" Type="http://schemas.openxmlformats.org/officeDocument/2006/relationships/ctrlProp" Target="../ctrlProps/ctrlProp284.xml"/><Relationship Id="rId5" Type="http://schemas.openxmlformats.org/officeDocument/2006/relationships/ctrlProp" Target="../ctrlProps/ctrlProp283.xml"/><Relationship Id="rId4" Type="http://schemas.openxmlformats.org/officeDocument/2006/relationships/ctrlProp" Target="../ctrlProps/ctrlProp282.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7.xml"/><Relationship Id="rId7"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4.xml"/><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21.xml"/><Relationship Id="rId7"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5.xml"/><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25.xml"/><Relationship Id="rId7"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6.xml"/><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29.xml"/><Relationship Id="rId7"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7.xml"/><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18.xml.rels><?xml version="1.0" encoding="UTF-8" standalone="yes"?>
<Relationships xmlns="http://schemas.openxmlformats.org/package/2006/relationships"><Relationship Id="rId3" Type="http://schemas.openxmlformats.org/officeDocument/2006/relationships/ctrlProp" Target="../ctrlProps/ctrlProp33.xml"/><Relationship Id="rId2" Type="http://schemas.openxmlformats.org/officeDocument/2006/relationships/vmlDrawing" Target="../drawings/vmlDrawing10.vml"/><Relationship Id="rId1" Type="http://schemas.openxmlformats.org/officeDocument/2006/relationships/drawing" Target="../drawings/drawing18.xml"/><Relationship Id="rId4" Type="http://schemas.openxmlformats.org/officeDocument/2006/relationships/ctrlProp" Target="../ctrlProps/ctrlProp34.xml"/></Relationships>
</file>

<file path=xl/worksheets/_rels/sheet19.xml.rels><?xml version="1.0" encoding="UTF-8" standalone="yes"?>
<Relationships xmlns="http://schemas.openxmlformats.org/package/2006/relationships"><Relationship Id="rId3" Type="http://schemas.openxmlformats.org/officeDocument/2006/relationships/ctrlProp" Target="../ctrlProps/ctrlProp35.xml"/><Relationship Id="rId7"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drawing" Target="../drawings/drawing19.xml"/><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drawing" Target="../drawings/drawing20.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21.xml.rels><?xml version="1.0" encoding="UTF-8" standalone="yes"?>
<Relationships xmlns="http://schemas.openxmlformats.org/package/2006/relationships"><Relationship Id="rId3" Type="http://schemas.openxmlformats.org/officeDocument/2006/relationships/ctrlProp" Target="../ctrlProps/ctrlProp43.xml"/><Relationship Id="rId7"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drawing" Target="../drawings/drawing21.xml"/><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22.xml.rels><?xml version="1.0" encoding="UTF-8" standalone="yes"?>
<Relationships xmlns="http://schemas.openxmlformats.org/package/2006/relationships"><Relationship Id="rId3" Type="http://schemas.openxmlformats.org/officeDocument/2006/relationships/ctrlProp" Target="../ctrlProps/ctrlProp47.xml"/><Relationship Id="rId2" Type="http://schemas.openxmlformats.org/officeDocument/2006/relationships/vmlDrawing" Target="../drawings/vmlDrawing14.vml"/><Relationship Id="rId1" Type="http://schemas.openxmlformats.org/officeDocument/2006/relationships/drawing" Target="../drawings/drawing22.xml"/><Relationship Id="rId5" Type="http://schemas.openxmlformats.org/officeDocument/2006/relationships/comments" Target="../comments13.xml"/><Relationship Id="rId4" Type="http://schemas.openxmlformats.org/officeDocument/2006/relationships/ctrlProp" Target="../ctrlProps/ctrlProp48.xml"/></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49.xml"/><Relationship Id="rId7" Type="http://schemas.openxmlformats.org/officeDocument/2006/relationships/comments" Target="../comments14.xml"/><Relationship Id="rId2" Type="http://schemas.openxmlformats.org/officeDocument/2006/relationships/vmlDrawing" Target="../drawings/vmlDrawing15.vml"/><Relationship Id="rId1" Type="http://schemas.openxmlformats.org/officeDocument/2006/relationships/drawing" Target="../drawings/drawing23.xml"/><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53.xml"/><Relationship Id="rId7" Type="http://schemas.openxmlformats.org/officeDocument/2006/relationships/comments" Target="../comments15.xml"/><Relationship Id="rId2" Type="http://schemas.openxmlformats.org/officeDocument/2006/relationships/vmlDrawing" Target="../drawings/vmlDrawing16.vml"/><Relationship Id="rId1" Type="http://schemas.openxmlformats.org/officeDocument/2006/relationships/drawing" Target="../drawings/drawing24.xml"/><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25.xml.rels><?xml version="1.0" encoding="UTF-8" standalone="yes"?>
<Relationships xmlns="http://schemas.openxmlformats.org/package/2006/relationships"><Relationship Id="rId3" Type="http://schemas.openxmlformats.org/officeDocument/2006/relationships/ctrlProp" Target="../ctrlProps/ctrlProp57.xml"/><Relationship Id="rId7" Type="http://schemas.openxmlformats.org/officeDocument/2006/relationships/comments" Target="../comments16.xml"/><Relationship Id="rId2" Type="http://schemas.openxmlformats.org/officeDocument/2006/relationships/vmlDrawing" Target="../drawings/vmlDrawing17.vml"/><Relationship Id="rId1" Type="http://schemas.openxmlformats.org/officeDocument/2006/relationships/drawing" Target="../drawings/drawing25.xml"/><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26.xml.rels><?xml version="1.0" encoding="UTF-8" standalone="yes"?>
<Relationships xmlns="http://schemas.openxmlformats.org/package/2006/relationships"><Relationship Id="rId3" Type="http://schemas.openxmlformats.org/officeDocument/2006/relationships/ctrlProp" Target="../ctrlProps/ctrlProp61.xml"/><Relationship Id="rId2" Type="http://schemas.openxmlformats.org/officeDocument/2006/relationships/vmlDrawing" Target="../drawings/vmlDrawing18.vml"/><Relationship Id="rId1" Type="http://schemas.openxmlformats.org/officeDocument/2006/relationships/drawing" Target="../drawings/drawing26.xml"/><Relationship Id="rId5" Type="http://schemas.openxmlformats.org/officeDocument/2006/relationships/comments" Target="../comments17.xml"/><Relationship Id="rId4" Type="http://schemas.openxmlformats.org/officeDocument/2006/relationships/ctrlProp" Target="../ctrlProps/ctrlProp6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trlProp" Target="../ctrlProps/ctrlProp63.xml"/><Relationship Id="rId2" Type="http://schemas.openxmlformats.org/officeDocument/2006/relationships/vmlDrawing" Target="../drawings/vmlDrawing19.vml"/><Relationship Id="rId1" Type="http://schemas.openxmlformats.org/officeDocument/2006/relationships/drawing" Target="../drawings/drawing28.xml"/><Relationship Id="rId5" Type="http://schemas.openxmlformats.org/officeDocument/2006/relationships/comments" Target="../comments18.xml"/><Relationship Id="rId4" Type="http://schemas.openxmlformats.org/officeDocument/2006/relationships/ctrlProp" Target="../ctrlProps/ctrlProp6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3.xml"/><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ctrlProp" Target="../ctrlProps/ctrlProp65.xml"/><Relationship Id="rId2" Type="http://schemas.openxmlformats.org/officeDocument/2006/relationships/vmlDrawing" Target="../drawings/vmlDrawing20.vml"/><Relationship Id="rId1" Type="http://schemas.openxmlformats.org/officeDocument/2006/relationships/drawing" Target="../drawings/drawing30.xml"/><Relationship Id="rId5" Type="http://schemas.openxmlformats.org/officeDocument/2006/relationships/comments" Target="../comments19.xml"/><Relationship Id="rId4" Type="http://schemas.openxmlformats.org/officeDocument/2006/relationships/ctrlProp" Target="../ctrlProps/ctrlProp6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ctrlProp" Target="../ctrlProps/ctrlProp67.xml"/><Relationship Id="rId2" Type="http://schemas.openxmlformats.org/officeDocument/2006/relationships/vmlDrawing" Target="../drawings/vmlDrawing21.vml"/><Relationship Id="rId1" Type="http://schemas.openxmlformats.org/officeDocument/2006/relationships/drawing" Target="../drawings/drawing32.xml"/><Relationship Id="rId5" Type="http://schemas.openxmlformats.org/officeDocument/2006/relationships/comments" Target="../comments20.xml"/><Relationship Id="rId4" Type="http://schemas.openxmlformats.org/officeDocument/2006/relationships/ctrlProp" Target="../ctrlProps/ctrlProp6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ctrlProp" Target="../ctrlProps/ctrlProp69.xml"/><Relationship Id="rId2" Type="http://schemas.openxmlformats.org/officeDocument/2006/relationships/vmlDrawing" Target="../drawings/vmlDrawing22.vml"/><Relationship Id="rId1" Type="http://schemas.openxmlformats.org/officeDocument/2006/relationships/drawing" Target="../drawings/drawing34.xml"/><Relationship Id="rId5" Type="http://schemas.openxmlformats.org/officeDocument/2006/relationships/comments" Target="../comments21.xml"/><Relationship Id="rId4" Type="http://schemas.openxmlformats.org/officeDocument/2006/relationships/ctrlProp" Target="../ctrlProps/ctrlProp70.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ctrlProp" Target="../ctrlProps/ctrlProp71.xml"/><Relationship Id="rId2" Type="http://schemas.openxmlformats.org/officeDocument/2006/relationships/vmlDrawing" Target="../drawings/vmlDrawing23.vml"/><Relationship Id="rId1" Type="http://schemas.openxmlformats.org/officeDocument/2006/relationships/drawing" Target="../drawings/drawing36.xml"/><Relationship Id="rId5" Type="http://schemas.openxmlformats.org/officeDocument/2006/relationships/comments" Target="../comments22.xml"/><Relationship Id="rId4" Type="http://schemas.openxmlformats.org/officeDocument/2006/relationships/ctrlProp" Target="../ctrlProps/ctrlProp72.xml"/></Relationships>
</file>

<file path=xl/worksheets/_rels/sheet37.xml.rels><?xml version="1.0" encoding="UTF-8" standalone="yes"?>
<Relationships xmlns="http://schemas.openxmlformats.org/package/2006/relationships"><Relationship Id="rId3" Type="http://schemas.openxmlformats.org/officeDocument/2006/relationships/ctrlProp" Target="../ctrlProps/ctrlProp73.xml"/><Relationship Id="rId2" Type="http://schemas.openxmlformats.org/officeDocument/2006/relationships/vmlDrawing" Target="../drawings/vmlDrawing24.vml"/><Relationship Id="rId1" Type="http://schemas.openxmlformats.org/officeDocument/2006/relationships/drawing" Target="../drawings/drawing37.xml"/><Relationship Id="rId6" Type="http://schemas.openxmlformats.org/officeDocument/2006/relationships/ctrlProp" Target="../ctrlProps/ctrlProp76.xml"/><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_rels/sheet38.xml.rels><?xml version="1.0" encoding="UTF-8" standalone="yes"?>
<Relationships xmlns="http://schemas.openxmlformats.org/package/2006/relationships"><Relationship Id="rId3" Type="http://schemas.openxmlformats.org/officeDocument/2006/relationships/ctrlProp" Target="../ctrlProps/ctrlProp77.xml"/><Relationship Id="rId2" Type="http://schemas.openxmlformats.org/officeDocument/2006/relationships/vmlDrawing" Target="../drawings/vmlDrawing25.vml"/><Relationship Id="rId1" Type="http://schemas.openxmlformats.org/officeDocument/2006/relationships/drawing" Target="../drawings/drawing38.xml"/><Relationship Id="rId5" Type="http://schemas.openxmlformats.org/officeDocument/2006/relationships/comments" Target="../comments23.xml"/><Relationship Id="rId4" Type="http://schemas.openxmlformats.org/officeDocument/2006/relationships/ctrlProp" Target="../ctrlProps/ctrlProp78.xml"/></Relationships>
</file>

<file path=xl/worksheets/_rels/sheet39.xml.rels><?xml version="1.0" encoding="UTF-8" standalone="yes"?>
<Relationships xmlns="http://schemas.openxmlformats.org/package/2006/relationships"><Relationship Id="rId3" Type="http://schemas.openxmlformats.org/officeDocument/2006/relationships/ctrlProp" Target="../ctrlProps/ctrlProp79.xml"/><Relationship Id="rId7" Type="http://schemas.openxmlformats.org/officeDocument/2006/relationships/comments" Target="../comments24.xml"/><Relationship Id="rId2" Type="http://schemas.openxmlformats.org/officeDocument/2006/relationships/vmlDrawing" Target="../drawings/vmlDrawing26.vml"/><Relationship Id="rId1" Type="http://schemas.openxmlformats.org/officeDocument/2006/relationships/drawing" Target="../drawings/drawing39.xml"/><Relationship Id="rId6" Type="http://schemas.openxmlformats.org/officeDocument/2006/relationships/ctrlProp" Target="../ctrlProps/ctrlProp82.xml"/><Relationship Id="rId5" Type="http://schemas.openxmlformats.org/officeDocument/2006/relationships/ctrlProp" Target="../ctrlProps/ctrlProp81.xml"/><Relationship Id="rId4" Type="http://schemas.openxmlformats.org/officeDocument/2006/relationships/ctrlProp" Target="../ctrlProps/ctrlProp80.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3.xml"/><Relationship Id="rId7"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0.xml.rels><?xml version="1.0" encoding="UTF-8" standalone="yes"?>
<Relationships xmlns="http://schemas.openxmlformats.org/package/2006/relationships"><Relationship Id="rId3" Type="http://schemas.openxmlformats.org/officeDocument/2006/relationships/ctrlProp" Target="../ctrlProps/ctrlProp83.xml"/><Relationship Id="rId2" Type="http://schemas.openxmlformats.org/officeDocument/2006/relationships/vmlDrawing" Target="../drawings/vmlDrawing27.vml"/><Relationship Id="rId1" Type="http://schemas.openxmlformats.org/officeDocument/2006/relationships/drawing" Target="../drawings/drawing40.xml"/><Relationship Id="rId5" Type="http://schemas.openxmlformats.org/officeDocument/2006/relationships/comments" Target="../comments25.xml"/><Relationship Id="rId4" Type="http://schemas.openxmlformats.org/officeDocument/2006/relationships/ctrlProp" Target="../ctrlProps/ctrlProp8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ctrlProp" Target="../ctrlProps/ctrlProp85.xml"/><Relationship Id="rId2" Type="http://schemas.openxmlformats.org/officeDocument/2006/relationships/vmlDrawing" Target="../drawings/vmlDrawing28.vml"/><Relationship Id="rId1" Type="http://schemas.openxmlformats.org/officeDocument/2006/relationships/drawing" Target="../drawings/drawing42.xml"/><Relationship Id="rId5" Type="http://schemas.openxmlformats.org/officeDocument/2006/relationships/comments" Target="../comments26.xml"/><Relationship Id="rId4" Type="http://schemas.openxmlformats.org/officeDocument/2006/relationships/ctrlProp" Target="../ctrlProps/ctrlProp8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ctrlProp" Target="../ctrlProps/ctrlProp87.xml"/><Relationship Id="rId2" Type="http://schemas.openxmlformats.org/officeDocument/2006/relationships/vmlDrawing" Target="../drawings/vmlDrawing29.vml"/><Relationship Id="rId1" Type="http://schemas.openxmlformats.org/officeDocument/2006/relationships/drawing" Target="../drawings/drawing44.xml"/><Relationship Id="rId5" Type="http://schemas.openxmlformats.org/officeDocument/2006/relationships/comments" Target="../comments27.xml"/><Relationship Id="rId4" Type="http://schemas.openxmlformats.org/officeDocument/2006/relationships/ctrlProp" Target="../ctrlProps/ctrlProp88.xml"/></Relationships>
</file>

<file path=xl/worksheets/_rels/sheet45.xml.rels><?xml version="1.0" encoding="UTF-8" standalone="yes"?>
<Relationships xmlns="http://schemas.openxmlformats.org/package/2006/relationships"><Relationship Id="rId3" Type="http://schemas.openxmlformats.org/officeDocument/2006/relationships/ctrlProp" Target="../ctrlProps/ctrlProp89.xml"/><Relationship Id="rId2" Type="http://schemas.openxmlformats.org/officeDocument/2006/relationships/vmlDrawing" Target="../drawings/vmlDrawing30.vml"/><Relationship Id="rId1" Type="http://schemas.openxmlformats.org/officeDocument/2006/relationships/drawing" Target="../drawings/drawing45.xml"/><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93.xml"/><Relationship Id="rId2" Type="http://schemas.openxmlformats.org/officeDocument/2006/relationships/vmlDrawing" Target="../drawings/vmlDrawing31.vml"/><Relationship Id="rId1" Type="http://schemas.openxmlformats.org/officeDocument/2006/relationships/drawing" Target="../drawings/drawing46.xml"/><Relationship Id="rId5" Type="http://schemas.openxmlformats.org/officeDocument/2006/relationships/comments" Target="../comments28.xml"/><Relationship Id="rId4" Type="http://schemas.openxmlformats.org/officeDocument/2006/relationships/ctrlProp" Target="../ctrlProps/ctrlProp9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ctrlProp" Target="../ctrlProps/ctrlProp95.xml"/><Relationship Id="rId2" Type="http://schemas.openxmlformats.org/officeDocument/2006/relationships/vmlDrawing" Target="../drawings/vmlDrawing32.vml"/><Relationship Id="rId1" Type="http://schemas.openxmlformats.org/officeDocument/2006/relationships/drawing" Target="../drawings/drawing48.xml"/><Relationship Id="rId5" Type="http://schemas.openxmlformats.org/officeDocument/2006/relationships/comments" Target="../comments29.xml"/><Relationship Id="rId4" Type="http://schemas.openxmlformats.org/officeDocument/2006/relationships/ctrlProp" Target="../ctrlProps/ctrlProp96.xml"/></Relationships>
</file>

<file path=xl/worksheets/_rels/sheet49.xml.rels><?xml version="1.0" encoding="UTF-8" standalone="yes"?>
<Relationships xmlns="http://schemas.openxmlformats.org/package/2006/relationships"><Relationship Id="rId3" Type="http://schemas.openxmlformats.org/officeDocument/2006/relationships/ctrlProp" Target="../ctrlProps/ctrlProp97.xml"/><Relationship Id="rId7" Type="http://schemas.openxmlformats.org/officeDocument/2006/relationships/comments" Target="../comments30.xml"/><Relationship Id="rId2" Type="http://schemas.openxmlformats.org/officeDocument/2006/relationships/vmlDrawing" Target="../drawings/vmlDrawing33.vml"/><Relationship Id="rId1" Type="http://schemas.openxmlformats.org/officeDocument/2006/relationships/drawing" Target="../drawings/drawing49.xml"/><Relationship Id="rId6" Type="http://schemas.openxmlformats.org/officeDocument/2006/relationships/ctrlProp" Target="../ctrlProps/ctrlProp100.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7.xml"/><Relationship Id="rId7"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0.xml.rels><?xml version="1.0" encoding="UTF-8" standalone="yes"?>
<Relationships xmlns="http://schemas.openxmlformats.org/package/2006/relationships"><Relationship Id="rId3" Type="http://schemas.openxmlformats.org/officeDocument/2006/relationships/ctrlProp" Target="../ctrlProps/ctrlProp101.xml"/><Relationship Id="rId2" Type="http://schemas.openxmlformats.org/officeDocument/2006/relationships/vmlDrawing" Target="../drawings/vmlDrawing34.vml"/><Relationship Id="rId1" Type="http://schemas.openxmlformats.org/officeDocument/2006/relationships/drawing" Target="../drawings/drawing50.xml"/><Relationship Id="rId5" Type="http://schemas.openxmlformats.org/officeDocument/2006/relationships/comments" Target="../comments31.xml"/><Relationship Id="rId4" Type="http://schemas.openxmlformats.org/officeDocument/2006/relationships/ctrlProp" Target="../ctrlProps/ctrlProp102.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ctrlProp" Target="../ctrlProps/ctrlProp103.xml"/><Relationship Id="rId2" Type="http://schemas.openxmlformats.org/officeDocument/2006/relationships/vmlDrawing" Target="../drawings/vmlDrawing35.vml"/><Relationship Id="rId1" Type="http://schemas.openxmlformats.org/officeDocument/2006/relationships/drawing" Target="../drawings/drawing52.xml"/><Relationship Id="rId5" Type="http://schemas.openxmlformats.org/officeDocument/2006/relationships/comments" Target="../comments32.xml"/><Relationship Id="rId4" Type="http://schemas.openxmlformats.org/officeDocument/2006/relationships/ctrlProp" Target="../ctrlProps/ctrlProp104.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ctrlProp" Target="../ctrlProps/ctrlProp105.xml"/><Relationship Id="rId2" Type="http://schemas.openxmlformats.org/officeDocument/2006/relationships/vmlDrawing" Target="../drawings/vmlDrawing36.vml"/><Relationship Id="rId1" Type="http://schemas.openxmlformats.org/officeDocument/2006/relationships/drawing" Target="../drawings/drawing54.xml"/><Relationship Id="rId5" Type="http://schemas.openxmlformats.org/officeDocument/2006/relationships/comments" Target="../comments33.xml"/><Relationship Id="rId4" Type="http://schemas.openxmlformats.org/officeDocument/2006/relationships/ctrlProp" Target="../ctrlProps/ctrlProp106.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ctrlProp" Target="../ctrlProps/ctrlProp107.xml"/><Relationship Id="rId2" Type="http://schemas.openxmlformats.org/officeDocument/2006/relationships/vmlDrawing" Target="../drawings/vmlDrawing37.vml"/><Relationship Id="rId1" Type="http://schemas.openxmlformats.org/officeDocument/2006/relationships/drawing" Target="../drawings/drawing56.xml"/><Relationship Id="rId5" Type="http://schemas.openxmlformats.org/officeDocument/2006/relationships/comments" Target="../comments34.xml"/><Relationship Id="rId4" Type="http://schemas.openxmlformats.org/officeDocument/2006/relationships/ctrlProp" Target="../ctrlProps/ctrlProp108.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ctrlProp" Target="../ctrlProps/ctrlProp109.xml"/><Relationship Id="rId2" Type="http://schemas.openxmlformats.org/officeDocument/2006/relationships/vmlDrawing" Target="../drawings/vmlDrawing38.vml"/><Relationship Id="rId1" Type="http://schemas.openxmlformats.org/officeDocument/2006/relationships/drawing" Target="../drawings/drawing58.xml"/><Relationship Id="rId5" Type="http://schemas.openxmlformats.org/officeDocument/2006/relationships/comments" Target="../comments35.xml"/><Relationship Id="rId4" Type="http://schemas.openxmlformats.org/officeDocument/2006/relationships/ctrlProp" Target="../ctrlProps/ctrlProp110.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1.xml"/><Relationship Id="rId7"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0.xml.rels><?xml version="1.0" encoding="UTF-8" standalone="yes"?>
<Relationships xmlns="http://schemas.openxmlformats.org/package/2006/relationships"><Relationship Id="rId3" Type="http://schemas.openxmlformats.org/officeDocument/2006/relationships/ctrlProp" Target="../ctrlProps/ctrlProp111.xml"/><Relationship Id="rId2" Type="http://schemas.openxmlformats.org/officeDocument/2006/relationships/vmlDrawing" Target="../drawings/vmlDrawing39.vml"/><Relationship Id="rId1" Type="http://schemas.openxmlformats.org/officeDocument/2006/relationships/drawing" Target="../drawings/drawing60.xml"/><Relationship Id="rId5" Type="http://schemas.openxmlformats.org/officeDocument/2006/relationships/comments" Target="../comments36.xml"/><Relationship Id="rId4" Type="http://schemas.openxmlformats.org/officeDocument/2006/relationships/ctrlProp" Target="../ctrlProps/ctrlProp112.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3" Type="http://schemas.openxmlformats.org/officeDocument/2006/relationships/ctrlProp" Target="../ctrlProps/ctrlProp113.xml"/><Relationship Id="rId2" Type="http://schemas.openxmlformats.org/officeDocument/2006/relationships/vmlDrawing" Target="../drawings/vmlDrawing40.vml"/><Relationship Id="rId1" Type="http://schemas.openxmlformats.org/officeDocument/2006/relationships/drawing" Target="../drawings/drawing62.xml"/><Relationship Id="rId5" Type="http://schemas.openxmlformats.org/officeDocument/2006/relationships/comments" Target="../comments37.xml"/><Relationship Id="rId4" Type="http://schemas.openxmlformats.org/officeDocument/2006/relationships/ctrlProp" Target="../ctrlProps/ctrlProp114.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3" Type="http://schemas.openxmlformats.org/officeDocument/2006/relationships/ctrlProp" Target="../ctrlProps/ctrlProp115.xml"/><Relationship Id="rId2" Type="http://schemas.openxmlformats.org/officeDocument/2006/relationships/vmlDrawing" Target="../drawings/vmlDrawing41.vml"/><Relationship Id="rId1" Type="http://schemas.openxmlformats.org/officeDocument/2006/relationships/drawing" Target="../drawings/drawing64.xml"/><Relationship Id="rId5" Type="http://schemas.openxmlformats.org/officeDocument/2006/relationships/comments" Target="../comments38.xml"/><Relationship Id="rId4" Type="http://schemas.openxmlformats.org/officeDocument/2006/relationships/ctrlProp" Target="../ctrlProps/ctrlProp116.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5.vml"/><Relationship Id="rId1" Type="http://schemas.openxmlformats.org/officeDocument/2006/relationships/drawing" Target="../drawings/drawing7.xml"/><Relationship Id="rId5" Type="http://schemas.openxmlformats.org/officeDocument/2006/relationships/comments" Target="../comments5.xml"/><Relationship Id="rId4" Type="http://schemas.openxmlformats.org/officeDocument/2006/relationships/ctrlProp" Target="../ctrlProps/ctrlProp1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3" Type="http://schemas.openxmlformats.org/officeDocument/2006/relationships/ctrlProp" Target="../ctrlProps/ctrlProp117.xml"/><Relationship Id="rId7" Type="http://schemas.openxmlformats.org/officeDocument/2006/relationships/comments" Target="../comments39.xml"/><Relationship Id="rId2" Type="http://schemas.openxmlformats.org/officeDocument/2006/relationships/vmlDrawing" Target="../drawings/vmlDrawing42.vml"/><Relationship Id="rId1" Type="http://schemas.openxmlformats.org/officeDocument/2006/relationships/drawing" Target="../drawings/drawing71.xml"/><Relationship Id="rId6" Type="http://schemas.openxmlformats.org/officeDocument/2006/relationships/ctrlProp" Target="../ctrlProps/ctrlProp120.xml"/><Relationship Id="rId5" Type="http://schemas.openxmlformats.org/officeDocument/2006/relationships/ctrlProp" Target="../ctrlProps/ctrlProp119.xml"/><Relationship Id="rId4" Type="http://schemas.openxmlformats.org/officeDocument/2006/relationships/ctrlProp" Target="../ctrlProps/ctrlProp118.xml"/></Relationships>
</file>

<file path=xl/worksheets/_rels/sheet72.xml.rels><?xml version="1.0" encoding="UTF-8" standalone="yes"?>
<Relationships xmlns="http://schemas.openxmlformats.org/package/2006/relationships"><Relationship Id="rId3" Type="http://schemas.openxmlformats.org/officeDocument/2006/relationships/ctrlProp" Target="../ctrlProps/ctrlProp121.xml"/><Relationship Id="rId7" Type="http://schemas.openxmlformats.org/officeDocument/2006/relationships/comments" Target="../comments40.xml"/><Relationship Id="rId2" Type="http://schemas.openxmlformats.org/officeDocument/2006/relationships/vmlDrawing" Target="../drawings/vmlDrawing43.vml"/><Relationship Id="rId1" Type="http://schemas.openxmlformats.org/officeDocument/2006/relationships/drawing" Target="../drawings/drawing72.xml"/><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73.xml.rels><?xml version="1.0" encoding="UTF-8" standalone="yes"?>
<Relationships xmlns="http://schemas.openxmlformats.org/package/2006/relationships"><Relationship Id="rId3" Type="http://schemas.openxmlformats.org/officeDocument/2006/relationships/ctrlProp" Target="../ctrlProps/ctrlProp125.xml"/><Relationship Id="rId7" Type="http://schemas.openxmlformats.org/officeDocument/2006/relationships/comments" Target="../comments41.xml"/><Relationship Id="rId2" Type="http://schemas.openxmlformats.org/officeDocument/2006/relationships/vmlDrawing" Target="../drawings/vmlDrawing44.vml"/><Relationship Id="rId1" Type="http://schemas.openxmlformats.org/officeDocument/2006/relationships/drawing" Target="../drawings/drawing73.xml"/><Relationship Id="rId6" Type="http://schemas.openxmlformats.org/officeDocument/2006/relationships/ctrlProp" Target="../ctrlProps/ctrlProp128.xml"/><Relationship Id="rId5" Type="http://schemas.openxmlformats.org/officeDocument/2006/relationships/ctrlProp" Target="../ctrlProps/ctrlProp127.xml"/><Relationship Id="rId4" Type="http://schemas.openxmlformats.org/officeDocument/2006/relationships/ctrlProp" Target="../ctrlProps/ctrlProp126.xml"/></Relationships>
</file>

<file path=xl/worksheets/_rels/sheet74.xml.rels><?xml version="1.0" encoding="UTF-8" standalone="yes"?>
<Relationships xmlns="http://schemas.openxmlformats.org/package/2006/relationships"><Relationship Id="rId3" Type="http://schemas.openxmlformats.org/officeDocument/2006/relationships/ctrlProp" Target="../ctrlProps/ctrlProp129.xml"/><Relationship Id="rId7" Type="http://schemas.openxmlformats.org/officeDocument/2006/relationships/comments" Target="../comments42.xml"/><Relationship Id="rId2" Type="http://schemas.openxmlformats.org/officeDocument/2006/relationships/vmlDrawing" Target="../drawings/vmlDrawing45.vml"/><Relationship Id="rId1" Type="http://schemas.openxmlformats.org/officeDocument/2006/relationships/drawing" Target="../drawings/drawing74.xml"/><Relationship Id="rId6" Type="http://schemas.openxmlformats.org/officeDocument/2006/relationships/ctrlProp" Target="../ctrlProps/ctrlProp132.xml"/><Relationship Id="rId5" Type="http://schemas.openxmlformats.org/officeDocument/2006/relationships/ctrlProp" Target="../ctrlProps/ctrlProp131.xml"/><Relationship Id="rId4" Type="http://schemas.openxmlformats.org/officeDocument/2006/relationships/ctrlProp" Target="../ctrlProps/ctrlProp130.xml"/></Relationships>
</file>

<file path=xl/worksheets/_rels/sheet75.xml.rels><?xml version="1.0" encoding="UTF-8" standalone="yes"?>
<Relationships xmlns="http://schemas.openxmlformats.org/package/2006/relationships"><Relationship Id="rId3" Type="http://schemas.openxmlformats.org/officeDocument/2006/relationships/ctrlProp" Target="../ctrlProps/ctrlProp133.xml"/><Relationship Id="rId2" Type="http://schemas.openxmlformats.org/officeDocument/2006/relationships/vmlDrawing" Target="../drawings/vmlDrawing46.vml"/><Relationship Id="rId1" Type="http://schemas.openxmlformats.org/officeDocument/2006/relationships/drawing" Target="../drawings/drawing75.xml"/><Relationship Id="rId4" Type="http://schemas.openxmlformats.org/officeDocument/2006/relationships/ctrlProp" Target="../ctrlProps/ctrlProp134.xml"/></Relationships>
</file>

<file path=xl/worksheets/_rels/sheet76.xml.rels><?xml version="1.0" encoding="UTF-8" standalone="yes"?>
<Relationships xmlns="http://schemas.openxmlformats.org/package/2006/relationships"><Relationship Id="rId3" Type="http://schemas.openxmlformats.org/officeDocument/2006/relationships/ctrlProp" Target="../ctrlProps/ctrlProp135.xml"/><Relationship Id="rId7" Type="http://schemas.openxmlformats.org/officeDocument/2006/relationships/comments" Target="../comments43.xml"/><Relationship Id="rId2" Type="http://schemas.openxmlformats.org/officeDocument/2006/relationships/vmlDrawing" Target="../drawings/vmlDrawing47.vml"/><Relationship Id="rId1" Type="http://schemas.openxmlformats.org/officeDocument/2006/relationships/drawing" Target="../drawings/drawing76.xml"/><Relationship Id="rId6" Type="http://schemas.openxmlformats.org/officeDocument/2006/relationships/ctrlProp" Target="../ctrlProps/ctrlProp138.xml"/><Relationship Id="rId5" Type="http://schemas.openxmlformats.org/officeDocument/2006/relationships/ctrlProp" Target="../ctrlProps/ctrlProp137.xml"/><Relationship Id="rId4" Type="http://schemas.openxmlformats.org/officeDocument/2006/relationships/ctrlProp" Target="../ctrlProps/ctrlProp136.xml"/></Relationships>
</file>

<file path=xl/worksheets/_rels/sheet77.xml.rels><?xml version="1.0" encoding="UTF-8" standalone="yes"?>
<Relationships xmlns="http://schemas.openxmlformats.org/package/2006/relationships"><Relationship Id="rId3" Type="http://schemas.openxmlformats.org/officeDocument/2006/relationships/ctrlProp" Target="../ctrlProps/ctrlProp139.xml"/><Relationship Id="rId7" Type="http://schemas.openxmlformats.org/officeDocument/2006/relationships/comments" Target="../comments44.xml"/><Relationship Id="rId2" Type="http://schemas.openxmlformats.org/officeDocument/2006/relationships/vmlDrawing" Target="../drawings/vmlDrawing48.vml"/><Relationship Id="rId1" Type="http://schemas.openxmlformats.org/officeDocument/2006/relationships/drawing" Target="../drawings/drawing77.xml"/><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s>
</file>

<file path=xl/worksheets/_rels/sheet78.xml.rels><?xml version="1.0" encoding="UTF-8" standalone="yes"?>
<Relationships xmlns="http://schemas.openxmlformats.org/package/2006/relationships"><Relationship Id="rId3" Type="http://schemas.openxmlformats.org/officeDocument/2006/relationships/ctrlProp" Target="../ctrlProps/ctrlProp143.xml"/><Relationship Id="rId7" Type="http://schemas.openxmlformats.org/officeDocument/2006/relationships/comments" Target="../comments45.xml"/><Relationship Id="rId2" Type="http://schemas.openxmlformats.org/officeDocument/2006/relationships/vmlDrawing" Target="../drawings/vmlDrawing49.vml"/><Relationship Id="rId1" Type="http://schemas.openxmlformats.org/officeDocument/2006/relationships/drawing" Target="../drawings/drawing78.xml"/><Relationship Id="rId6" Type="http://schemas.openxmlformats.org/officeDocument/2006/relationships/ctrlProp" Target="../ctrlProps/ctrlProp146.xml"/><Relationship Id="rId5" Type="http://schemas.openxmlformats.org/officeDocument/2006/relationships/ctrlProp" Target="../ctrlProps/ctrlProp145.xml"/><Relationship Id="rId4" Type="http://schemas.openxmlformats.org/officeDocument/2006/relationships/ctrlProp" Target="../ctrlProps/ctrlProp144.xml"/></Relationships>
</file>

<file path=xl/worksheets/_rels/sheet79.xml.rels><?xml version="1.0" encoding="UTF-8" standalone="yes"?>
<Relationships xmlns="http://schemas.openxmlformats.org/package/2006/relationships"><Relationship Id="rId3" Type="http://schemas.openxmlformats.org/officeDocument/2006/relationships/ctrlProp" Target="../ctrlProps/ctrlProp147.xml"/><Relationship Id="rId2" Type="http://schemas.openxmlformats.org/officeDocument/2006/relationships/vmlDrawing" Target="../drawings/vmlDrawing50.vml"/><Relationship Id="rId1" Type="http://schemas.openxmlformats.org/officeDocument/2006/relationships/drawing" Target="../drawings/drawing79.xml"/><Relationship Id="rId5" Type="http://schemas.openxmlformats.org/officeDocument/2006/relationships/comments" Target="../comments46.xml"/><Relationship Id="rId4" Type="http://schemas.openxmlformats.org/officeDocument/2006/relationships/ctrlProp" Target="../ctrlProps/ctrlProp14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ctrlProp" Target="../ctrlProps/ctrlProp149.xml"/><Relationship Id="rId7" Type="http://schemas.openxmlformats.org/officeDocument/2006/relationships/comments" Target="../comments47.xml"/><Relationship Id="rId2" Type="http://schemas.openxmlformats.org/officeDocument/2006/relationships/vmlDrawing" Target="../drawings/vmlDrawing51.vml"/><Relationship Id="rId1" Type="http://schemas.openxmlformats.org/officeDocument/2006/relationships/drawing" Target="../drawings/drawing80.xml"/><Relationship Id="rId6" Type="http://schemas.openxmlformats.org/officeDocument/2006/relationships/ctrlProp" Target="../ctrlProps/ctrlProp152.xml"/><Relationship Id="rId5" Type="http://schemas.openxmlformats.org/officeDocument/2006/relationships/ctrlProp" Target="../ctrlProps/ctrlProp151.xml"/><Relationship Id="rId4" Type="http://schemas.openxmlformats.org/officeDocument/2006/relationships/ctrlProp" Target="../ctrlProps/ctrlProp150.xml"/></Relationships>
</file>

<file path=xl/worksheets/_rels/sheet81.xml.rels><?xml version="1.0" encoding="UTF-8" standalone="yes"?>
<Relationships xmlns="http://schemas.openxmlformats.org/package/2006/relationships"><Relationship Id="rId3" Type="http://schemas.openxmlformats.org/officeDocument/2006/relationships/ctrlProp" Target="../ctrlProps/ctrlProp153.xml"/><Relationship Id="rId7" Type="http://schemas.openxmlformats.org/officeDocument/2006/relationships/comments" Target="../comments48.xml"/><Relationship Id="rId2" Type="http://schemas.openxmlformats.org/officeDocument/2006/relationships/vmlDrawing" Target="../drawings/vmlDrawing52.vml"/><Relationship Id="rId1" Type="http://schemas.openxmlformats.org/officeDocument/2006/relationships/drawing" Target="../drawings/drawing81.xml"/><Relationship Id="rId6" Type="http://schemas.openxmlformats.org/officeDocument/2006/relationships/ctrlProp" Target="../ctrlProps/ctrlProp156.xml"/><Relationship Id="rId5" Type="http://schemas.openxmlformats.org/officeDocument/2006/relationships/ctrlProp" Target="../ctrlProps/ctrlProp155.xml"/><Relationship Id="rId4" Type="http://schemas.openxmlformats.org/officeDocument/2006/relationships/ctrlProp" Target="../ctrlProps/ctrlProp154.xml"/></Relationships>
</file>

<file path=xl/worksheets/_rels/sheet82.xml.rels><?xml version="1.0" encoding="UTF-8" standalone="yes"?>
<Relationships xmlns="http://schemas.openxmlformats.org/package/2006/relationships"><Relationship Id="rId3" Type="http://schemas.openxmlformats.org/officeDocument/2006/relationships/ctrlProp" Target="../ctrlProps/ctrlProp157.xml"/><Relationship Id="rId7" Type="http://schemas.openxmlformats.org/officeDocument/2006/relationships/comments" Target="../comments49.xml"/><Relationship Id="rId2" Type="http://schemas.openxmlformats.org/officeDocument/2006/relationships/vmlDrawing" Target="../drawings/vmlDrawing53.vml"/><Relationship Id="rId1" Type="http://schemas.openxmlformats.org/officeDocument/2006/relationships/drawing" Target="../drawings/drawing82.xml"/><Relationship Id="rId6" Type="http://schemas.openxmlformats.org/officeDocument/2006/relationships/ctrlProp" Target="../ctrlProps/ctrlProp160.xml"/><Relationship Id="rId5" Type="http://schemas.openxmlformats.org/officeDocument/2006/relationships/ctrlProp" Target="../ctrlProps/ctrlProp159.xml"/><Relationship Id="rId4" Type="http://schemas.openxmlformats.org/officeDocument/2006/relationships/ctrlProp" Target="../ctrlProps/ctrlProp158.xml"/></Relationships>
</file>

<file path=xl/worksheets/_rels/sheet83.xml.rels><?xml version="1.0" encoding="UTF-8" standalone="yes"?>
<Relationships xmlns="http://schemas.openxmlformats.org/package/2006/relationships"><Relationship Id="rId3" Type="http://schemas.openxmlformats.org/officeDocument/2006/relationships/ctrlProp" Target="../ctrlProps/ctrlProp161.xml"/><Relationship Id="rId2" Type="http://schemas.openxmlformats.org/officeDocument/2006/relationships/vmlDrawing" Target="../drawings/vmlDrawing54.vml"/><Relationship Id="rId1" Type="http://schemas.openxmlformats.org/officeDocument/2006/relationships/drawing" Target="../drawings/drawing83.xml"/><Relationship Id="rId5" Type="http://schemas.openxmlformats.org/officeDocument/2006/relationships/comments" Target="../comments50.xml"/><Relationship Id="rId4" Type="http://schemas.openxmlformats.org/officeDocument/2006/relationships/ctrlProp" Target="../ctrlProps/ctrlProp16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ctrlProp" Target="../ctrlProps/ctrlProp163.xml"/><Relationship Id="rId7" Type="http://schemas.openxmlformats.org/officeDocument/2006/relationships/comments" Target="../comments51.xml"/><Relationship Id="rId2" Type="http://schemas.openxmlformats.org/officeDocument/2006/relationships/vmlDrawing" Target="../drawings/vmlDrawing55.vml"/><Relationship Id="rId1" Type="http://schemas.openxmlformats.org/officeDocument/2006/relationships/drawing" Target="../drawings/drawing90.xml"/><Relationship Id="rId6" Type="http://schemas.openxmlformats.org/officeDocument/2006/relationships/ctrlProp" Target="../ctrlProps/ctrlProp166.xml"/><Relationship Id="rId5" Type="http://schemas.openxmlformats.org/officeDocument/2006/relationships/ctrlProp" Target="../ctrlProps/ctrlProp165.xml"/><Relationship Id="rId4" Type="http://schemas.openxmlformats.org/officeDocument/2006/relationships/ctrlProp" Target="../ctrlProps/ctrlProp164.xml"/></Relationships>
</file>

<file path=xl/worksheets/_rels/sheet91.xml.rels><?xml version="1.0" encoding="UTF-8" standalone="yes"?>
<Relationships xmlns="http://schemas.openxmlformats.org/package/2006/relationships"><Relationship Id="rId3" Type="http://schemas.openxmlformats.org/officeDocument/2006/relationships/ctrlProp" Target="../ctrlProps/ctrlProp167.xml"/><Relationship Id="rId7" Type="http://schemas.openxmlformats.org/officeDocument/2006/relationships/comments" Target="../comments52.xml"/><Relationship Id="rId2" Type="http://schemas.openxmlformats.org/officeDocument/2006/relationships/vmlDrawing" Target="../drawings/vmlDrawing56.vml"/><Relationship Id="rId1" Type="http://schemas.openxmlformats.org/officeDocument/2006/relationships/drawing" Target="../drawings/drawing91.xml"/><Relationship Id="rId6" Type="http://schemas.openxmlformats.org/officeDocument/2006/relationships/ctrlProp" Target="../ctrlProps/ctrlProp170.xml"/><Relationship Id="rId5" Type="http://schemas.openxmlformats.org/officeDocument/2006/relationships/ctrlProp" Target="../ctrlProps/ctrlProp169.xml"/><Relationship Id="rId4" Type="http://schemas.openxmlformats.org/officeDocument/2006/relationships/ctrlProp" Target="../ctrlProps/ctrlProp168.xml"/></Relationships>
</file>

<file path=xl/worksheets/_rels/sheet92.xml.rels><?xml version="1.0" encoding="UTF-8" standalone="yes"?>
<Relationships xmlns="http://schemas.openxmlformats.org/package/2006/relationships"><Relationship Id="rId3" Type="http://schemas.openxmlformats.org/officeDocument/2006/relationships/ctrlProp" Target="../ctrlProps/ctrlProp171.xml"/><Relationship Id="rId7" Type="http://schemas.openxmlformats.org/officeDocument/2006/relationships/comments" Target="../comments53.xml"/><Relationship Id="rId2" Type="http://schemas.openxmlformats.org/officeDocument/2006/relationships/vmlDrawing" Target="../drawings/vmlDrawing57.vml"/><Relationship Id="rId1" Type="http://schemas.openxmlformats.org/officeDocument/2006/relationships/drawing" Target="../drawings/drawing92.xml"/><Relationship Id="rId6" Type="http://schemas.openxmlformats.org/officeDocument/2006/relationships/ctrlProp" Target="../ctrlProps/ctrlProp174.xml"/><Relationship Id="rId5" Type="http://schemas.openxmlformats.org/officeDocument/2006/relationships/ctrlProp" Target="../ctrlProps/ctrlProp173.xml"/><Relationship Id="rId4" Type="http://schemas.openxmlformats.org/officeDocument/2006/relationships/ctrlProp" Target="../ctrlProps/ctrlProp172.xml"/></Relationships>
</file>

<file path=xl/worksheets/_rels/sheet93.xml.rels><?xml version="1.0" encoding="UTF-8" standalone="yes"?>
<Relationships xmlns="http://schemas.openxmlformats.org/package/2006/relationships"><Relationship Id="rId3" Type="http://schemas.openxmlformats.org/officeDocument/2006/relationships/ctrlProp" Target="../ctrlProps/ctrlProp175.xml"/><Relationship Id="rId7" Type="http://schemas.openxmlformats.org/officeDocument/2006/relationships/comments" Target="../comments54.xml"/><Relationship Id="rId2" Type="http://schemas.openxmlformats.org/officeDocument/2006/relationships/vmlDrawing" Target="../drawings/vmlDrawing58.vml"/><Relationship Id="rId1" Type="http://schemas.openxmlformats.org/officeDocument/2006/relationships/drawing" Target="../drawings/drawing93.xml"/><Relationship Id="rId6" Type="http://schemas.openxmlformats.org/officeDocument/2006/relationships/ctrlProp" Target="../ctrlProps/ctrlProp178.xml"/><Relationship Id="rId5" Type="http://schemas.openxmlformats.org/officeDocument/2006/relationships/ctrlProp" Target="../ctrlProps/ctrlProp177.xml"/><Relationship Id="rId4" Type="http://schemas.openxmlformats.org/officeDocument/2006/relationships/ctrlProp" Target="../ctrlProps/ctrlProp176.xml"/></Relationships>
</file>

<file path=xl/worksheets/_rels/sheet94.xml.rels><?xml version="1.0" encoding="UTF-8" standalone="yes"?>
<Relationships xmlns="http://schemas.openxmlformats.org/package/2006/relationships"><Relationship Id="rId3" Type="http://schemas.openxmlformats.org/officeDocument/2006/relationships/ctrlProp" Target="../ctrlProps/ctrlProp179.xml"/><Relationship Id="rId2" Type="http://schemas.openxmlformats.org/officeDocument/2006/relationships/vmlDrawing" Target="../drawings/vmlDrawing59.vml"/><Relationship Id="rId1" Type="http://schemas.openxmlformats.org/officeDocument/2006/relationships/drawing" Target="../drawings/drawing94.xml"/><Relationship Id="rId4" Type="http://schemas.openxmlformats.org/officeDocument/2006/relationships/ctrlProp" Target="../ctrlProps/ctrlProp180.xml"/></Relationships>
</file>

<file path=xl/worksheets/_rels/sheet95.xml.rels><?xml version="1.0" encoding="UTF-8" standalone="yes"?>
<Relationships xmlns="http://schemas.openxmlformats.org/package/2006/relationships"><Relationship Id="rId3" Type="http://schemas.openxmlformats.org/officeDocument/2006/relationships/ctrlProp" Target="../ctrlProps/ctrlProp181.xml"/><Relationship Id="rId7" Type="http://schemas.openxmlformats.org/officeDocument/2006/relationships/comments" Target="../comments55.xml"/><Relationship Id="rId2" Type="http://schemas.openxmlformats.org/officeDocument/2006/relationships/vmlDrawing" Target="../drawings/vmlDrawing60.vml"/><Relationship Id="rId1" Type="http://schemas.openxmlformats.org/officeDocument/2006/relationships/drawing" Target="../drawings/drawing95.xml"/><Relationship Id="rId6" Type="http://schemas.openxmlformats.org/officeDocument/2006/relationships/ctrlProp" Target="../ctrlProps/ctrlProp184.xml"/><Relationship Id="rId5" Type="http://schemas.openxmlformats.org/officeDocument/2006/relationships/ctrlProp" Target="../ctrlProps/ctrlProp183.xml"/><Relationship Id="rId4" Type="http://schemas.openxmlformats.org/officeDocument/2006/relationships/ctrlProp" Target="../ctrlProps/ctrlProp182.xml"/></Relationships>
</file>

<file path=xl/worksheets/_rels/sheet96.xml.rels><?xml version="1.0" encoding="UTF-8" standalone="yes"?>
<Relationships xmlns="http://schemas.openxmlformats.org/package/2006/relationships"><Relationship Id="rId3" Type="http://schemas.openxmlformats.org/officeDocument/2006/relationships/ctrlProp" Target="../ctrlProps/ctrlProp185.xml"/><Relationship Id="rId7" Type="http://schemas.openxmlformats.org/officeDocument/2006/relationships/comments" Target="../comments56.xml"/><Relationship Id="rId2" Type="http://schemas.openxmlformats.org/officeDocument/2006/relationships/vmlDrawing" Target="../drawings/vmlDrawing61.vml"/><Relationship Id="rId1" Type="http://schemas.openxmlformats.org/officeDocument/2006/relationships/drawing" Target="../drawings/drawing96.xml"/><Relationship Id="rId6" Type="http://schemas.openxmlformats.org/officeDocument/2006/relationships/ctrlProp" Target="../ctrlProps/ctrlProp188.xml"/><Relationship Id="rId5" Type="http://schemas.openxmlformats.org/officeDocument/2006/relationships/ctrlProp" Target="../ctrlProps/ctrlProp187.xml"/><Relationship Id="rId4" Type="http://schemas.openxmlformats.org/officeDocument/2006/relationships/ctrlProp" Target="../ctrlProps/ctrlProp186.xml"/></Relationships>
</file>

<file path=xl/worksheets/_rels/sheet97.xml.rels><?xml version="1.0" encoding="UTF-8" standalone="yes"?>
<Relationships xmlns="http://schemas.openxmlformats.org/package/2006/relationships"><Relationship Id="rId3" Type="http://schemas.openxmlformats.org/officeDocument/2006/relationships/ctrlProp" Target="../ctrlProps/ctrlProp189.xml"/><Relationship Id="rId7" Type="http://schemas.openxmlformats.org/officeDocument/2006/relationships/comments" Target="../comments57.xml"/><Relationship Id="rId2" Type="http://schemas.openxmlformats.org/officeDocument/2006/relationships/vmlDrawing" Target="../drawings/vmlDrawing62.vml"/><Relationship Id="rId1" Type="http://schemas.openxmlformats.org/officeDocument/2006/relationships/drawing" Target="../drawings/drawing97.xml"/><Relationship Id="rId6" Type="http://schemas.openxmlformats.org/officeDocument/2006/relationships/ctrlProp" Target="../ctrlProps/ctrlProp192.xml"/><Relationship Id="rId5" Type="http://schemas.openxmlformats.org/officeDocument/2006/relationships/ctrlProp" Target="../ctrlProps/ctrlProp191.xml"/><Relationship Id="rId4" Type="http://schemas.openxmlformats.org/officeDocument/2006/relationships/ctrlProp" Target="../ctrlProps/ctrlProp190.xml"/></Relationships>
</file>

<file path=xl/worksheets/_rels/sheet98.xml.rels><?xml version="1.0" encoding="UTF-8" standalone="yes"?>
<Relationships xmlns="http://schemas.openxmlformats.org/package/2006/relationships"><Relationship Id="rId3" Type="http://schemas.openxmlformats.org/officeDocument/2006/relationships/ctrlProp" Target="../ctrlProps/ctrlProp193.xml"/><Relationship Id="rId2" Type="http://schemas.openxmlformats.org/officeDocument/2006/relationships/vmlDrawing" Target="../drawings/vmlDrawing63.vml"/><Relationship Id="rId1" Type="http://schemas.openxmlformats.org/officeDocument/2006/relationships/drawing" Target="../drawings/drawing98.xml"/><Relationship Id="rId5" Type="http://schemas.openxmlformats.org/officeDocument/2006/relationships/comments" Target="../comments58.xml"/><Relationship Id="rId4" Type="http://schemas.openxmlformats.org/officeDocument/2006/relationships/ctrlProp" Target="../ctrlProps/ctrlProp194.xml"/></Relationships>
</file>

<file path=xl/worksheets/_rels/sheet99.xml.rels><?xml version="1.0" encoding="UTF-8" standalone="yes"?>
<Relationships xmlns="http://schemas.openxmlformats.org/package/2006/relationships"><Relationship Id="rId3" Type="http://schemas.openxmlformats.org/officeDocument/2006/relationships/ctrlProp" Target="../ctrlProps/ctrlProp195.xml"/><Relationship Id="rId7" Type="http://schemas.openxmlformats.org/officeDocument/2006/relationships/comments" Target="../comments59.xml"/><Relationship Id="rId2" Type="http://schemas.openxmlformats.org/officeDocument/2006/relationships/vmlDrawing" Target="../drawings/vmlDrawing64.vml"/><Relationship Id="rId1" Type="http://schemas.openxmlformats.org/officeDocument/2006/relationships/drawing" Target="../drawings/drawing99.xml"/><Relationship Id="rId6" Type="http://schemas.openxmlformats.org/officeDocument/2006/relationships/ctrlProp" Target="../ctrlProps/ctrlProp198.xml"/><Relationship Id="rId5" Type="http://schemas.openxmlformats.org/officeDocument/2006/relationships/ctrlProp" Target="../ctrlProps/ctrlProp197.xml"/><Relationship Id="rId4" Type="http://schemas.openxmlformats.org/officeDocument/2006/relationships/ctrlProp" Target="../ctrlProps/ctrlProp1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showGridLines="0" showZeros="0" zoomScale="85" zoomScaleNormal="85" workbookViewId="0">
      <selection activeCell="B9" sqref="B9"/>
    </sheetView>
  </sheetViews>
  <sheetFormatPr defaultColWidth="8.6640625" defaultRowHeight="12.75" customHeight="1" x14ac:dyDescent="0.25"/>
  <cols>
    <col min="1" max="4" width="19.109375" customWidth="1"/>
    <col min="5" max="5" width="19.109375" style="4" customWidth="1"/>
  </cols>
  <sheetData>
    <row r="1" spans="1:7" s="10" customFormat="1" ht="49.5" customHeight="1" x14ac:dyDescent="0.25">
      <c r="A1" s="5" t="s">
        <v>0</v>
      </c>
      <c r="B1" s="6"/>
      <c r="C1" s="6"/>
      <c r="D1" s="7"/>
      <c r="E1" s="8"/>
      <c r="F1" s="9"/>
      <c r="G1" s="9"/>
    </row>
    <row r="2" spans="1:7" s="12" customFormat="1" ht="36.75" customHeight="1" x14ac:dyDescent="0.25">
      <c r="A2" s="709" t="s">
        <v>1</v>
      </c>
      <c r="B2" s="709"/>
      <c r="C2" s="709"/>
      <c r="D2" s="709"/>
      <c r="E2" s="709"/>
      <c r="F2" s="11"/>
      <c r="G2" s="11"/>
    </row>
    <row r="3" spans="1:7" s="10" customFormat="1" ht="6" customHeight="1" x14ac:dyDescent="0.25">
      <c r="A3" s="13"/>
      <c r="B3" s="14"/>
      <c r="C3" s="14"/>
      <c r="D3" s="14"/>
      <c r="E3" s="15"/>
      <c r="F3" s="9"/>
      <c r="G3" s="9"/>
    </row>
    <row r="4" spans="1:7" s="10" customFormat="1" ht="20.25" customHeight="1" x14ac:dyDescent="0.25">
      <c r="A4" s="710" t="s">
        <v>2</v>
      </c>
      <c r="B4" s="710"/>
      <c r="C4" s="710"/>
      <c r="D4" s="710"/>
      <c r="E4" s="710"/>
      <c r="F4" s="9"/>
      <c r="G4" s="9"/>
    </row>
    <row r="5" spans="1:7" s="21" customFormat="1" ht="15" customHeight="1" x14ac:dyDescent="0.25">
      <c r="A5" s="16" t="s">
        <v>3</v>
      </c>
      <c r="B5" s="17"/>
      <c r="C5" s="17"/>
      <c r="D5" s="17"/>
      <c r="E5" s="18"/>
      <c r="F5" s="19"/>
      <c r="G5" s="20"/>
    </row>
    <row r="6" spans="1:7" s="10" customFormat="1" ht="24.6" x14ac:dyDescent="0.25">
      <c r="A6" s="22" t="s">
        <v>4</v>
      </c>
      <c r="B6" s="23"/>
      <c r="C6" s="24"/>
      <c r="D6" s="25"/>
      <c r="E6" s="26"/>
      <c r="F6" s="9"/>
      <c r="G6" s="9"/>
    </row>
    <row r="7" spans="1:7" s="21" customFormat="1" ht="15" customHeight="1" x14ac:dyDescent="0.25">
      <c r="A7" s="27" t="s">
        <v>5</v>
      </c>
      <c r="B7" s="27" t="s">
        <v>6</v>
      </c>
      <c r="C7" s="27" t="s">
        <v>7</v>
      </c>
      <c r="D7" s="27" t="s">
        <v>8</v>
      </c>
      <c r="E7" s="27" t="s">
        <v>9</v>
      </c>
      <c r="F7" s="19"/>
      <c r="G7" s="20"/>
    </row>
    <row r="8" spans="1:7" s="10" customFormat="1" ht="16.5" customHeight="1" x14ac:dyDescent="0.25">
      <c r="A8" s="28" t="s">
        <v>10</v>
      </c>
      <c r="B8" s="28" t="s">
        <v>11</v>
      </c>
      <c r="C8" s="28"/>
      <c r="D8" s="28"/>
      <c r="E8" s="28"/>
      <c r="F8" s="9"/>
      <c r="G8" s="9"/>
    </row>
    <row r="9" spans="1:7" s="10" customFormat="1" ht="15" customHeight="1" x14ac:dyDescent="0.25">
      <c r="A9" s="16" t="s">
        <v>12</v>
      </c>
      <c r="B9" s="17"/>
      <c r="C9" s="27" t="s">
        <v>13</v>
      </c>
      <c r="D9" s="27"/>
      <c r="E9" s="29" t="s">
        <v>14</v>
      </c>
      <c r="F9" s="9"/>
      <c r="G9" s="9"/>
    </row>
    <row r="10" spans="1:7" s="10" customFormat="1" ht="13.2" x14ac:dyDescent="0.25">
      <c r="A10" s="30" t="s">
        <v>15</v>
      </c>
      <c r="B10" s="31"/>
      <c r="C10" s="32" t="s">
        <v>16</v>
      </c>
      <c r="D10" s="27" t="s">
        <v>17</v>
      </c>
      <c r="E10" s="33"/>
      <c r="F10" s="9"/>
      <c r="G10" s="9"/>
    </row>
    <row r="11" spans="1:7" ht="13.2" x14ac:dyDescent="0.25">
      <c r="A11" s="34"/>
      <c r="B11" s="17"/>
      <c r="C11" s="35" t="s">
        <v>18</v>
      </c>
      <c r="D11" s="35" t="s">
        <v>19</v>
      </c>
      <c r="E11" s="35" t="s">
        <v>20</v>
      </c>
      <c r="F11" s="36"/>
      <c r="G11" s="36"/>
    </row>
    <row r="12" spans="1:7" s="10" customFormat="1" ht="13.2" x14ac:dyDescent="0.25">
      <c r="A12" s="37"/>
      <c r="B12" s="9"/>
      <c r="C12" s="38"/>
      <c r="D12" s="38" t="s">
        <v>21</v>
      </c>
      <c r="E12" s="38" t="s">
        <v>22</v>
      </c>
      <c r="F12" s="9"/>
      <c r="G12" s="9"/>
    </row>
    <row r="13" spans="1:7" ht="7.5" customHeight="1" x14ac:dyDescent="0.25">
      <c r="A13" s="36"/>
      <c r="B13" s="36"/>
      <c r="C13" s="36"/>
      <c r="D13" s="36"/>
      <c r="E13" s="39"/>
      <c r="F13" s="36"/>
      <c r="G13" s="36"/>
    </row>
    <row r="14" spans="1:7" ht="112.5" customHeight="1" x14ac:dyDescent="0.25">
      <c r="A14" s="36"/>
      <c r="B14" s="36"/>
      <c r="C14" s="36"/>
      <c r="D14" s="36"/>
      <c r="E14" s="39"/>
      <c r="F14" s="36"/>
      <c r="G14" s="36"/>
    </row>
    <row r="15" spans="1:7" ht="18.75" customHeight="1" x14ac:dyDescent="0.25">
      <c r="A15" s="40"/>
      <c r="B15" s="40"/>
      <c r="C15" s="40"/>
      <c r="D15" s="40"/>
      <c r="E15" s="39"/>
      <c r="F15" s="36"/>
      <c r="G15" s="36"/>
    </row>
    <row r="16" spans="1:7" ht="17.25" customHeight="1" x14ac:dyDescent="0.25">
      <c r="A16" s="40"/>
      <c r="B16" s="40"/>
      <c r="C16" s="40"/>
      <c r="D16" s="40"/>
      <c r="E16" s="40"/>
      <c r="F16" s="36"/>
      <c r="G16" s="36"/>
    </row>
    <row r="17" spans="1:7" ht="12.75" customHeight="1" x14ac:dyDescent="0.25">
      <c r="A17" s="41"/>
      <c r="B17" s="42"/>
      <c r="C17" s="43"/>
      <c r="D17" s="44"/>
      <c r="E17" s="39"/>
      <c r="F17" s="36"/>
      <c r="G17" s="36"/>
    </row>
    <row r="18" spans="1:7" ht="13.2" x14ac:dyDescent="0.25">
      <c r="A18" s="36"/>
      <c r="B18" s="36"/>
      <c r="C18" s="36"/>
      <c r="D18" s="36"/>
      <c r="E18" s="39"/>
      <c r="F18" s="36"/>
      <c r="G18" s="36"/>
    </row>
  </sheetData>
  <mergeCells count="2">
    <mergeCell ref="A2:E2"/>
    <mergeCell ref="A4:E4"/>
  </mergeCells>
  <pageMargins left="0.35" right="0.35" top="0.390277777777778" bottom="0.390277777777778" header="0.511811023622047" footer="0.511811023622047"/>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00"/>
  </sheetPr>
  <dimension ref="A1:AK43"/>
  <sheetViews>
    <sheetView showZeros="0" zoomScale="85" zoomScaleNormal="85" workbookViewId="0">
      <selection activeCell="P11" sqref="P11"/>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356" t="str">
        <f>Altalanos!$A$8</f>
        <v>I. (U8) – Fiú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4"/>
      <c r="R3" s="439"/>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65" t="s">
        <v>99</v>
      </c>
      <c r="Q4" s="362" t="s">
        <v>132</v>
      </c>
      <c r="R4" s="362" t="s">
        <v>130</v>
      </c>
      <c r="S4" s="45"/>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P5" s="372" t="s">
        <v>102</v>
      </c>
      <c r="Q5" s="373" t="s">
        <v>129</v>
      </c>
      <c r="R5" s="373" t="s">
        <v>133</v>
      </c>
      <c r="S5" s="45"/>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P6" s="375" t="s">
        <v>110</v>
      </c>
      <c r="Q6" s="376" t="s">
        <v>134</v>
      </c>
      <c r="R6" s="376" t="s">
        <v>100</v>
      </c>
      <c r="S6" s="45"/>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ELO'!$A$7:$O$22,5))</f>
        <v/>
      </c>
      <c r="D7" s="432" t="str">
        <f>IF($B7="","",VLOOKUP($B7,'1MD ELO'!$A$7:$O$22,15))</f>
        <v/>
      </c>
      <c r="E7" s="724" t="str">
        <f>UPPER(IF($B7="","",VLOOKUP($B7,'1MD ELO'!$A$7:$O$22,2)))</f>
        <v/>
      </c>
      <c r="F7" s="724"/>
      <c r="G7" s="724" t="str">
        <f>IF($B7="","",VLOOKUP($B7,'1MD ELO'!$A$7:$O$22,3))</f>
        <v/>
      </c>
      <c r="H7" s="724"/>
      <c r="I7" s="1" t="str">
        <f>IF($B7="","",VLOOKUP($B7,'1MD ELO'!$A$7:$O$22,4))</f>
        <v/>
      </c>
      <c r="J7" s="377"/>
      <c r="K7" s="382"/>
      <c r="L7" s="383" t="str">
        <f>IF(K7="","",CONCATENATE(VLOOKUP($Y$3,$AB$1:$AK$1,K7)," pont"))</f>
        <v/>
      </c>
      <c r="M7" s="384"/>
      <c r="P7" s="365" t="s">
        <v>135</v>
      </c>
      <c r="Q7" s="362" t="s">
        <v>103</v>
      </c>
      <c r="R7" s="362"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P8" s="372" t="s">
        <v>137</v>
      </c>
      <c r="Q8" s="373" t="s">
        <v>111</v>
      </c>
      <c r="R8" s="373" t="s">
        <v>138</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ELO'!$A$7:$O$22,5))</f>
        <v/>
      </c>
      <c r="D9" s="432" t="str">
        <f>IF($B9="","",VLOOKUP($B9,'1MD ELO'!$A$7:$O$22,15))</f>
        <v/>
      </c>
      <c r="E9" s="724" t="str">
        <f>UPPER(IF($B9="","",VLOOKUP($B9,'1MD ELO'!$A$7:$O$22,2)))</f>
        <v/>
      </c>
      <c r="F9" s="724"/>
      <c r="G9" s="724" t="str">
        <f>IF($B9="","",VLOOKUP($B9,'1MD ELO'!$A$7:$O$22,3))</f>
        <v/>
      </c>
      <c r="H9" s="724"/>
      <c r="I9" s="1" t="str">
        <f>IF($B9="","",VLOOKUP($B9,'1MD ELO'!$A$7:$O$22,4))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ELO'!$A$7:$O$22,5))</f>
        <v/>
      </c>
      <c r="D11" s="432" t="str">
        <f>IF($B11="","",VLOOKUP($B11,'1MD ELO'!$A$7:$O$22,15))</f>
        <v/>
      </c>
      <c r="E11" s="724" t="str">
        <f>UPPER(IF($B11="","",VLOOKUP($B11,'1MD ELO'!$A$7:$O$22,2)))</f>
        <v/>
      </c>
      <c r="F11" s="724"/>
      <c r="G11" s="724" t="str">
        <f>IF($B11="","",VLOOKUP($B11,'1MD ELO'!$A$7:$O$22,3))</f>
        <v/>
      </c>
      <c r="H11" s="724"/>
      <c r="I11" s="1" t="str">
        <f>IF($B11="","",VLOOKUP($B11,'1MD ELO'!$A$7:$O$22,4))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ELO'!$A$7:$O$22,5))</f>
        <v/>
      </c>
      <c r="D13" s="432" t="str">
        <f>IF($B13="","",VLOOKUP($B13,'1MD ELO'!$A$7:$O$22,15))</f>
        <v/>
      </c>
      <c r="E13" s="724" t="str">
        <f>UPPER(IF($B13="","",VLOOKUP($B13,'1MD ELO'!$A$7:$O$22,2)))</f>
        <v/>
      </c>
      <c r="F13" s="724"/>
      <c r="G13" s="724" t="str">
        <f>IF($B13="","",VLOOKUP($B13,'1MD ELO'!$A$7:$O$22,3))</f>
        <v/>
      </c>
      <c r="H13" s="724"/>
      <c r="I13" s="1" t="str">
        <f>IF($B13="","",VLOOKUP($B13,'1MD ELO'!$A$7:$O$22,4))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385"/>
      <c r="C14" s="435"/>
      <c r="D14" s="435"/>
      <c r="E14" s="435"/>
      <c r="F14" s="435"/>
      <c r="G14" s="435"/>
      <c r="H14" s="435"/>
      <c r="I14" s="435"/>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379"/>
      <c r="C15" s="432" t="str">
        <f>IF($B15="","",VLOOKUP($B15,'1MD ELO'!$A$7:$O$22,5))</f>
        <v/>
      </c>
      <c r="D15" s="432" t="str">
        <f>IF($B15="","",VLOOKUP($B15,'1MD ELO'!$A$7:$O$22,15))</f>
        <v/>
      </c>
      <c r="E15" s="724" t="str">
        <f>UPPER(IF($B15="","",VLOOKUP($B15,'1MD ELO'!$A$7:$O$22,2)))</f>
        <v/>
      </c>
      <c r="F15" s="724"/>
      <c r="G15" s="724" t="str">
        <f>IF($B15="","",VLOOKUP($B15,'1MD ELO'!$A$7:$O$22,3))</f>
        <v/>
      </c>
      <c r="H15" s="724"/>
      <c r="I15" s="1" t="str">
        <f>IF($B15="","",VLOOKUP($B15,'1MD ELO'!$A$7:$O$22,4))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718" t="str">
        <f>E15</f>
        <v/>
      </c>
      <c r="M18" s="718"/>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718"/>
      <c r="M19" s="718"/>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718"/>
      <c r="M20" s="718"/>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716"/>
      <c r="M21" s="716"/>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716"/>
      <c r="M22" s="716"/>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139</v>
      </c>
      <c r="B23" s="715" t="str">
        <f>E15</f>
        <v/>
      </c>
      <c r="C23" s="715"/>
      <c r="D23" s="716"/>
      <c r="E23" s="716"/>
      <c r="F23" s="716"/>
      <c r="G23" s="716"/>
      <c r="H23" s="718"/>
      <c r="I23" s="718"/>
      <c r="J23" s="718"/>
      <c r="K23" s="718"/>
      <c r="L23" s="717"/>
      <c r="M23" s="71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s>
  <conditionalFormatting sqref="E7 E9 E11 E13 E15">
    <cfRule type="cellIs" dxfId="1183" priority="2" operator="equal">
      <formula>"Bye"</formula>
    </cfRule>
  </conditionalFormatting>
  <conditionalFormatting sqref="R41">
    <cfRule type="expression" dxfId="1182"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99FF66"/>
    <pageSetUpPr fitToPage="1"/>
  </sheetPr>
  <dimension ref="A1:U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8" t="s">
        <v>50</v>
      </c>
      <c r="L1" s="99"/>
      <c r="M1" s="107"/>
      <c r="N1" s="166"/>
      <c r="O1" s="166" t="s">
        <v>51</v>
      </c>
      <c r="P1" s="166"/>
      <c r="Q1" s="165"/>
      <c r="R1" s="166"/>
    </row>
    <row r="2" spans="1:21" s="172" customFormat="1" ht="13.2" x14ac:dyDescent="0.25">
      <c r="A2" s="103" t="s">
        <v>32</v>
      </c>
      <c r="B2" s="103"/>
      <c r="C2" s="103"/>
      <c r="D2" s="168"/>
      <c r="E2" s="168">
        <f>Altalanos!$D$8</f>
        <v>0</v>
      </c>
      <c r="F2" s="103"/>
      <c r="G2" s="169"/>
      <c r="H2" s="170"/>
      <c r="I2" s="170"/>
      <c r="J2" s="171"/>
      <c r="K2" s="98" t="s">
        <v>77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78</v>
      </c>
      <c r="F5" s="185" t="s">
        <v>27</v>
      </c>
      <c r="G5" s="185" t="s">
        <v>28</v>
      </c>
      <c r="H5" s="185"/>
      <c r="I5" s="185" t="s">
        <v>38</v>
      </c>
      <c r="J5" s="185"/>
      <c r="K5" s="183" t="s">
        <v>58</v>
      </c>
      <c r="L5" s="186"/>
      <c r="M5" s="183"/>
      <c r="N5" s="186"/>
      <c r="O5" s="183"/>
      <c r="P5" s="186"/>
      <c r="Q5" s="183"/>
      <c r="R5" s="187"/>
    </row>
    <row r="6" spans="1:21" s="195" customFormat="1" ht="12"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(4)'!$A$7:$M$32,12))</f>
        <v/>
      </c>
      <c r="C7" s="197" t="str">
        <f>IF($E7="","",VLOOKUP($E7,'1Q ELO (4)'!$A$7:$M$30,13))</f>
        <v/>
      </c>
      <c r="D7" s="198" t="str">
        <f>IF($E7="","",VLOOKUP($E7,'1Q ELO (4)'!$A$7:$M$30,5))</f>
        <v/>
      </c>
      <c r="E7" s="199"/>
      <c r="F7" s="200" t="str">
        <f>UPPER(IF($E7="","",VLOOKUP($E7,'1Q ELO (4)'!$A$7:$M$38,2)))</f>
        <v/>
      </c>
      <c r="G7" s="200" t="str">
        <f>IF($E7="","",VLOOKUP($E7,'1Q ELO (4)'!$A$7:$M$38,3))</f>
        <v/>
      </c>
      <c r="H7" s="200"/>
      <c r="I7" s="200" t="str">
        <f>IF($E7="","",VLOOKUP($E7,'1Q ELO (4)'!$A$7:$M$38,4))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(4)'!$A$7:$M$32,12))</f>
        <v/>
      </c>
      <c r="C9" s="197" t="str">
        <f>IF($E9="","",VLOOKUP($E9,'1Q ELO (4)'!$A$7:$M$30,13))</f>
        <v/>
      </c>
      <c r="D9" s="198" t="str">
        <f>IF($E9="","",VLOOKUP($E9,'1Q ELO (4)'!$A$7:$M$30,5))</f>
        <v/>
      </c>
      <c r="E9" s="297"/>
      <c r="F9" s="220" t="str">
        <f>UPPER(IF($E9="","",VLOOKUP($E9,'1Q ELO (4)'!$A$7:$M$38,2)))</f>
        <v/>
      </c>
      <c r="G9" s="220" t="str">
        <f>IF($E9="","",VLOOKUP($E9,'1Q ELO (4)'!$A$7:$M$38,3))</f>
        <v/>
      </c>
      <c r="H9" s="220"/>
      <c r="I9" s="220" t="str">
        <f>IF($E9="","",VLOOKUP($E9,'1Q ELO (4)'!$A$7:$M$38,4))</f>
        <v/>
      </c>
      <c r="J9" s="221"/>
      <c r="K9" s="202"/>
      <c r="L9" s="298"/>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c r="L10" s="299"/>
      <c r="M10" s="202"/>
      <c r="N10" s="227"/>
      <c r="O10" s="227"/>
      <c r="P10" s="227"/>
      <c r="Q10" s="205"/>
      <c r="R10" s="206"/>
      <c r="S10" s="207"/>
      <c r="U10" s="218" t="str">
        <f>Birók!P24</f>
        <v xml:space="preserve"> </v>
      </c>
    </row>
    <row r="11" spans="1:21" s="63" customFormat="1" ht="9" customHeight="1" x14ac:dyDescent="0.25">
      <c r="A11" s="234">
        <v>3</v>
      </c>
      <c r="B11" s="197" t="str">
        <f>IF($E11="","",VLOOKUP($E11,'1Q ELO (4)'!$A$7:$M$32,12))</f>
        <v/>
      </c>
      <c r="C11" s="197" t="str">
        <f>IF($E11="","",VLOOKUP($E11,'1Q ELO (4)'!$A$7:$M$30,13))</f>
        <v/>
      </c>
      <c r="D11" s="198" t="str">
        <f>IF($E11="","",VLOOKUP($E11,'1Q ELO (4)'!$A$7:$M$30,5))</f>
        <v/>
      </c>
      <c r="E11" s="199"/>
      <c r="F11" s="235" t="str">
        <f>UPPER(IF($E11="","",VLOOKUP($E11,'1Q ELO (4)'!$A$7:$M$38,2)))</f>
        <v/>
      </c>
      <c r="G11" s="235" t="str">
        <f>IF($E11="","",VLOOKUP($E11,'1Q ELO (4)'!$A$7:$M$38,3))</f>
        <v/>
      </c>
      <c r="H11" s="235"/>
      <c r="I11" s="235" t="str">
        <f>IF($E11="","",VLOOKUP($E11,'1Q ELO (4)'!$A$7:$M$38,4))</f>
        <v/>
      </c>
      <c r="J11" s="201"/>
      <c r="K11" s="202"/>
      <c r="L11" s="202"/>
      <c r="M11" s="202"/>
      <c r="N11" s="227"/>
      <c r="O11" s="227"/>
      <c r="P11" s="227"/>
      <c r="Q11" s="205"/>
      <c r="R11" s="206"/>
      <c r="S11" s="207"/>
      <c r="U11" s="218"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17"/>
      <c r="M12" s="202"/>
      <c r="N12" s="227"/>
      <c r="O12" s="227"/>
      <c r="P12" s="227"/>
      <c r="Q12" s="205"/>
      <c r="R12" s="206"/>
      <c r="S12" s="207"/>
      <c r="U12" s="218" t="str">
        <f>Birók!P26</f>
        <v xml:space="preserve"> </v>
      </c>
    </row>
    <row r="13" spans="1:21" s="63" customFormat="1" ht="9" customHeight="1" x14ac:dyDescent="0.25">
      <c r="A13" s="209">
        <v>4</v>
      </c>
      <c r="B13" s="197" t="str">
        <f>IF($E13="","",VLOOKUP($E13,'1Q ELO (4)'!$A$7:$M$32,12))</f>
        <v/>
      </c>
      <c r="C13" s="197" t="str">
        <f>IF($E13="","",VLOOKUP($E13,'1Q ELO (4)'!$A$7:$M$30,13))</f>
        <v/>
      </c>
      <c r="D13" s="198" t="str">
        <f>IF($E13="","",VLOOKUP($E13,'1Q ELO (4)'!$A$7:$M$30,5))</f>
        <v/>
      </c>
      <c r="E13" s="199"/>
      <c r="F13" s="220" t="str">
        <f>UPPER(IF($E13="","",VLOOKUP($E13,'1Q ELO (4)'!$A$7:$M$38,2)))</f>
        <v/>
      </c>
      <c r="G13" s="220" t="str">
        <f>IF($E13="","",VLOOKUP($E13,'1Q ELO (4)'!$A$7:$M$38,3))</f>
        <v/>
      </c>
      <c r="H13" s="220"/>
      <c r="I13" s="220" t="str">
        <f>IF($E13="","",VLOOKUP($E13,'1Q ELO (4)'!$A$7:$M$38,4))</f>
        <v/>
      </c>
      <c r="J13" s="231"/>
      <c r="K13" s="202"/>
      <c r="L13" s="202"/>
      <c r="M13" s="202"/>
      <c r="N13" s="227"/>
      <c r="O13" s="227"/>
      <c r="P13" s="227"/>
      <c r="Q13" s="205"/>
      <c r="R13" s="206"/>
      <c r="S13" s="207"/>
      <c r="U13" s="218" t="str">
        <f>Birók!P27</f>
        <v xml:space="preserve"> </v>
      </c>
    </row>
    <row r="14" spans="1:21" s="63" customFormat="1" ht="9" customHeight="1" x14ac:dyDescent="0.25">
      <c r="A14" s="209"/>
      <c r="B14" s="210"/>
      <c r="C14" s="210"/>
      <c r="D14" s="211"/>
      <c r="E14" s="223"/>
      <c r="F14" s="202"/>
      <c r="G14" s="202"/>
      <c r="H14" s="232"/>
      <c r="I14" s="23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(4)'!$A$7:$M$32,12))</f>
        <v/>
      </c>
      <c r="C15" s="197" t="str">
        <f>IF($E15="","",VLOOKUP($E15,'1Q ELO (4)'!$A$7:$M$30,13))</f>
        <v/>
      </c>
      <c r="D15" s="198" t="str">
        <f>IF($E15="","",VLOOKUP($E15,'1Q ELO (4)'!$A$7:$M$30,5))</f>
        <v/>
      </c>
      <c r="E15" s="199"/>
      <c r="F15" s="235" t="str">
        <f>UPPER(IF($E15="","",VLOOKUP($E15,'1Q ELO (4)'!$A$7:$M$38,2)))</f>
        <v/>
      </c>
      <c r="G15" s="235" t="str">
        <f>IF($E15="","",VLOOKUP($E15,'1Q ELO (4)'!$A$7:$M$38,3))</f>
        <v/>
      </c>
      <c r="H15" s="235"/>
      <c r="I15" s="235" t="str">
        <f>IF($E15="","",VLOOKUP($E15,'1Q ELO (4)'!$A$7:$M$38,4))</f>
        <v/>
      </c>
      <c r="J15" s="300"/>
      <c r="K15" s="202"/>
      <c r="L15" s="202"/>
      <c r="M15" s="202"/>
      <c r="N15" s="227"/>
      <c r="O15" s="202"/>
      <c r="P15" s="227"/>
      <c r="Q15" s="205"/>
      <c r="R15" s="206"/>
      <c r="S15" s="207"/>
      <c r="U15" s="218"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(4)'!$A$7:$M$32,12))</f>
        <v/>
      </c>
      <c r="C17" s="197" t="str">
        <f>IF($E17="","",VLOOKUP($E17,'1Q ELO (4)'!$A$7:$M$30,13))</f>
        <v/>
      </c>
      <c r="D17" s="198" t="str">
        <f>IF($E17="","",VLOOKUP($E17,'1Q ELO (4)'!$A$7:$M$30,5))</f>
        <v/>
      </c>
      <c r="E17" s="199"/>
      <c r="F17" s="220" t="str">
        <f>UPPER(IF($E17="","",VLOOKUP($E17,'1Q ELO (4)'!$A$7:$M$38,2)))</f>
        <v/>
      </c>
      <c r="G17" s="220" t="str">
        <f>IF($E17="","",VLOOKUP($E17,'1Q ELO (4)'!$A$7:$M$38,3))</f>
        <v/>
      </c>
      <c r="H17" s="220"/>
      <c r="I17" s="220" t="str">
        <f>IF($E17="","",VLOOKUP($E17,'1Q ELO (4)'!$A$7:$M$38,4))</f>
        <v/>
      </c>
      <c r="J17" s="221"/>
      <c r="K17" s="202"/>
      <c r="L17" s="298"/>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c r="L18" s="299"/>
      <c r="M18" s="202"/>
      <c r="N18" s="227"/>
      <c r="O18" s="227"/>
      <c r="P18" s="227"/>
      <c r="Q18" s="205"/>
      <c r="R18" s="206"/>
      <c r="S18" s="207"/>
    </row>
    <row r="19" spans="1:19" s="63" customFormat="1" ht="9" customHeight="1" x14ac:dyDescent="0.25">
      <c r="A19" s="234">
        <v>7</v>
      </c>
      <c r="B19" s="197" t="str">
        <f>IF($E19="","",VLOOKUP($E19,'1Q ELO (4)'!$A$7:$M$32,12))</f>
        <v/>
      </c>
      <c r="C19" s="197" t="str">
        <f>IF($E19="","",VLOOKUP($E19,'1Q ELO (4)'!$A$7:$M$30,13))</f>
        <v/>
      </c>
      <c r="D19" s="198" t="str">
        <f>IF($E19="","",VLOOKUP($E19,'1Q ELO (4)'!$A$7:$M$30,5))</f>
        <v/>
      </c>
      <c r="E19" s="199"/>
      <c r="F19" s="235" t="str">
        <f>UPPER(IF($E19="","",VLOOKUP($E19,'1Q ELO (4)'!$A$7:$M$38,2)))</f>
        <v/>
      </c>
      <c r="G19" s="235" t="str">
        <f>IF($E19="","",VLOOKUP($E19,'1Q ELO (4)'!$A$7:$M$38,3))</f>
        <v/>
      </c>
      <c r="H19" s="235"/>
      <c r="I19" s="235" t="str">
        <f>IF($E19="","",VLOOKUP($E19,'1Q ELO (4)'!$A$7:$M$38,4))</f>
        <v/>
      </c>
      <c r="J19" s="201"/>
      <c r="K19" s="202"/>
      <c r="L19" s="202"/>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17"/>
      <c r="M20" s="202"/>
      <c r="N20" s="227"/>
      <c r="O20" s="227"/>
      <c r="P20" s="227"/>
      <c r="Q20" s="205"/>
      <c r="R20" s="206"/>
      <c r="S20" s="207"/>
    </row>
    <row r="21" spans="1:19" s="63" customFormat="1" ht="9" customHeight="1" x14ac:dyDescent="0.25">
      <c r="A21" s="302">
        <v>8</v>
      </c>
      <c r="B21" s="197" t="str">
        <f>IF($E21="","",VLOOKUP($E21,'1Q ELO (4)'!$A$7:$M$32,12))</f>
        <v/>
      </c>
      <c r="C21" s="197" t="str">
        <f>IF($E21="","",VLOOKUP($E21,'1Q ELO (4)'!$A$7:$M$30,13))</f>
        <v/>
      </c>
      <c r="D21" s="198" t="str">
        <f>IF($E21="","",VLOOKUP($E21,'1Q ELO (4)'!$A$7:$M$30,5))</f>
        <v/>
      </c>
      <c r="E21" s="199"/>
      <c r="F21" s="219" t="str">
        <f>UPPER(IF($E21="","",VLOOKUP($E21,'1Q ELO (4)'!$A$7:$M$38,2)))</f>
        <v/>
      </c>
      <c r="G21" s="219" t="str">
        <f>IF($E21="","",VLOOKUP($E21,'1Q ELO (4)'!$A$7:$M$38,3))</f>
        <v/>
      </c>
      <c r="H21" s="219"/>
      <c r="I21" s="219" t="str">
        <f>IF($E21="","",VLOOKUP($E21,'1Q ELO (4)'!$A$7:$M$38,4))</f>
        <v/>
      </c>
      <c r="J21" s="231"/>
      <c r="K21" s="202"/>
      <c r="L21" s="202"/>
      <c r="M21" s="202"/>
      <c r="N21" s="227"/>
      <c r="O21" s="227"/>
      <c r="P21" s="227"/>
      <c r="Q21" s="205"/>
      <c r="R21" s="206"/>
      <c r="S21" s="207"/>
    </row>
    <row r="22" spans="1:19" s="63" customFormat="1" ht="9" customHeight="1" x14ac:dyDescent="0.25">
      <c r="A22" s="209"/>
      <c r="B22" s="210"/>
      <c r="C22" s="210"/>
      <c r="D22" s="211"/>
      <c r="E22" s="212"/>
      <c r="F22" s="233"/>
      <c r="G22" s="233"/>
      <c r="H22" s="303"/>
      <c r="I22" s="233"/>
      <c r="J22" s="224"/>
      <c r="K22" s="202"/>
      <c r="L22" s="202"/>
      <c r="M22" s="202"/>
      <c r="N22" s="227"/>
      <c r="O22" s="227"/>
      <c r="P22" s="227"/>
      <c r="Q22" s="205"/>
      <c r="R22" s="206"/>
      <c r="S22" s="207"/>
    </row>
    <row r="23" spans="1:19" s="63" customFormat="1" ht="9" customHeight="1" x14ac:dyDescent="0.25">
      <c r="A23" s="304"/>
      <c r="B23" s="304"/>
      <c r="C23" s="304"/>
      <c r="D23" s="304"/>
      <c r="E23" s="304"/>
      <c r="F23" s="305"/>
      <c r="G23" s="305"/>
      <c r="H23" s="305"/>
      <c r="I23" s="305"/>
      <c r="J23" s="306"/>
      <c r="K23" s="307"/>
      <c r="L23" s="308"/>
      <c r="M23" s="307"/>
      <c r="N23" s="308"/>
      <c r="O23" s="307"/>
      <c r="P23" s="308"/>
      <c r="Q23" s="307"/>
      <c r="R23" s="308"/>
      <c r="S23" s="207"/>
    </row>
    <row r="24" spans="1:19" s="63" customFormat="1" ht="9" customHeight="1" x14ac:dyDescent="0.25">
      <c r="A24" s="242" t="s">
        <v>54</v>
      </c>
      <c r="B24" s="243"/>
      <c r="C24" s="244"/>
      <c r="D24" s="243"/>
      <c r="E24" s="245" t="s">
        <v>60</v>
      </c>
      <c r="F24" s="246" t="s">
        <v>61</v>
      </c>
      <c r="G24" s="245"/>
      <c r="H24" s="245"/>
      <c r="I24" s="247"/>
      <c r="J24" s="245" t="s">
        <v>60</v>
      </c>
      <c r="K24" s="246" t="s">
        <v>62</v>
      </c>
      <c r="L24" s="248"/>
      <c r="M24" s="246" t="s">
        <v>63</v>
      </c>
      <c r="N24" s="249"/>
      <c r="O24" s="250" t="s">
        <v>64</v>
      </c>
      <c r="P24" s="250"/>
      <c r="Q24" s="251"/>
      <c r="R24" s="252"/>
      <c r="S24" s="207"/>
    </row>
    <row r="25" spans="1:19" s="63" customFormat="1" ht="9" customHeight="1" x14ac:dyDescent="0.25">
      <c r="A25" s="309" t="s">
        <v>65</v>
      </c>
      <c r="B25" s="262"/>
      <c r="C25" s="310"/>
      <c r="D25" s="311"/>
      <c r="E25" s="257">
        <v>1</v>
      </c>
      <c r="F25" s="258" t="str">
        <f>IF(E25&gt;$R$32,,UPPER(VLOOKUP(E25,'1Q ELO (4)'!$A$7:$O$134,2)))</f>
        <v/>
      </c>
      <c r="G25" s="259"/>
      <c r="H25" s="258"/>
      <c r="I25" s="260"/>
      <c r="J25" s="261" t="s">
        <v>66</v>
      </c>
      <c r="K25" s="262"/>
      <c r="L25" s="263"/>
      <c r="M25" s="262"/>
      <c r="N25" s="264"/>
      <c r="O25" s="265" t="s">
        <v>67</v>
      </c>
      <c r="P25" s="266"/>
      <c r="Q25" s="266"/>
      <c r="R25" s="267"/>
      <c r="S25" s="207"/>
    </row>
    <row r="26" spans="1:19" s="63" customFormat="1" ht="9" customHeight="1" x14ac:dyDescent="0.25">
      <c r="A26" s="268" t="s">
        <v>68</v>
      </c>
      <c r="B26" s="269"/>
      <c r="C26" s="271"/>
      <c r="D26" s="311"/>
      <c r="E26" s="257">
        <v>2</v>
      </c>
      <c r="F26" s="258" t="str">
        <f>IF(E26&gt;$R$32,,UPPER(VLOOKUP(E26,'1Q ELO (4)'!$A$7:$O$134,2)))</f>
        <v/>
      </c>
      <c r="G26" s="259"/>
      <c r="H26" s="258"/>
      <c r="I26" s="260"/>
      <c r="J26" s="261" t="s">
        <v>69</v>
      </c>
      <c r="K26" s="262"/>
      <c r="L26" s="263"/>
      <c r="M26" s="262"/>
      <c r="N26" s="264"/>
      <c r="O26" s="272"/>
      <c r="P26" s="273"/>
      <c r="Q26" s="269"/>
      <c r="R26" s="274"/>
      <c r="S26" s="207"/>
    </row>
    <row r="27" spans="1:19" s="63" customFormat="1" ht="9" customHeight="1" x14ac:dyDescent="0.25">
      <c r="A27" s="275"/>
      <c r="B27" s="276"/>
      <c r="C27" s="278"/>
      <c r="D27" s="182"/>
      <c r="E27" s="312">
        <v>3</v>
      </c>
      <c r="F27" s="258" t="str">
        <f>IF(E27&gt;$R$32,,UPPER(VLOOKUP(E27,'1Q ELO (4)'!$A$7:$O$134,2)))</f>
        <v/>
      </c>
      <c r="G27" s="259"/>
      <c r="H27" s="258"/>
      <c r="I27" s="260"/>
      <c r="J27" s="261" t="s">
        <v>70</v>
      </c>
      <c r="K27" s="262"/>
      <c r="L27" s="263"/>
      <c r="M27" s="262"/>
      <c r="N27" s="264"/>
      <c r="O27" s="265" t="s">
        <v>71</v>
      </c>
      <c r="P27" s="266"/>
      <c r="Q27" s="266"/>
      <c r="R27" s="267"/>
      <c r="S27" s="207"/>
    </row>
    <row r="28" spans="1:19" s="63" customFormat="1" ht="9" customHeight="1" x14ac:dyDescent="0.25">
      <c r="A28" s="279"/>
      <c r="B28" s="182"/>
      <c r="C28" s="280"/>
      <c r="D28" s="182"/>
      <c r="E28" s="312">
        <v>4</v>
      </c>
      <c r="F28" s="258" t="str">
        <f>IF(E28&gt;$R$32,,UPPER(VLOOKUP(E28,'1Q ELO (4)'!$A$7:$O$134,2)))</f>
        <v/>
      </c>
      <c r="G28" s="259"/>
      <c r="H28" s="258"/>
      <c r="I28" s="260"/>
      <c r="J28" s="261" t="s">
        <v>72</v>
      </c>
      <c r="K28" s="262"/>
      <c r="L28" s="263"/>
      <c r="M28" s="262"/>
      <c r="N28" s="264"/>
      <c r="O28" s="262"/>
      <c r="P28" s="263"/>
      <c r="Q28" s="262"/>
      <c r="R28" s="264"/>
      <c r="S28" s="207"/>
    </row>
    <row r="29" spans="1:19" s="63" customFormat="1" ht="9" customHeight="1" x14ac:dyDescent="0.25">
      <c r="A29" s="281"/>
      <c r="B29" s="282"/>
      <c r="C29" s="283"/>
      <c r="D29" s="282"/>
      <c r="E29" s="257"/>
      <c r="F29" s="258"/>
      <c r="G29" s="259"/>
      <c r="H29" s="258"/>
      <c r="I29" s="260"/>
      <c r="J29" s="261" t="s">
        <v>73</v>
      </c>
      <c r="K29" s="262"/>
      <c r="L29" s="263"/>
      <c r="M29" s="262"/>
      <c r="N29" s="264"/>
      <c r="O29" s="269"/>
      <c r="P29" s="273"/>
      <c r="Q29" s="269"/>
      <c r="R29" s="274"/>
      <c r="S29" s="207"/>
    </row>
    <row r="30" spans="1:19" s="63" customFormat="1" ht="9" customHeight="1" x14ac:dyDescent="0.25">
      <c r="A30" s="284"/>
      <c r="B30" s="19"/>
      <c r="C30" s="280"/>
      <c r="D30" s="182"/>
      <c r="E30" s="257"/>
      <c r="F30" s="258"/>
      <c r="G30" s="259"/>
      <c r="H30" s="258"/>
      <c r="I30" s="260"/>
      <c r="J30" s="261" t="s">
        <v>74</v>
      </c>
      <c r="K30" s="262"/>
      <c r="L30" s="263"/>
      <c r="M30" s="262"/>
      <c r="N30" s="264"/>
      <c r="O30" s="265" t="s">
        <v>34</v>
      </c>
      <c r="P30" s="266"/>
      <c r="Q30" s="266"/>
      <c r="R30" s="267"/>
      <c r="S30" s="207"/>
    </row>
    <row r="31" spans="1:19" s="63" customFormat="1" ht="9" customHeight="1" x14ac:dyDescent="0.25">
      <c r="A31" s="284"/>
      <c r="B31" s="19"/>
      <c r="C31" s="286"/>
      <c r="D31" s="285"/>
      <c r="E31" s="257"/>
      <c r="F31" s="258"/>
      <c r="G31" s="259"/>
      <c r="H31" s="258"/>
      <c r="I31" s="260"/>
      <c r="J31" s="261" t="s">
        <v>75</v>
      </c>
      <c r="K31" s="262"/>
      <c r="L31" s="263"/>
      <c r="M31" s="262"/>
      <c r="N31" s="264"/>
      <c r="O31" s="262"/>
      <c r="P31" s="263"/>
      <c r="Q31" s="262"/>
      <c r="R31" s="264"/>
      <c r="S31" s="207"/>
    </row>
    <row r="32" spans="1:19" s="63" customFormat="1" ht="9" customHeight="1" x14ac:dyDescent="0.25">
      <c r="A32" s="287"/>
      <c r="B32" s="288"/>
      <c r="C32" s="290"/>
      <c r="D32" s="289"/>
      <c r="E32" s="291"/>
      <c r="F32" s="292"/>
      <c r="G32" s="293"/>
      <c r="H32" s="292"/>
      <c r="I32" s="294"/>
      <c r="J32" s="295" t="s">
        <v>76</v>
      </c>
      <c r="K32" s="269"/>
      <c r="L32" s="273"/>
      <c r="M32" s="269"/>
      <c r="N32" s="274"/>
      <c r="O32" s="269">
        <f>R4</f>
        <v>0</v>
      </c>
      <c r="P32" s="273"/>
      <c r="Q32" s="269"/>
      <c r="R32" s="296">
        <f>MIN(8,'1Q ELO (4)'!O5)</f>
        <v>8</v>
      </c>
      <c r="S32" s="207"/>
    </row>
    <row r="33" spans="10:19" s="63" customFormat="1" ht="9" customHeight="1" x14ac:dyDescent="0.25">
      <c r="J33" s="163"/>
      <c r="L33" s="163"/>
      <c r="N33" s="164"/>
      <c r="P33" s="163"/>
      <c r="R33" s="164"/>
      <c r="S33" s="207"/>
    </row>
    <row r="34" spans="10:19" s="63" customFormat="1" ht="9" customHeight="1" x14ac:dyDescent="0.25">
      <c r="J34" s="163"/>
      <c r="L34" s="163"/>
      <c r="N34" s="164"/>
      <c r="P34" s="163"/>
      <c r="R34" s="164"/>
      <c r="S34" s="207"/>
    </row>
    <row r="35" spans="10:19" s="63" customFormat="1" ht="9" customHeight="1" x14ac:dyDescent="0.25">
      <c r="J35" s="163"/>
      <c r="L35" s="163"/>
      <c r="N35" s="164"/>
      <c r="P35" s="163"/>
      <c r="R35" s="164"/>
      <c r="S35" s="207"/>
    </row>
    <row r="36" spans="10:19" s="63" customFormat="1" ht="9" customHeight="1" x14ac:dyDescent="0.25">
      <c r="J36" s="163"/>
      <c r="L36" s="163"/>
      <c r="N36" s="164"/>
      <c r="P36" s="163"/>
      <c r="R36" s="164"/>
      <c r="S36" s="207"/>
    </row>
    <row r="37" spans="10:19" s="63" customFormat="1" ht="9" customHeight="1" x14ac:dyDescent="0.25">
      <c r="J37" s="163"/>
      <c r="L37" s="163"/>
      <c r="N37" s="164"/>
      <c r="P37" s="163"/>
      <c r="R37" s="164"/>
      <c r="S37" s="207"/>
    </row>
    <row r="38" spans="10:19" s="63" customFormat="1" ht="9" customHeight="1" x14ac:dyDescent="0.25">
      <c r="J38" s="163"/>
      <c r="L38" s="163"/>
      <c r="N38" s="164"/>
      <c r="P38" s="163"/>
      <c r="R38" s="164"/>
      <c r="S38" s="207"/>
    </row>
    <row r="39" spans="10:19" s="63" customFormat="1" ht="9" customHeight="1" x14ac:dyDescent="0.25">
      <c r="J39" s="163"/>
      <c r="L39" s="163"/>
      <c r="N39" s="164"/>
      <c r="P39" s="163"/>
      <c r="R39" s="164"/>
      <c r="S39" s="207"/>
    </row>
    <row r="40" spans="10:19" s="63" customFormat="1" ht="9" customHeight="1" x14ac:dyDescent="0.25">
      <c r="J40" s="163"/>
      <c r="L40" s="163"/>
      <c r="N40" s="164"/>
      <c r="P40" s="163"/>
      <c r="R40" s="164"/>
      <c r="S40" s="207"/>
    </row>
    <row r="41" spans="10:19" s="63" customFormat="1" ht="9" customHeight="1" x14ac:dyDescent="0.25">
      <c r="J41" s="163"/>
      <c r="L41" s="163"/>
      <c r="N41" s="164"/>
      <c r="P41" s="163"/>
      <c r="R41" s="164"/>
      <c r="S41" s="207"/>
    </row>
    <row r="42" spans="10:19" s="63" customFormat="1" ht="9" customHeight="1" x14ac:dyDescent="0.25">
      <c r="J42" s="163"/>
      <c r="L42" s="163"/>
      <c r="N42" s="164"/>
      <c r="P42" s="163"/>
      <c r="R42" s="164"/>
      <c r="S42" s="207"/>
    </row>
    <row r="43" spans="10:19" s="63" customFormat="1" ht="9" customHeight="1" x14ac:dyDescent="0.25">
      <c r="J43" s="163"/>
      <c r="L43" s="163"/>
      <c r="N43" s="164"/>
      <c r="P43" s="163"/>
      <c r="R43" s="164"/>
      <c r="S43" s="207"/>
    </row>
    <row r="44" spans="10:19" s="63" customFormat="1" ht="9" customHeight="1" x14ac:dyDescent="0.25">
      <c r="J44" s="163"/>
      <c r="L44" s="163"/>
      <c r="N44" s="164"/>
      <c r="P44" s="163"/>
      <c r="R44" s="164"/>
      <c r="S44" s="207"/>
    </row>
    <row r="45" spans="10:19" s="63" customFormat="1" ht="9" customHeight="1" x14ac:dyDescent="0.25">
      <c r="J45" s="163"/>
      <c r="L45" s="163"/>
      <c r="N45" s="164"/>
      <c r="P45" s="163"/>
      <c r="R45" s="164"/>
      <c r="S45" s="207"/>
    </row>
    <row r="46" spans="10:19" s="63" customFormat="1" ht="9" customHeight="1" x14ac:dyDescent="0.25">
      <c r="J46" s="163"/>
      <c r="L46" s="163"/>
      <c r="N46" s="164"/>
      <c r="P46" s="163"/>
      <c r="R46" s="164"/>
      <c r="S46" s="207"/>
    </row>
    <row r="47" spans="10:19" s="63" customFormat="1" ht="9" customHeight="1" x14ac:dyDescent="0.25">
      <c r="J47" s="163"/>
      <c r="L47" s="163"/>
      <c r="N47" s="164"/>
      <c r="P47" s="163"/>
      <c r="R47" s="164"/>
      <c r="S47" s="207"/>
    </row>
    <row r="48" spans="10:19" s="63" customFormat="1" ht="9" customHeight="1" x14ac:dyDescent="0.25">
      <c r="J48" s="163"/>
      <c r="L48" s="163"/>
      <c r="N48" s="164"/>
      <c r="P48" s="163"/>
      <c r="R48" s="164"/>
      <c r="S48" s="207"/>
    </row>
    <row r="49" spans="10:19" s="63" customFormat="1" ht="9" customHeight="1" x14ac:dyDescent="0.25">
      <c r="J49" s="163"/>
      <c r="L49" s="163"/>
      <c r="N49" s="164"/>
      <c r="P49" s="163"/>
      <c r="R49" s="164"/>
      <c r="S49" s="207"/>
    </row>
    <row r="50" spans="10:19" s="63" customFormat="1" ht="9" customHeight="1" x14ac:dyDescent="0.25">
      <c r="J50" s="163"/>
      <c r="L50" s="163"/>
      <c r="N50" s="164"/>
      <c r="P50" s="163"/>
      <c r="R50" s="164"/>
      <c r="S50" s="207"/>
    </row>
    <row r="51" spans="10:19" s="63" customFormat="1" ht="9" customHeight="1" x14ac:dyDescent="0.25">
      <c r="J51" s="163"/>
      <c r="L51" s="163"/>
      <c r="N51" s="164"/>
      <c r="P51" s="163"/>
      <c r="R51" s="164"/>
      <c r="S51" s="207"/>
    </row>
    <row r="52" spans="10:19" s="63" customFormat="1" ht="9" customHeight="1" x14ac:dyDescent="0.25">
      <c r="J52" s="163"/>
      <c r="L52" s="163"/>
      <c r="N52" s="164"/>
      <c r="P52" s="163"/>
      <c r="R52" s="164"/>
      <c r="S52" s="207"/>
    </row>
    <row r="53" spans="10:19" s="63" customFormat="1" ht="9" customHeight="1" x14ac:dyDescent="0.25">
      <c r="J53" s="163"/>
      <c r="L53" s="163"/>
      <c r="N53" s="164"/>
      <c r="P53" s="163"/>
      <c r="R53" s="164"/>
      <c r="S53" s="207"/>
    </row>
    <row r="54" spans="10:19" s="63" customFormat="1" ht="9" customHeight="1" x14ac:dyDescent="0.25">
      <c r="J54" s="163"/>
      <c r="L54" s="163"/>
      <c r="N54" s="164"/>
      <c r="P54" s="163"/>
      <c r="R54" s="164"/>
      <c r="S54" s="207"/>
    </row>
    <row r="55" spans="10:19" s="63" customFormat="1" ht="9" customHeight="1" x14ac:dyDescent="0.25">
      <c r="J55" s="163"/>
      <c r="L55" s="163"/>
      <c r="N55" s="164"/>
      <c r="P55" s="163"/>
      <c r="R55" s="164"/>
      <c r="S55" s="207"/>
    </row>
    <row r="56" spans="10:19" s="63" customFormat="1" ht="9" customHeight="1" x14ac:dyDescent="0.25">
      <c r="J56" s="163"/>
      <c r="L56" s="163"/>
      <c r="N56" s="164"/>
      <c r="P56" s="163"/>
      <c r="R56" s="164"/>
      <c r="S56" s="207"/>
    </row>
    <row r="57" spans="10:19" s="63" customFormat="1" ht="9" customHeight="1" x14ac:dyDescent="0.25">
      <c r="J57" s="163"/>
      <c r="L57" s="163"/>
      <c r="N57" s="164"/>
      <c r="P57" s="163"/>
      <c r="R57" s="164"/>
      <c r="S57" s="207"/>
    </row>
    <row r="58" spans="10:19" s="63" customFormat="1" ht="9" customHeight="1" x14ac:dyDescent="0.25">
      <c r="J58" s="163"/>
      <c r="L58" s="163"/>
      <c r="N58" s="164"/>
      <c r="P58" s="163"/>
      <c r="R58" s="164"/>
      <c r="S58" s="207"/>
    </row>
    <row r="59" spans="10:19" s="63" customFormat="1" ht="9" customHeight="1" x14ac:dyDescent="0.25">
      <c r="J59" s="163"/>
      <c r="L59" s="163"/>
      <c r="N59" s="164"/>
      <c r="P59" s="163"/>
      <c r="R59" s="164"/>
      <c r="S59" s="313"/>
    </row>
    <row r="60" spans="10:19" s="63" customFormat="1" ht="9" customHeight="1" x14ac:dyDescent="0.25">
      <c r="J60" s="163"/>
      <c r="L60" s="163"/>
      <c r="N60" s="164"/>
      <c r="P60" s="163"/>
      <c r="R60" s="164"/>
      <c r="S60" s="207"/>
    </row>
    <row r="61" spans="10:19" s="63" customFormat="1" ht="9" customHeight="1" x14ac:dyDescent="0.25">
      <c r="J61" s="163"/>
      <c r="L61" s="163"/>
      <c r="N61" s="164"/>
      <c r="P61" s="163"/>
      <c r="R61" s="164"/>
      <c r="S61" s="207"/>
    </row>
    <row r="62" spans="10:19" s="63" customFormat="1" ht="9" customHeight="1" x14ac:dyDescent="0.25">
      <c r="J62" s="163"/>
      <c r="L62" s="163"/>
      <c r="N62" s="164"/>
      <c r="P62" s="163"/>
      <c r="R62" s="164"/>
      <c r="S62" s="207"/>
    </row>
    <row r="63" spans="10:19" s="63" customFormat="1" ht="9" customHeight="1" x14ac:dyDescent="0.25">
      <c r="J63" s="163"/>
      <c r="L63" s="163"/>
      <c r="N63" s="164"/>
      <c r="P63" s="163"/>
      <c r="R63" s="164"/>
      <c r="S63" s="207"/>
    </row>
    <row r="64" spans="10:19" s="63" customFormat="1" ht="9" customHeight="1" x14ac:dyDescent="0.25">
      <c r="J64" s="163"/>
      <c r="L64" s="163"/>
      <c r="N64" s="164"/>
      <c r="P64" s="163"/>
      <c r="R64" s="164"/>
      <c r="S64" s="207"/>
    </row>
    <row r="65" spans="10:19" s="63" customFormat="1" ht="9" customHeight="1" x14ac:dyDescent="0.25">
      <c r="J65" s="163"/>
      <c r="L65" s="163"/>
      <c r="N65" s="164"/>
      <c r="P65" s="163"/>
      <c r="R65" s="164"/>
      <c r="S65" s="207"/>
    </row>
    <row r="66" spans="10:19" s="63" customFormat="1" ht="9" customHeight="1" x14ac:dyDescent="0.25">
      <c r="J66" s="163"/>
      <c r="L66" s="163"/>
      <c r="N66" s="164"/>
      <c r="P66" s="163"/>
      <c r="R66" s="164"/>
      <c r="S66" s="207"/>
    </row>
    <row r="67" spans="10:19" s="63" customFormat="1" ht="9" customHeight="1" x14ac:dyDescent="0.25">
      <c r="J67" s="163"/>
      <c r="L67" s="163"/>
      <c r="N67" s="164"/>
      <c r="P67" s="163"/>
      <c r="R67" s="164"/>
      <c r="S67" s="207"/>
    </row>
    <row r="68" spans="10:19" s="63" customFormat="1" ht="9" customHeight="1" x14ac:dyDescent="0.25">
      <c r="J68" s="163"/>
      <c r="L68" s="163"/>
      <c r="N68" s="164"/>
      <c r="P68" s="163"/>
      <c r="R68" s="164"/>
      <c r="S68" s="207"/>
    </row>
    <row r="69" spans="10:19" s="63" customFormat="1" ht="9" customHeight="1" x14ac:dyDescent="0.25">
      <c r="J69" s="163"/>
      <c r="L69" s="163"/>
      <c r="N69" s="164"/>
      <c r="P69" s="163"/>
      <c r="R69" s="164"/>
      <c r="S69" s="207"/>
    </row>
    <row r="70" spans="10:19" s="10" customFormat="1" ht="6.75" customHeight="1" x14ac:dyDescent="0.25">
      <c r="J70" s="163"/>
      <c r="L70" s="163"/>
      <c r="N70" s="164"/>
      <c r="P70" s="163"/>
      <c r="R70" s="164"/>
      <c r="S70" s="314"/>
    </row>
    <row r="71" spans="10:19" s="21" customFormat="1" ht="10.5" customHeight="1" x14ac:dyDescent="0.25">
      <c r="J71" s="163"/>
      <c r="L71" s="163"/>
      <c r="N71" s="164"/>
      <c r="P71" s="163"/>
      <c r="R71" s="164"/>
    </row>
    <row r="72" spans="10:19" s="21" customFormat="1" ht="9" customHeight="1" x14ac:dyDescent="0.25">
      <c r="J72" s="163"/>
      <c r="L72" s="163"/>
      <c r="N72" s="164"/>
      <c r="P72" s="163"/>
      <c r="R72" s="164"/>
    </row>
    <row r="73" spans="10:19" s="21" customFormat="1" ht="9" customHeight="1" x14ac:dyDescent="0.25">
      <c r="J73" s="163"/>
      <c r="L73" s="163"/>
      <c r="N73" s="164"/>
      <c r="P73" s="163"/>
      <c r="R73" s="164"/>
    </row>
    <row r="74" spans="10:19" s="21" customFormat="1" ht="9" customHeight="1" x14ac:dyDescent="0.25">
      <c r="J74" s="163"/>
      <c r="L74" s="163"/>
      <c r="N74" s="164"/>
      <c r="P74" s="163"/>
      <c r="R74" s="164"/>
    </row>
    <row r="75" spans="10:19" s="21" customFormat="1" ht="9" customHeight="1" x14ac:dyDescent="0.25">
      <c r="J75" s="163"/>
      <c r="L75" s="163"/>
      <c r="N75" s="164"/>
      <c r="P75" s="163"/>
      <c r="R75" s="164"/>
    </row>
    <row r="76" spans="10:19" s="21" customFormat="1" ht="9" customHeight="1" x14ac:dyDescent="0.25">
      <c r="J76" s="163"/>
      <c r="L76" s="163"/>
      <c r="N76" s="164"/>
      <c r="P76" s="163"/>
      <c r="R76" s="164"/>
    </row>
    <row r="77" spans="10:19" s="21" customFormat="1" ht="9" customHeight="1" x14ac:dyDescent="0.25">
      <c r="J77" s="163"/>
      <c r="L77" s="163"/>
      <c r="N77" s="164"/>
      <c r="P77" s="163"/>
      <c r="R77" s="164"/>
    </row>
    <row r="78" spans="10:19" s="21" customFormat="1" ht="9" customHeight="1" x14ac:dyDescent="0.25">
      <c r="J78" s="163"/>
      <c r="L78" s="163"/>
      <c r="N78" s="164"/>
      <c r="P78" s="163"/>
      <c r="R78" s="164"/>
    </row>
    <row r="79" spans="10:19" s="21" customFormat="1" ht="9" customHeight="1" x14ac:dyDescent="0.25">
      <c r="J79" s="163"/>
      <c r="L79" s="163"/>
      <c r="N79" s="164"/>
      <c r="P79" s="163"/>
      <c r="R79" s="164"/>
    </row>
  </sheetData>
  <mergeCells count="1">
    <mergeCell ref="A4:C4"/>
  </mergeCells>
  <conditionalFormatting sqref="B8 B10 B12 B14 B16 B18 B20 B22">
    <cfRule type="cellIs" dxfId="702" priority="4" operator="equal">
      <formula>"QA"</formula>
    </cfRule>
    <cfRule type="cellIs" dxfId="701" priority="5" operator="equal">
      <formula>"DA"</formula>
    </cfRule>
  </conditionalFormatting>
  <conditionalFormatting sqref="E7 E11 E15 E19">
    <cfRule type="expression" dxfId="700" priority="2">
      <formula>$E7&lt;9</formula>
    </cfRule>
  </conditionalFormatting>
  <conditionalFormatting sqref="H7 H9 H11 H13 H15 H17 H19 H21">
    <cfRule type="expression" dxfId="699" priority="11">
      <formula>AND($E7&lt;9,$C7&gt;0)</formula>
    </cfRule>
  </conditionalFormatting>
  <conditionalFormatting sqref="I8 I12 I16 I20">
    <cfRule type="expression" dxfId="698" priority="8">
      <formula>AND($O$1="CU",I8="Umpire")</formula>
    </cfRule>
    <cfRule type="expression" dxfId="697" priority="9">
      <formula>AND($O$1="CU",I8&lt;&gt;"Umpire",J8&lt;&gt;"")</formula>
    </cfRule>
    <cfRule type="expression" dxfId="696" priority="10">
      <formula>AND($O$1="CU",I8&lt;&gt;"Umpire")</formula>
    </cfRule>
  </conditionalFormatting>
  <conditionalFormatting sqref="J8 J12 J16 J20 R32">
    <cfRule type="expression" dxfId="695" priority="3">
      <formula>$O$1="CU"</formula>
    </cfRule>
  </conditionalFormatting>
  <conditionalFormatting sqref="K8 K12 K16 K20">
    <cfRule type="expression" dxfId="694" priority="6">
      <formula>J8="as"</formula>
    </cfRule>
    <cfRule type="expression" dxfId="693" priority="7">
      <formula>J8="bs"</formula>
    </cfRule>
  </conditionalFormatting>
  <dataValidations count="1">
    <dataValidation type="list" allowBlank="1" showInputMessage="1" sqref="I8 K10 I12 M14 I16 K18 I20" xr:uid="{00000000-0002-0000-3D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63490"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63489"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63492"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63493"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99FF66"/>
    <pageSetUpPr fitToPage="1"/>
  </sheetPr>
  <dimension ref="A1:U47"/>
  <sheetViews>
    <sheetView showGridLines="0" showZeros="0" zoomScale="85" zoomScaleNormal="85" workbookViewId="0">
      <selection activeCell="A6" sqref="A6"/>
    </sheetView>
  </sheetViews>
  <sheetFormatPr defaultColWidth="8.6640625" defaultRowHeight="12.75" customHeight="1"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5.109375" customWidth="1"/>
    <col min="18" max="18" width="1.6640625" style="164" customWidth="1"/>
    <col min="19" max="19" width="9.1093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79</v>
      </c>
      <c r="L1" s="99"/>
      <c r="M1" s="107"/>
      <c r="N1" s="166"/>
      <c r="O1" s="166"/>
      <c r="P1" s="166"/>
      <c r="Q1" s="165"/>
      <c r="R1" s="166"/>
    </row>
    <row r="2" spans="1:21" s="172" customFormat="1" ht="13.2" x14ac:dyDescent="0.25">
      <c r="A2" s="103" t="s">
        <v>32</v>
      </c>
      <c r="B2" s="103"/>
      <c r="C2" s="103"/>
      <c r="D2" s="168"/>
      <c r="E2" s="168">
        <f>Altalanos!$D$8</f>
        <v>0</v>
      </c>
      <c r="F2" s="103"/>
      <c r="G2" s="169"/>
      <c r="H2" s="170"/>
      <c r="I2" s="170"/>
      <c r="J2" s="171"/>
      <c r="K2" s="98" t="s">
        <v>247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81</v>
      </c>
      <c r="F5" s="185" t="s">
        <v>27</v>
      </c>
      <c r="G5" s="185" t="s">
        <v>28</v>
      </c>
      <c r="H5" s="185"/>
      <c r="I5" s="185" t="s">
        <v>38</v>
      </c>
      <c r="J5" s="185"/>
      <c r="K5" s="183" t="s">
        <v>82</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(4)'!$A$7:$M$32,12))</f>
        <v/>
      </c>
      <c r="C7" s="197" t="str">
        <f>IF($E7="","",VLOOKUP($E7,'1Q ELO (4)'!$A$7:$M$32,13))</f>
        <v/>
      </c>
      <c r="D7" s="198" t="str">
        <f>IF($E7="","",VLOOKUP($E7,'1Q ELO (4)'!$A$7:$M$32,5))</f>
        <v/>
      </c>
      <c r="E7" s="199"/>
      <c r="F7" s="235" t="str">
        <f>UPPER(IF($E7="","",VLOOKUP($E7,'1Q ELO (4)'!$A$7:$M$32,2)))</f>
        <v/>
      </c>
      <c r="G7" s="235" t="str">
        <f>IF($E7="","",VLOOKUP($E7,'1Q ELO (4)'!$A$7:$M$32,3))</f>
        <v/>
      </c>
      <c r="H7" s="235"/>
      <c r="I7" s="235" t="str">
        <f>IF($E7="","",VLOOKUP($E7,'1Q ELO (4)'!$A$7:$M$32,4))</f>
        <v/>
      </c>
      <c r="J7" s="201"/>
      <c r="K7" s="202"/>
      <c r="L7" s="202"/>
      <c r="M7" s="202"/>
      <c r="N7" s="202"/>
      <c r="O7" s="203"/>
      <c r="P7" s="204"/>
      <c r="Q7" s="205"/>
      <c r="R7" s="206"/>
      <c r="S7" s="207"/>
      <c r="U7" s="208" t="str">
        <f>Birók!P21</f>
        <v>Bíró</v>
      </c>
    </row>
    <row r="8" spans="1:21" s="63" customFormat="1" ht="9" customHeight="1" x14ac:dyDescent="0.25">
      <c r="A8" s="209"/>
      <c r="B8" s="315"/>
      <c r="C8" s="212"/>
      <c r="D8" s="316"/>
      <c r="E8" s="212"/>
      <c r="F8" s="213"/>
      <c r="G8" s="213"/>
      <c r="H8" s="214"/>
      <c r="I8" s="317"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(4)'!$A$7:$M$32,12))</f>
        <v/>
      </c>
      <c r="C9" s="197" t="str">
        <f>IF($E9="","",VLOOKUP($E9,'1Q ELO (4)'!$A$7:$M$32,13))</f>
        <v/>
      </c>
      <c r="D9" s="198" t="str">
        <f>IF($E9="","",VLOOKUP($E9,'1Q ELO (4)'!$A$7:$M$32,5))</f>
        <v/>
      </c>
      <c r="E9" s="199"/>
      <c r="F9" s="219" t="str">
        <f>UPPER(IF($E9="","",VLOOKUP($E9,'1Q ELO (4)'!$A$7:$M$32,2)))</f>
        <v/>
      </c>
      <c r="G9" s="219" t="str">
        <f>IF($E9="","",VLOOKUP($E9,'1Q ELO (4)'!$A$7:$M$32,3))</f>
        <v/>
      </c>
      <c r="H9" s="219"/>
      <c r="I9" s="219" t="str">
        <f>IF($E9="","",VLOOKUP($E9,'1Q ELO (4)'!$A$7:$M$32,4))</f>
        <v/>
      </c>
      <c r="J9" s="221"/>
      <c r="K9" s="202"/>
      <c r="L9" s="222"/>
      <c r="M9" s="202"/>
      <c r="N9" s="202"/>
      <c r="O9" s="203"/>
      <c r="P9" s="204"/>
      <c r="Q9" s="205"/>
      <c r="R9" s="206"/>
      <c r="S9" s="207"/>
      <c r="U9" s="218" t="str">
        <f>Birók!P23</f>
        <v xml:space="preserve"> </v>
      </c>
    </row>
    <row r="10" spans="1:21" s="63" customFormat="1" ht="9" customHeight="1" x14ac:dyDescent="0.25">
      <c r="A10" s="209"/>
      <c r="B10" s="315" t="str">
        <f>IF($E10="","",VLOOKUP($E10,'1Q ELO (4)'!$A$7:$M$32,12))</f>
        <v/>
      </c>
      <c r="C10" s="212"/>
      <c r="D10" s="316"/>
      <c r="E10" s="223"/>
      <c r="F10" s="213"/>
      <c r="G10" s="213"/>
      <c r="H10" s="214"/>
      <c r="I10" s="213"/>
      <c r="J10" s="224"/>
      <c r="K10" s="318"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(4)'!$A$7:$M$32,12))</f>
        <v/>
      </c>
      <c r="C11" s="197" t="str">
        <f>IF($E11="","",VLOOKUP($E11,'1Q ELO (4)'!$A$7:$M$32,13))</f>
        <v/>
      </c>
      <c r="D11" s="198" t="str">
        <f>IF($E11="","",VLOOKUP($E11,'1Q ELO (4)'!$A$7:$M$32,5))</f>
        <v/>
      </c>
      <c r="E11" s="199"/>
      <c r="F11" s="219" t="str">
        <f>UPPER(IF($E11="","",VLOOKUP($E11,'1Q ELO (4)'!$A$7:$M$32,2)))</f>
        <v/>
      </c>
      <c r="G11" s="219" t="str">
        <f>IF($E11="","",VLOOKUP($E11,'1Q ELO (4)'!$A$7:$M$32,3))</f>
        <v/>
      </c>
      <c r="H11" s="219"/>
      <c r="I11" s="219" t="str">
        <f>IF($E11="","",VLOOKUP($E11,'1Q ELO (4)'!$A$7:$M$32,4))</f>
        <v/>
      </c>
      <c r="J11" s="201"/>
      <c r="K11" s="202"/>
      <c r="L11" s="228"/>
      <c r="M11" s="202"/>
      <c r="N11" s="227"/>
      <c r="O11" s="227"/>
      <c r="P11" s="227"/>
      <c r="Q11" s="205"/>
      <c r="R11" s="206"/>
      <c r="S11" s="207"/>
      <c r="U11" s="218" t="str">
        <f>Birók!P25</f>
        <v xml:space="preserve"> </v>
      </c>
    </row>
    <row r="12" spans="1:21" s="63" customFormat="1" ht="9" customHeight="1" x14ac:dyDescent="0.25">
      <c r="A12" s="209"/>
      <c r="B12" s="315" t="str">
        <f>IF($E12="","",VLOOKUP($E12,'1Q ELO (4)'!$A$7:$M$32,12))</f>
        <v/>
      </c>
      <c r="C12" s="212"/>
      <c r="D12" s="316"/>
      <c r="E12" s="223"/>
      <c r="F12" s="213"/>
      <c r="G12" s="213"/>
      <c r="H12" s="214"/>
      <c r="I12" s="318" t="s">
        <v>59</v>
      </c>
      <c r="J12" s="216"/>
      <c r="K12" s="217" t="str">
        <f>UPPER(IF(OR(J12="a",J12="as"),F11,IF(OR(J12="b",J12="bs"),F13,)))</f>
        <v/>
      </c>
      <c r="L12" s="230"/>
      <c r="M12" s="202"/>
      <c r="N12" s="227"/>
      <c r="O12" s="227"/>
      <c r="P12" s="227"/>
      <c r="Q12" s="205"/>
      <c r="R12" s="206"/>
      <c r="S12" s="207"/>
      <c r="U12" s="218" t="str">
        <f>Birók!P26</f>
        <v xml:space="preserve"> </v>
      </c>
    </row>
    <row r="13" spans="1:21" s="63" customFormat="1" ht="9" customHeight="1" x14ac:dyDescent="0.25">
      <c r="A13" s="209">
        <v>4</v>
      </c>
      <c r="B13" s="197" t="str">
        <f>IF($E13="","",VLOOKUP($E13,'1Q ELO (4)'!$A$7:$M$32,12))</f>
        <v/>
      </c>
      <c r="C13" s="197" t="str">
        <f>IF($E13="","",VLOOKUP($E13,'1Q ELO (4)'!$A$7:$M$32,13))</f>
        <v/>
      </c>
      <c r="D13" s="198" t="str">
        <f>IF($E13="","",VLOOKUP($E13,'1Q ELO (4)'!$A$7:$M$32,5))</f>
        <v/>
      </c>
      <c r="E13" s="199"/>
      <c r="F13" s="219" t="str">
        <f>UPPER(IF($E13="","",VLOOKUP($E13,'1Q ELO (4)'!$A$7:$M$32,2)))</f>
        <v/>
      </c>
      <c r="G13" s="219" t="str">
        <f>IF($E13="","",VLOOKUP($E13,'1Q ELO (4)'!$A$7:$M$32,3))</f>
        <v/>
      </c>
      <c r="H13" s="219"/>
      <c r="I13" s="219" t="str">
        <f>IF($E13="","",VLOOKUP($E13,'1Q ELO (4)'!$A$7:$M$32,4))</f>
        <v/>
      </c>
      <c r="J13" s="231"/>
      <c r="K13" s="202"/>
      <c r="L13" s="202"/>
      <c r="M13" s="202"/>
      <c r="N13" s="227"/>
      <c r="O13" s="227"/>
      <c r="P13" s="227"/>
      <c r="Q13" s="205"/>
      <c r="R13" s="206"/>
      <c r="S13" s="207"/>
      <c r="U13" s="218" t="str">
        <f>Birók!P27</f>
        <v xml:space="preserve"> </v>
      </c>
    </row>
    <row r="14" spans="1:21" s="63" customFormat="1" ht="9" customHeight="1" x14ac:dyDescent="0.25">
      <c r="A14" s="209"/>
      <c r="B14" s="210" t="str">
        <f>IF($E14="","",VLOOKUP($E14,'1Q ELO (4)'!$A$7:$M$32,12))</f>
        <v/>
      </c>
      <c r="C14" s="212"/>
      <c r="D14" s="316"/>
      <c r="E14" s="223"/>
      <c r="F14" s="213"/>
      <c r="G14" s="213"/>
      <c r="H14" s="214"/>
      <c r="I14" s="21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(4)'!$A$7:$M$32,12))</f>
        <v/>
      </c>
      <c r="C15" s="197" t="str">
        <f>IF($E15="","",VLOOKUP($E15,'1Q ELO (4)'!$A$7:$M$32,13))</f>
        <v/>
      </c>
      <c r="D15" s="198" t="str">
        <f>IF($E15="","",VLOOKUP($E15,'1Q ELO (4)'!$A$7:$M$32,5))</f>
        <v/>
      </c>
      <c r="E15" s="319"/>
      <c r="F15" s="235" t="str">
        <f>UPPER(IF($E15="","",VLOOKUP($E15,'1Q ELO (4)'!$A$7:$M$32,2)))</f>
        <v/>
      </c>
      <c r="G15" s="235" t="str">
        <f>IF($E15="","",VLOOKUP($E15,'1Q ELO (4)'!$A$7:$M$32,3))</f>
        <v/>
      </c>
      <c r="H15" s="235"/>
      <c r="I15" s="235" t="str">
        <f>IF($E15="","",VLOOKUP($E15,'1Q ELO (4)'!$A$7:$M$32,4))</f>
        <v/>
      </c>
      <c r="J15" s="300"/>
      <c r="K15" s="202"/>
      <c r="L15" s="202"/>
      <c r="M15" s="202"/>
      <c r="N15" s="227"/>
      <c r="O15" s="202"/>
      <c r="P15" s="227"/>
      <c r="Q15" s="205"/>
      <c r="R15" s="206"/>
      <c r="S15" s="207"/>
      <c r="U15" s="218" t="str">
        <f>Birók!P29</f>
        <v xml:space="preserve"> </v>
      </c>
    </row>
    <row r="16" spans="1:21" s="63" customFormat="1" ht="9" customHeight="1" x14ac:dyDescent="0.25">
      <c r="A16" s="209"/>
      <c r="B16" s="210" t="str">
        <f>IF($E16="","",VLOOKUP($E16,'1Q ELO (4)'!$A$7:$M$32,12))</f>
        <v/>
      </c>
      <c r="C16" s="212"/>
      <c r="D16" s="316"/>
      <c r="E16" s="223"/>
      <c r="F16" s="213"/>
      <c r="G16" s="213"/>
      <c r="H16" s="214"/>
      <c r="I16" s="318"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(4)'!$A$7:$M$32,12))</f>
        <v/>
      </c>
      <c r="C17" s="197" t="str">
        <f>IF($E17="","",VLOOKUP($E17,'1Q ELO (4)'!$A$7:$M$32,13))</f>
        <v/>
      </c>
      <c r="D17" s="198" t="str">
        <f>IF($E17="","",VLOOKUP($E17,'1Q ELO (4)'!$A$7:$M$32,5))</f>
        <v/>
      </c>
      <c r="E17" s="199"/>
      <c r="F17" s="219" t="str">
        <f>UPPER(IF($E17="","",VLOOKUP($E17,'1Q ELO (4)'!$A$7:$M$32,2)))</f>
        <v/>
      </c>
      <c r="G17" s="219" t="str">
        <f>IF($E17="","",VLOOKUP($E17,'1Q ELO (4)'!$A$7:$M$32,3))</f>
        <v/>
      </c>
      <c r="H17" s="219"/>
      <c r="I17" s="219" t="str">
        <f>IF($E17="","",VLOOKUP($E17,'1Q ELO (4)'!$A$7:$M$32,4))</f>
        <v/>
      </c>
      <c r="J17" s="221"/>
      <c r="K17" s="202"/>
      <c r="L17" s="222"/>
      <c r="M17" s="202"/>
      <c r="N17" s="227"/>
      <c r="O17" s="227"/>
      <c r="P17" s="227"/>
      <c r="Q17" s="205"/>
      <c r="R17" s="206"/>
      <c r="S17" s="207"/>
    </row>
    <row r="18" spans="1:19" s="63" customFormat="1" ht="9" customHeight="1" x14ac:dyDescent="0.25">
      <c r="A18" s="209"/>
      <c r="B18" s="210" t="str">
        <f>IF($E18="","",VLOOKUP($E18,'1Q ELO (4)'!$A$7:$M$32,12))</f>
        <v/>
      </c>
      <c r="C18" s="212"/>
      <c r="D18" s="316"/>
      <c r="E18" s="223"/>
      <c r="F18" s="213"/>
      <c r="G18" s="213"/>
      <c r="H18" s="214"/>
      <c r="I18" s="213"/>
      <c r="J18" s="224"/>
      <c r="K18" s="318"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(4)'!$A$7:$M$32,12))</f>
        <v/>
      </c>
      <c r="C19" s="197" t="str">
        <f>IF($E19="","",VLOOKUP($E19,'1Q ELO (4)'!$A$7:$M$32,13))</f>
        <v/>
      </c>
      <c r="D19" s="198" t="str">
        <f>IF($E19="","",VLOOKUP($E19,'1Q ELO (4)'!$A$7:$M$32,5))</f>
        <v/>
      </c>
      <c r="E19" s="199"/>
      <c r="F19" s="219" t="str">
        <f>UPPER(IF($E19="","",VLOOKUP($E19,'1Q ELO (4)'!$A$7:$M$32,2)))</f>
        <v/>
      </c>
      <c r="G19" s="219" t="str">
        <f>IF($E19="","",VLOOKUP($E19,'1Q ELO (4)'!$A$7:$M$32,3))</f>
        <v/>
      </c>
      <c r="H19" s="219"/>
      <c r="I19" s="219" t="str">
        <f>IF($E19="","",VLOOKUP($E19,'1Q ELO (4)'!$A$7:$M$32,4))</f>
        <v/>
      </c>
      <c r="J19" s="201"/>
      <c r="K19" s="202"/>
      <c r="L19" s="228"/>
      <c r="M19" s="202"/>
      <c r="N19" s="227"/>
      <c r="O19" s="227"/>
      <c r="P19" s="227"/>
      <c r="Q19" s="205"/>
      <c r="R19" s="206"/>
      <c r="S19" s="207"/>
    </row>
    <row r="20" spans="1:19" s="63" customFormat="1" ht="9" customHeight="1" x14ac:dyDescent="0.25">
      <c r="A20" s="209"/>
      <c r="B20" s="210" t="str">
        <f>IF($E20="","",VLOOKUP($E20,'1Q ELO (4)'!$A$7:$M$32,12))</f>
        <v/>
      </c>
      <c r="C20" s="212"/>
      <c r="D20" s="211"/>
      <c r="E20" s="212"/>
      <c r="F20" s="213"/>
      <c r="G20" s="213"/>
      <c r="H20" s="214"/>
      <c r="I20" s="318" t="s">
        <v>59</v>
      </c>
      <c r="J20" s="216"/>
      <c r="K20" s="217" t="str">
        <f>UPPER(IF(OR(J20="a",J20="as"),F19,IF(OR(J20="b",J20="bs"),F21,)))</f>
        <v/>
      </c>
      <c r="L20" s="230"/>
      <c r="M20" s="202"/>
      <c r="N20" s="227"/>
      <c r="O20" s="227"/>
      <c r="P20" s="227"/>
      <c r="Q20" s="205"/>
      <c r="R20" s="206"/>
      <c r="S20" s="207"/>
    </row>
    <row r="21" spans="1:19" s="63" customFormat="1" ht="9" customHeight="1" x14ac:dyDescent="0.25">
      <c r="A21" s="302" t="s">
        <v>76</v>
      </c>
      <c r="B21" s="197" t="str">
        <f>IF($E21="","",VLOOKUP($E21,'1Q ELO (4)'!$A$7:$M$32,12))</f>
        <v/>
      </c>
      <c r="C21" s="197" t="str">
        <f>IF($E21="","",VLOOKUP($E21,'1Q ELO (4)'!$A$7:$M$32,13))</f>
        <v/>
      </c>
      <c r="D21" s="198" t="str">
        <f>IF($E21="","",VLOOKUP($E21,'1Q ELO (4)'!$A$7:$M$32,5))</f>
        <v/>
      </c>
      <c r="E21" s="199"/>
      <c r="F21" s="219" t="str">
        <f>UPPER(IF($E21="","",VLOOKUP($E21,'1Q ELO (4)'!$A$7:$M$32,2)))</f>
        <v/>
      </c>
      <c r="G21" s="219" t="str">
        <f>IF($E21="","",VLOOKUP($E21,'1Q ELO (4)'!$A$7:$M$32,3))</f>
        <v/>
      </c>
      <c r="H21" s="219"/>
      <c r="I21" s="219" t="str">
        <f>IF($E21="","",VLOOKUP($E21,'1Q ELO (4)'!$A$7:$M$32,4))</f>
        <v/>
      </c>
      <c r="J21" s="231"/>
      <c r="K21" s="202"/>
      <c r="L21" s="202"/>
      <c r="M21" s="202"/>
      <c r="N21" s="227"/>
      <c r="O21" s="227"/>
      <c r="P21" s="227"/>
      <c r="Q21" s="205"/>
      <c r="R21" s="206"/>
      <c r="S21" s="207"/>
    </row>
    <row r="22" spans="1:19" s="63" customFormat="1" ht="9" customHeight="1" x14ac:dyDescent="0.25">
      <c r="A22" s="209"/>
      <c r="B22" s="210" t="str">
        <f>IF($E22="","",VLOOKUP($E22,'1Q ELO (4)'!$A$7:$M$32,12))</f>
        <v/>
      </c>
      <c r="C22" s="212"/>
      <c r="D22" s="211"/>
      <c r="E22" s="212"/>
      <c r="F22" s="233"/>
      <c r="G22" s="233"/>
      <c r="H22" s="303"/>
      <c r="I22" s="233"/>
      <c r="J22" s="224"/>
      <c r="K22" s="202"/>
      <c r="L22" s="202"/>
      <c r="M22" s="202"/>
      <c r="N22" s="227"/>
      <c r="O22" s="227"/>
      <c r="P22" s="227"/>
      <c r="Q22" s="205"/>
      <c r="R22" s="206"/>
      <c r="S22" s="207"/>
    </row>
    <row r="23" spans="1:19" s="63" customFormat="1" ht="9" customHeight="1" x14ac:dyDescent="0.25">
      <c r="A23" s="196">
        <v>9</v>
      </c>
      <c r="B23" s="197" t="str">
        <f>IF($E23="","",VLOOKUP($E23,'1Q ELO (4)'!$A$7:$M$32,12))</f>
        <v/>
      </c>
      <c r="C23" s="197" t="str">
        <f>IF($E23="","",VLOOKUP($E23,'1Q ELO (4)'!$A$7:$M$32,13))</f>
        <v/>
      </c>
      <c r="D23" s="198" t="str">
        <f>IF($E23="","",VLOOKUP($E23,'1Q ELO (4)'!$A$7:$M$32,5))</f>
        <v/>
      </c>
      <c r="E23" s="199"/>
      <c r="F23" s="235" t="str">
        <f>UPPER(IF($E23="","",VLOOKUP($E23,'1Q ELO (4)'!$A$7:$M$32,2)))</f>
        <v/>
      </c>
      <c r="G23" s="235" t="str">
        <f>IF($E23="","",VLOOKUP($E23,'1Q ELO (4)'!$A$7:$M$32,3))</f>
        <v/>
      </c>
      <c r="H23" s="235"/>
      <c r="I23" s="235" t="str">
        <f>IF($E23="","",VLOOKUP($E23,'1Q ELO (4)'!$A$7:$M$32,4))</f>
        <v/>
      </c>
      <c r="J23" s="201"/>
      <c r="K23" s="202"/>
      <c r="L23" s="202"/>
      <c r="M23" s="202"/>
      <c r="N23" s="227"/>
      <c r="O23" s="227"/>
      <c r="P23" s="227"/>
      <c r="Q23" s="205"/>
      <c r="R23" s="206"/>
      <c r="S23" s="207"/>
    </row>
    <row r="24" spans="1:19" s="63" customFormat="1" ht="9" customHeight="1" x14ac:dyDescent="0.25">
      <c r="A24" s="209"/>
      <c r="B24" s="315" t="str">
        <f>IF($E24="","",VLOOKUP($E24,'1Q ELO (4)'!$A$7:$M$32,12))</f>
        <v/>
      </c>
      <c r="C24" s="212"/>
      <c r="D24" s="211"/>
      <c r="E24" s="212"/>
      <c r="F24" s="213"/>
      <c r="G24" s="213"/>
      <c r="H24" s="214"/>
      <c r="I24" s="318" t="s">
        <v>59</v>
      </c>
      <c r="J24" s="216"/>
      <c r="K24" s="217" t="str">
        <f>UPPER(IF(OR(J24="a",J24="as"),F23,IF(OR(J24="b",J24="bs"),F25,)))</f>
        <v/>
      </c>
      <c r="L24" s="217"/>
      <c r="M24" s="202"/>
      <c r="N24" s="227"/>
      <c r="O24" s="227"/>
      <c r="P24" s="227"/>
      <c r="Q24" s="205"/>
      <c r="R24" s="206"/>
      <c r="S24" s="207"/>
    </row>
    <row r="25" spans="1:19" s="63" customFormat="1" ht="9" customHeight="1" x14ac:dyDescent="0.25">
      <c r="A25" s="209">
        <v>10</v>
      </c>
      <c r="B25" s="197" t="str">
        <f>IF($E25="","",VLOOKUP($E25,'1Q ELO (4)'!$A$7:$M$32,12))</f>
        <v/>
      </c>
      <c r="C25" s="197" t="str">
        <f>IF($E25="","",VLOOKUP($E25,'1Q ELO (4)'!$A$7:$M$32,13))</f>
        <v/>
      </c>
      <c r="D25" s="198" t="str">
        <f>IF($E25="","",VLOOKUP($E25,'1Q ELO (4)'!$A$7:$M$32,5))</f>
        <v/>
      </c>
      <c r="E25" s="199"/>
      <c r="F25" s="219" t="str">
        <f>UPPER(IF($E25="","",VLOOKUP($E25,'1Q ELO (4)'!$A$7:$M$32,2)))</f>
        <v/>
      </c>
      <c r="G25" s="219" t="str">
        <f>IF($E25="","",VLOOKUP($E25,'1Q ELO (4)'!$A$7:$M$32,3))</f>
        <v/>
      </c>
      <c r="H25" s="219"/>
      <c r="I25" s="219" t="str">
        <f>IF($E25="","",VLOOKUP($E25,'1Q ELO (4)'!$A$7:$M$32,4))</f>
        <v/>
      </c>
      <c r="J25" s="221"/>
      <c r="K25" s="202"/>
      <c r="L25" s="222"/>
      <c r="M25" s="202"/>
      <c r="N25" s="227"/>
      <c r="O25" s="227"/>
      <c r="P25" s="227"/>
      <c r="Q25" s="205"/>
      <c r="R25" s="206"/>
      <c r="S25" s="207"/>
    </row>
    <row r="26" spans="1:19" s="63" customFormat="1" ht="9" customHeight="1" x14ac:dyDescent="0.25">
      <c r="A26" s="209"/>
      <c r="B26" s="210" t="str">
        <f>IF($E26="","",VLOOKUP($E26,'1Q ELO (4)'!$A$7:$M$32,12))</f>
        <v/>
      </c>
      <c r="C26" s="212"/>
      <c r="D26" s="211"/>
      <c r="E26" s="223"/>
      <c r="F26" s="213"/>
      <c r="G26" s="213"/>
      <c r="H26" s="214"/>
      <c r="I26" s="213"/>
      <c r="J26" s="224"/>
      <c r="K26" s="318" t="s">
        <v>59</v>
      </c>
      <c r="L26" s="225"/>
      <c r="M26" s="217" t="str">
        <f>UPPER(IF(OR(L26="a",L26="as"),K24,IF(OR(L26="b",L26="bs"),K28,)))</f>
        <v/>
      </c>
      <c r="N26" s="226"/>
      <c r="O26" s="227"/>
      <c r="P26" s="227"/>
      <c r="Q26" s="205"/>
      <c r="R26" s="206"/>
      <c r="S26" s="207"/>
    </row>
    <row r="27" spans="1:19" s="63" customFormat="1" ht="9" customHeight="1" x14ac:dyDescent="0.25">
      <c r="A27" s="209">
        <v>11</v>
      </c>
      <c r="B27" s="197" t="str">
        <f>IF($E27="","",VLOOKUP($E27,'1Q ELO (4)'!$A$7:$M$32,12))</f>
        <v/>
      </c>
      <c r="C27" s="197" t="str">
        <f>IF($E27="","",VLOOKUP($E27,'1Q ELO (4)'!$A$7:$M$32,13))</f>
        <v/>
      </c>
      <c r="D27" s="198" t="str">
        <f>IF($E27="","",VLOOKUP($E27,'1Q ELO (4)'!$A$7:$M$32,5))</f>
        <v/>
      </c>
      <c r="E27" s="199"/>
      <c r="F27" s="219" t="str">
        <f>UPPER(IF($E27="","",VLOOKUP($E27,'1Q ELO (4)'!$A$7:$M$32,2)))</f>
        <v/>
      </c>
      <c r="G27" s="219" t="str">
        <f>IF($E27="","",VLOOKUP($E27,'1Q ELO (4)'!$A$7:$M$32,3))</f>
        <v/>
      </c>
      <c r="H27" s="219"/>
      <c r="I27" s="219" t="str">
        <f>IF($E27="","",VLOOKUP($E27,'1Q ELO (4)'!$A$7:$M$32,4))</f>
        <v/>
      </c>
      <c r="J27" s="201"/>
      <c r="K27" s="202"/>
      <c r="L27" s="228"/>
      <c r="M27" s="202"/>
      <c r="N27" s="227"/>
      <c r="O27" s="227"/>
      <c r="P27" s="227"/>
      <c r="Q27" s="205"/>
      <c r="R27" s="206"/>
      <c r="S27" s="207"/>
    </row>
    <row r="28" spans="1:19" s="63" customFormat="1" ht="9" customHeight="1" x14ac:dyDescent="0.25">
      <c r="A28" s="234"/>
      <c r="B28" s="210" t="str">
        <f>IF($E28="","",VLOOKUP($E28,'1Q ELO (4)'!$A$7:$M$32,12))</f>
        <v/>
      </c>
      <c r="C28" s="212"/>
      <c r="D28" s="211"/>
      <c r="E28" s="223"/>
      <c r="F28" s="213"/>
      <c r="G28" s="213"/>
      <c r="H28" s="214"/>
      <c r="I28" s="318" t="s">
        <v>59</v>
      </c>
      <c r="J28" s="216"/>
      <c r="K28" s="217" t="str">
        <f>UPPER(IF(OR(J28="a",J28="as"),F27,IF(OR(J28="b",J28="bs"),F29,)))</f>
        <v/>
      </c>
      <c r="L28" s="230"/>
      <c r="M28" s="202"/>
      <c r="N28" s="227"/>
      <c r="O28" s="227"/>
      <c r="P28" s="227"/>
      <c r="Q28" s="205"/>
      <c r="R28" s="206"/>
      <c r="S28" s="207"/>
    </row>
    <row r="29" spans="1:19" s="63" customFormat="1" ht="9" customHeight="1" x14ac:dyDescent="0.25">
      <c r="A29" s="209">
        <v>12</v>
      </c>
      <c r="B29" s="197" t="str">
        <f>IF($E29="","",VLOOKUP($E29,'1Q ELO (4)'!$A$7:$M$32,12))</f>
        <v/>
      </c>
      <c r="C29" s="197" t="str">
        <f>IF($E29="","",VLOOKUP($E29,'1Q ELO (4)'!$A$7:$M$32,13))</f>
        <v/>
      </c>
      <c r="D29" s="198" t="str">
        <f>IF($E29="","",VLOOKUP($E29,'1Q ELO (4)'!$A$7:$M$32,5))</f>
        <v/>
      </c>
      <c r="E29" s="199"/>
      <c r="F29" s="219" t="str">
        <f>UPPER(IF($E29="","",VLOOKUP($E29,'1Q ELO (4)'!$A$7:$M$32,2)))</f>
        <v/>
      </c>
      <c r="G29" s="219" t="str">
        <f>IF($E29="","",VLOOKUP($E29,'1Q ELO (4)'!$A$7:$M$32,3))</f>
        <v/>
      </c>
      <c r="H29" s="219"/>
      <c r="I29" s="219" t="str">
        <f>IF($E29="","",VLOOKUP($E29,'1Q ELO (4)'!$A$7:$M$32,4))</f>
        <v/>
      </c>
      <c r="J29" s="231"/>
      <c r="K29" s="202"/>
      <c r="L29" s="202"/>
      <c r="M29" s="202"/>
      <c r="N29" s="227"/>
      <c r="O29" s="227"/>
      <c r="P29" s="227"/>
      <c r="Q29" s="205"/>
      <c r="R29" s="206"/>
      <c r="S29" s="207"/>
    </row>
    <row r="30" spans="1:19" s="63" customFormat="1" ht="9" customHeight="1" x14ac:dyDescent="0.25">
      <c r="A30" s="209"/>
      <c r="B30" s="210" t="str">
        <f>IF($E30="","",VLOOKUP($E30,'1Q ELO (4)'!$A$7:$M$32,12))</f>
        <v/>
      </c>
      <c r="C30" s="212"/>
      <c r="D30" s="211"/>
      <c r="E30" s="223"/>
      <c r="F30" s="213"/>
      <c r="G30" s="213"/>
      <c r="H30" s="214"/>
      <c r="I30" s="213"/>
      <c r="J30" s="224"/>
      <c r="K30" s="202"/>
      <c r="L30" s="202"/>
      <c r="M30" s="215"/>
      <c r="N30" s="299"/>
      <c r="O30" s="202"/>
      <c r="P30" s="227"/>
      <c r="Q30" s="205"/>
      <c r="R30" s="206"/>
      <c r="S30" s="207"/>
    </row>
    <row r="31" spans="1:19" s="63" customFormat="1" ht="9" customHeight="1" x14ac:dyDescent="0.25">
      <c r="A31" s="234">
        <v>13</v>
      </c>
      <c r="B31" s="197" t="str">
        <f>IF($E31="","",VLOOKUP($E31,'1Q ELO (4)'!$A$7:$M$32,12))</f>
        <v/>
      </c>
      <c r="C31" s="197" t="str">
        <f>IF($E31="","",VLOOKUP($E31,'1Q ELO (4)'!$A$7:$M$32,13))</f>
        <v/>
      </c>
      <c r="D31" s="198" t="str">
        <f>IF($E31="","",VLOOKUP($E31,'1Q ELO (4)'!$A$7:$M$32,5))</f>
        <v/>
      </c>
      <c r="E31" s="319"/>
      <c r="F31" s="235" t="str">
        <f>UPPER(IF($E31="","",VLOOKUP($E31,'1Q ELO (4)'!$A$7:$M$32,2)))</f>
        <v/>
      </c>
      <c r="G31" s="235" t="str">
        <f>IF($E31="","",VLOOKUP($E31,'1Q ELO (4)'!$A$7:$M$32,3))</f>
        <v/>
      </c>
      <c r="H31" s="235"/>
      <c r="I31" s="235" t="str">
        <f>IF($E31="","",VLOOKUP($E31,'1Q ELO (4)'!$A$7:$M$32,4))</f>
        <v/>
      </c>
      <c r="J31" s="236"/>
      <c r="K31" s="202"/>
      <c r="L31" s="202"/>
      <c r="M31" s="202"/>
      <c r="N31" s="227"/>
      <c r="O31" s="202"/>
      <c r="P31" s="227"/>
      <c r="Q31" s="205"/>
      <c r="R31" s="206"/>
      <c r="S31" s="207"/>
    </row>
    <row r="32" spans="1:19" s="63" customFormat="1" ht="9" customHeight="1" x14ac:dyDescent="0.25">
      <c r="A32" s="209"/>
      <c r="B32" s="315" t="str">
        <f>IF($E32="","",VLOOKUP($E32,'1Q ELO (4)'!$A$7:$M$32,12))</f>
        <v/>
      </c>
      <c r="C32" s="212"/>
      <c r="D32" s="211"/>
      <c r="E32" s="223"/>
      <c r="F32" s="213"/>
      <c r="G32" s="213"/>
      <c r="H32" s="214"/>
      <c r="I32" s="318" t="s">
        <v>59</v>
      </c>
      <c r="J32" s="216"/>
      <c r="K32" s="217" t="str">
        <f>UPPER(IF(OR(J32="a",J32="as"),F31,IF(OR(J32="b",J32="bs"),F33,)))</f>
        <v/>
      </c>
      <c r="L32" s="217"/>
      <c r="M32" s="202"/>
      <c r="N32" s="227"/>
      <c r="O32" s="227"/>
      <c r="P32" s="227"/>
      <c r="Q32" s="205"/>
      <c r="R32" s="206"/>
      <c r="S32" s="207"/>
    </row>
    <row r="33" spans="1:19" s="63" customFormat="1" ht="9" customHeight="1" x14ac:dyDescent="0.25">
      <c r="A33" s="209">
        <v>14</v>
      </c>
      <c r="B33" s="197" t="str">
        <f>IF($E33="","",VLOOKUP($E33,'1Q ELO (4)'!$A$7:$M$32,12))</f>
        <v/>
      </c>
      <c r="C33" s="197" t="str">
        <f>IF($E33="","",VLOOKUP($E33,'1Q ELO (4)'!$A$7:$M$32,13))</f>
        <v/>
      </c>
      <c r="D33" s="198" t="str">
        <f>IF($E33="","",VLOOKUP($E33,'1Q ELO (4)'!$A$7:$M$32,5))</f>
        <v/>
      </c>
      <c r="E33" s="199"/>
      <c r="F33" s="219" t="str">
        <f>UPPER(IF($E33="","",VLOOKUP($E33,'1Q ELO (4)'!$A$7:$M$32,2)))</f>
        <v/>
      </c>
      <c r="G33" s="219" t="str">
        <f>IF($E33="","",VLOOKUP($E33,'1Q ELO (4)'!$A$7:$M$32,3))</f>
        <v/>
      </c>
      <c r="H33" s="219"/>
      <c r="I33" s="219" t="str">
        <f>IF($E33="","",VLOOKUP($E33,'1Q ELO (4)'!$A$7:$M$32,4))</f>
        <v/>
      </c>
      <c r="J33" s="221"/>
      <c r="K33" s="202"/>
      <c r="L33" s="222"/>
      <c r="M33" s="202"/>
      <c r="N33" s="227"/>
      <c r="O33" s="227"/>
      <c r="P33" s="227"/>
      <c r="Q33" s="205"/>
      <c r="R33" s="206"/>
      <c r="S33" s="207"/>
    </row>
    <row r="34" spans="1:19" s="63" customFormat="1" ht="9" customHeight="1" x14ac:dyDescent="0.25">
      <c r="A34" s="209"/>
      <c r="B34" s="315" t="str">
        <f>IF($E34="","",VLOOKUP($E34,'1Q ELO (4)'!$A$7:$M$32,12))</f>
        <v/>
      </c>
      <c r="C34" s="212"/>
      <c r="D34" s="211"/>
      <c r="E34" s="223"/>
      <c r="F34" s="213"/>
      <c r="G34" s="213"/>
      <c r="H34" s="214"/>
      <c r="I34" s="213"/>
      <c r="J34" s="224"/>
      <c r="K34" s="318" t="s">
        <v>59</v>
      </c>
      <c r="L34" s="225"/>
      <c r="M34" s="217" t="str">
        <f>UPPER(IF(OR(L34="a",L34="as"),K32,IF(OR(L34="b",L34="bs"),K36,)))</f>
        <v/>
      </c>
      <c r="N34" s="226"/>
      <c r="O34" s="227"/>
      <c r="P34" s="227"/>
      <c r="Q34" s="205"/>
      <c r="R34" s="206"/>
      <c r="S34" s="207"/>
    </row>
    <row r="35" spans="1:19" s="63" customFormat="1" ht="9" customHeight="1" x14ac:dyDescent="0.25">
      <c r="A35" s="209">
        <v>15</v>
      </c>
      <c r="B35" s="197" t="str">
        <f>IF($E35="","",VLOOKUP($E35,'1Q ELO (4)'!$A$7:$M$32,12))</f>
        <v/>
      </c>
      <c r="C35" s="197" t="str">
        <f>IF($E35="","",VLOOKUP($E35,'1Q ELO (4)'!$A$7:$M$32,13))</f>
        <v/>
      </c>
      <c r="D35" s="198" t="str">
        <f>IF($E35="","",VLOOKUP($E35,'1Q ELO (4)'!$A$7:$M$32,5))</f>
        <v/>
      </c>
      <c r="E35" s="199"/>
      <c r="F35" s="219" t="str">
        <f>UPPER(IF($E35="","",VLOOKUP($E35,'1Q ELO (4)'!$A$7:$M$32,2)))</f>
        <v/>
      </c>
      <c r="G35" s="219" t="str">
        <f>IF($E35="","",VLOOKUP($E35,'1Q ELO (4)'!$A$7:$M$32,3))</f>
        <v/>
      </c>
      <c r="H35" s="219"/>
      <c r="I35" s="219" t="str">
        <f>IF($E35="","",VLOOKUP($E35,'1Q ELO (4)'!$A$7:$M$32,4))</f>
        <v/>
      </c>
      <c r="J35" s="201"/>
      <c r="K35" s="202"/>
      <c r="L35" s="228"/>
      <c r="M35" s="202"/>
      <c r="N35" s="227"/>
      <c r="O35" s="227"/>
      <c r="P35" s="227"/>
      <c r="Q35" s="205"/>
      <c r="R35" s="206"/>
      <c r="S35" s="207"/>
    </row>
    <row r="36" spans="1:19" s="63" customFormat="1" ht="9" customHeight="1" x14ac:dyDescent="0.25">
      <c r="A36" s="209"/>
      <c r="B36" s="315" t="str">
        <f>IF($E36="","",VLOOKUP($E36,'1Q ELO (4)'!$A$7:$M$32,12))</f>
        <v/>
      </c>
      <c r="C36" s="212"/>
      <c r="D36" s="211"/>
      <c r="E36" s="212"/>
      <c r="F36" s="213"/>
      <c r="G36" s="213"/>
      <c r="H36" s="214"/>
      <c r="I36" s="318" t="s">
        <v>59</v>
      </c>
      <c r="J36" s="216"/>
      <c r="K36" s="217" t="str">
        <f>UPPER(IF(OR(J36="a",J36="as"),F35,IF(OR(J36="b",J36="bs"),F37,)))</f>
        <v/>
      </c>
      <c r="L36" s="230"/>
      <c r="M36" s="202"/>
      <c r="N36" s="227"/>
      <c r="O36" s="227"/>
      <c r="P36" s="227"/>
      <c r="Q36" s="205"/>
      <c r="R36" s="206"/>
      <c r="S36" s="207"/>
    </row>
    <row r="37" spans="1:19" s="63" customFormat="1" ht="9" customHeight="1" x14ac:dyDescent="0.25">
      <c r="A37" s="302">
        <v>16</v>
      </c>
      <c r="B37" s="197" t="str">
        <f>IF($E37="","",VLOOKUP($E37,'1Q ELO (4)'!$A$7:$M$32,12))</f>
        <v/>
      </c>
      <c r="C37" s="197" t="str">
        <f>IF($E37="","",VLOOKUP($E37,'1Q ELO (4)'!$A$7:$M$32,13))</f>
        <v/>
      </c>
      <c r="D37" s="198" t="str">
        <f>IF($E37="","",VLOOKUP($E37,'1Q ELO (4)'!$A$7:$M$32,5))</f>
        <v/>
      </c>
      <c r="E37" s="199"/>
      <c r="F37" s="219" t="str">
        <f>UPPER(IF($E37="","",VLOOKUP($E37,'1Q ELO (4)'!$A$7:$M$32,2)))</f>
        <v/>
      </c>
      <c r="G37" s="219" t="str">
        <f>IF($E37="","",VLOOKUP($E37,'1Q ELO (4)'!$A$7:$M$32,3))</f>
        <v/>
      </c>
      <c r="H37" s="219"/>
      <c r="I37" s="219" t="str">
        <f>IF($E37="","",VLOOKUP($E37,'1Q ELO (4)'!$A$7:$M$32,4))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21" customFormat="1" ht="10.5" customHeight="1" x14ac:dyDescent="0.25">
      <c r="A39" s="242" t="s">
        <v>54</v>
      </c>
      <c r="B39" s="243"/>
      <c r="C39" s="243"/>
      <c r="D39" s="244"/>
      <c r="E39" s="245" t="s">
        <v>60</v>
      </c>
      <c r="F39" s="246" t="s">
        <v>61</v>
      </c>
      <c r="G39" s="245"/>
      <c r="H39" s="245"/>
      <c r="I39" s="247"/>
      <c r="J39" s="245" t="s">
        <v>60</v>
      </c>
      <c r="K39" s="246" t="s">
        <v>62</v>
      </c>
      <c r="L39" s="248"/>
      <c r="M39" s="246" t="s">
        <v>63</v>
      </c>
      <c r="N39" s="249"/>
      <c r="O39" s="250" t="s">
        <v>64</v>
      </c>
      <c r="P39" s="250"/>
      <c r="Q39" s="251"/>
      <c r="R39" s="252"/>
    </row>
    <row r="40" spans="1:19" s="21" customFormat="1" ht="9" customHeight="1" x14ac:dyDescent="0.25">
      <c r="A40" s="253" t="s">
        <v>65</v>
      </c>
      <c r="B40" s="254"/>
      <c r="C40" s="255"/>
      <c r="D40" s="256"/>
      <c r="E40" s="257">
        <v>1</v>
      </c>
      <c r="F40" s="258" t="str">
        <f>IF(E40&gt;$R$47,,UPPER(VLOOKUP(E40,'1Q ELO (4)'!$A$7:$O$134,2)))</f>
        <v/>
      </c>
      <c r="G40" s="259"/>
      <c r="H40" s="258"/>
      <c r="I40" s="260"/>
      <c r="J40" s="261" t="s">
        <v>66</v>
      </c>
      <c r="K40" s="262"/>
      <c r="L40" s="263"/>
      <c r="M40" s="262"/>
      <c r="N40" s="264"/>
      <c r="O40" s="265" t="s">
        <v>67</v>
      </c>
      <c r="P40" s="266"/>
      <c r="Q40" s="266"/>
      <c r="R40" s="267"/>
    </row>
    <row r="41" spans="1:19" s="21" customFormat="1" ht="9" customHeight="1" x14ac:dyDescent="0.25">
      <c r="A41" s="268" t="s">
        <v>68</v>
      </c>
      <c r="B41" s="269"/>
      <c r="C41" s="270"/>
      <c r="D41" s="271"/>
      <c r="E41" s="257">
        <v>2</v>
      </c>
      <c r="F41" s="258" t="str">
        <f>IF(E41&gt;$R$47,,UPPER(VLOOKUP(E41,'1Q ELO (4)'!$A$7:$O$134,2)))</f>
        <v/>
      </c>
      <c r="G41" s="259"/>
      <c r="H41" s="258"/>
      <c r="I41" s="260"/>
      <c r="J41" s="261" t="s">
        <v>69</v>
      </c>
      <c r="K41" s="262"/>
      <c r="L41" s="263"/>
      <c r="M41" s="262"/>
      <c r="N41" s="264"/>
      <c r="O41" s="272"/>
      <c r="P41" s="273"/>
      <c r="Q41" s="269"/>
      <c r="R41" s="274"/>
    </row>
    <row r="42" spans="1:19" s="21" customFormat="1" ht="9" customHeight="1" x14ac:dyDescent="0.25">
      <c r="A42" s="275"/>
      <c r="B42" s="276"/>
      <c r="C42" s="277"/>
      <c r="D42" s="278"/>
      <c r="E42" s="257">
        <v>3</v>
      </c>
      <c r="F42" s="258" t="str">
        <f>IF(E42&gt;$R$47,,UPPER(VLOOKUP(E42,'1Q ELO (4)'!$A$7:$O$134,2)))</f>
        <v/>
      </c>
      <c r="G42" s="259"/>
      <c r="H42" s="258"/>
      <c r="I42" s="260"/>
      <c r="J42" s="261" t="s">
        <v>70</v>
      </c>
      <c r="K42" s="262"/>
      <c r="L42" s="263"/>
      <c r="M42" s="262"/>
      <c r="N42" s="264"/>
      <c r="O42" s="265" t="s">
        <v>71</v>
      </c>
      <c r="P42" s="266"/>
      <c r="Q42" s="266"/>
      <c r="R42" s="267"/>
    </row>
    <row r="43" spans="1:19" s="21" customFormat="1" ht="9" customHeight="1" x14ac:dyDescent="0.25">
      <c r="A43" s="279"/>
      <c r="B43" s="182"/>
      <c r="C43" s="182"/>
      <c r="D43" s="280"/>
      <c r="E43" s="257">
        <v>4</v>
      </c>
      <c r="F43" s="258" t="str">
        <f>IF(E43&gt;$R$47,,UPPER(VLOOKUP(E43,'1Q ELO (4)'!$A$7:$O$134,2)))</f>
        <v/>
      </c>
      <c r="G43" s="259"/>
      <c r="H43" s="258"/>
      <c r="I43" s="260"/>
      <c r="J43" s="261" t="s">
        <v>72</v>
      </c>
      <c r="K43" s="262"/>
      <c r="L43" s="263"/>
      <c r="M43" s="262"/>
      <c r="N43" s="264"/>
      <c r="O43" s="262"/>
      <c r="P43" s="263"/>
      <c r="Q43" s="262"/>
      <c r="R43" s="264"/>
    </row>
    <row r="44" spans="1:19" s="21" customFormat="1" ht="9" customHeight="1" x14ac:dyDescent="0.25">
      <c r="A44" s="281"/>
      <c r="B44" s="282"/>
      <c r="C44" s="282"/>
      <c r="D44" s="283"/>
      <c r="E44" s="257"/>
      <c r="F44" s="258"/>
      <c r="G44" s="259"/>
      <c r="H44" s="258"/>
      <c r="I44" s="260"/>
      <c r="J44" s="261" t="s">
        <v>73</v>
      </c>
      <c r="K44" s="262"/>
      <c r="L44" s="263"/>
      <c r="M44" s="262"/>
      <c r="N44" s="264"/>
      <c r="O44" s="269"/>
      <c r="P44" s="273"/>
      <c r="Q44" s="269"/>
      <c r="R44" s="274"/>
    </row>
    <row r="45" spans="1:19" s="21" customFormat="1" ht="9" customHeight="1" x14ac:dyDescent="0.25">
      <c r="A45" s="284"/>
      <c r="B45" s="19"/>
      <c r="C45" s="182"/>
      <c r="D45" s="280"/>
      <c r="E45" s="257"/>
      <c r="F45" s="258"/>
      <c r="G45" s="259"/>
      <c r="H45" s="258"/>
      <c r="I45" s="260"/>
      <c r="J45" s="261" t="s">
        <v>74</v>
      </c>
      <c r="K45" s="262"/>
      <c r="L45" s="263"/>
      <c r="M45" s="262"/>
      <c r="N45" s="264"/>
      <c r="O45" s="265" t="s">
        <v>34</v>
      </c>
      <c r="P45" s="266"/>
      <c r="Q45" s="266"/>
      <c r="R45" s="267"/>
    </row>
    <row r="46" spans="1:19" s="21" customFormat="1" ht="9" customHeight="1" x14ac:dyDescent="0.25">
      <c r="A46" s="284"/>
      <c r="B46" s="19"/>
      <c r="C46" s="285"/>
      <c r="D46" s="286"/>
      <c r="E46" s="257"/>
      <c r="F46" s="258"/>
      <c r="G46" s="259"/>
      <c r="H46" s="258"/>
      <c r="I46" s="260"/>
      <c r="J46" s="261" t="s">
        <v>75</v>
      </c>
      <c r="K46" s="262"/>
      <c r="L46" s="263"/>
      <c r="M46" s="262"/>
      <c r="N46" s="264"/>
      <c r="O46" s="262"/>
      <c r="P46" s="263"/>
      <c r="Q46" s="262"/>
      <c r="R46" s="264"/>
    </row>
    <row r="47" spans="1:19" s="21" customFormat="1" ht="9" customHeight="1" x14ac:dyDescent="0.25">
      <c r="A47" s="287"/>
      <c r="B47" s="288"/>
      <c r="C47" s="289"/>
      <c r="D47" s="290"/>
      <c r="E47" s="291"/>
      <c r="F47" s="292"/>
      <c r="G47" s="293"/>
      <c r="H47" s="292"/>
      <c r="I47" s="294"/>
      <c r="J47" s="295" t="s">
        <v>76</v>
      </c>
      <c r="K47" s="269"/>
      <c r="L47" s="273"/>
      <c r="M47" s="269"/>
      <c r="N47" s="274"/>
      <c r="O47" s="269">
        <f>R4</f>
        <v>0</v>
      </c>
      <c r="P47" s="273"/>
      <c r="Q47" s="269"/>
      <c r="R47" s="296">
        <f>MIN(4,'1Q ELO (4)'!O5)</f>
        <v>4</v>
      </c>
    </row>
  </sheetData>
  <mergeCells count="1">
    <mergeCell ref="A4:C4"/>
  </mergeCells>
  <conditionalFormatting sqref="E7 E15 E17 E19 E21 E23">
    <cfRule type="expression" dxfId="692" priority="2">
      <formula>$E7&lt;5</formula>
    </cfRule>
  </conditionalFormatting>
  <conditionalFormatting sqref="F7 F9 F11 F13 F15 F17 F19 F21 F23 F25 F27 F29 F31 F33 F35 F37">
    <cfRule type="cellIs" dxfId="691" priority="3" operator="equal">
      <formula>"Bye"</formula>
    </cfRule>
  </conditionalFormatting>
  <conditionalFormatting sqref="H7 H9 H11 H13 H15 H17 H19 H21 H23 H25 H27 H29 H31 H33 H35 H37">
    <cfRule type="expression" dxfId="690" priority="10">
      <formula>AND($E7&lt;9,$C7&gt;0)</formula>
    </cfRule>
  </conditionalFormatting>
  <conditionalFormatting sqref="I8 K10 I12 M14 I16 K18 I20 I24 K26 I28 M30 I32 K34 I36">
    <cfRule type="expression" dxfId="689" priority="7">
      <formula>AND($O$1="CU",I8="Umpire")</formula>
    </cfRule>
    <cfRule type="expression" dxfId="688" priority="8">
      <formula>AND($O$1="CU",I8&lt;&gt;"Umpire",J8&lt;&gt;"")</formula>
    </cfRule>
    <cfRule type="expression" dxfId="687" priority="9">
      <formula>AND($O$1="CU",I8&lt;&gt;"Umpire")</formula>
    </cfRule>
  </conditionalFormatting>
  <conditionalFormatting sqref="J8 L10 J12 N14 J16 L18 J20 J24 L26 J28 N30 J32 L34 J36 R47">
    <cfRule type="expression" dxfId="686" priority="4">
      <formula>$O$1="CU"</formula>
    </cfRule>
  </conditionalFormatting>
  <conditionalFormatting sqref="K8 M10 K12 O14 K16 M18 K20 K24 M26 K28 O30 K32 M34 K36">
    <cfRule type="expression" dxfId="685" priority="5">
      <formula>J8="as"</formula>
    </cfRule>
    <cfRule type="expression" dxfId="684" priority="6">
      <formula>J8="bs"</formula>
    </cfRule>
  </conditionalFormatting>
  <dataValidations count="1">
    <dataValidation type="list" allowBlank="1" showInputMessage="1" sqref="I8 K10 I12 M14 I16 K18 I20 I24 K26 I28 M30 I32 K34 I36" xr:uid="{00000000-0002-0000-3E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64514"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64513"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64516"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64517"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CCFFFF"/>
  </sheetPr>
  <dimension ref="A1:Q156"/>
  <sheetViews>
    <sheetView showGridLines="0" showZeros="0" zoomScale="85" zoomScaleNormal="85" workbookViewId="0">
      <pane ySplit="6" topLeftCell="A7" activePane="bottomLeft" state="frozen"/>
      <selection pane="bottomLeft" activeCell="R9" sqref="R9"/>
    </sheetView>
  </sheetViews>
  <sheetFormatPr defaultColWidth="8.6640625" defaultRowHeight="12.75" customHeight="1" x14ac:dyDescent="0.25"/>
  <cols>
    <col min="1" max="1" width="3.88671875" customWidth="1"/>
    <col min="2" max="2" width="14" customWidth="1"/>
    <col min="3" max="3" width="12.44140625" customWidth="1"/>
    <col min="4" max="4" width="10.109375" style="45" customWidth="1"/>
    <col min="5" max="5" width="12.109375" style="92" customWidth="1"/>
    <col min="6" max="6" width="6.109375" style="93" hidden="1" customWidth="1"/>
    <col min="7" max="7" width="31.44140625" style="93"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95" t="str">
        <f>Altalanos!$A$6</f>
        <v>Diákolimpia / H-B vm</v>
      </c>
      <c r="B1" s="96"/>
      <c r="C1" s="96"/>
      <c r="D1" s="97"/>
      <c r="E1" s="98" t="s">
        <v>83</v>
      </c>
      <c r="F1" s="99"/>
      <c r="G1" s="322"/>
      <c r="H1" s="107"/>
      <c r="I1" s="107"/>
      <c r="J1" s="101"/>
      <c r="K1" s="101"/>
      <c r="L1" s="101"/>
      <c r="M1" s="101"/>
      <c r="N1" s="101"/>
      <c r="O1" s="101"/>
      <c r="P1" s="101"/>
      <c r="Q1" s="102"/>
    </row>
    <row r="2" spans="1:17" ht="13.2" x14ac:dyDescent="0.25">
      <c r="B2" s="103" t="s">
        <v>32</v>
      </c>
      <c r="C2" s="700">
        <f>Altalanos!$D$8</f>
        <v>0</v>
      </c>
      <c r="D2" s="99"/>
      <c r="E2" s="98" t="s">
        <v>33</v>
      </c>
      <c r="F2" s="323"/>
      <c r="G2" s="323"/>
      <c r="H2" s="105"/>
      <c r="I2" s="105"/>
      <c r="J2" s="107"/>
      <c r="K2" s="107"/>
      <c r="L2" s="107"/>
      <c r="M2" s="107"/>
      <c r="N2" s="108"/>
      <c r="O2" s="109"/>
      <c r="P2" s="109"/>
      <c r="Q2" s="108"/>
    </row>
    <row r="3" spans="1:17" s="10" customFormat="1" ht="13.2" x14ac:dyDescent="0.25">
      <c r="A3" s="324" t="s">
        <v>84</v>
      </c>
      <c r="B3" s="325"/>
      <c r="C3" s="325"/>
      <c r="D3" s="325"/>
      <c r="E3" s="325"/>
      <c r="F3" s="325"/>
      <c r="G3" s="325"/>
      <c r="H3" s="325"/>
      <c r="I3" s="326"/>
      <c r="J3" s="114"/>
      <c r="K3" s="115"/>
      <c r="L3" s="115"/>
      <c r="M3" s="115"/>
      <c r="N3" s="116" t="s">
        <v>34</v>
      </c>
      <c r="O3" s="117"/>
      <c r="P3" s="118"/>
      <c r="Q3" s="119"/>
    </row>
    <row r="4" spans="1:17" s="10" customFormat="1" ht="13.2" x14ac:dyDescent="0.25">
      <c r="A4" s="56" t="s">
        <v>24</v>
      </c>
      <c r="B4" s="56"/>
      <c r="C4" s="54" t="s">
        <v>13</v>
      </c>
      <c r="D4" s="56" t="s">
        <v>35</v>
      </c>
      <c r="E4" s="327"/>
      <c r="G4" s="328"/>
      <c r="H4" s="329" t="s">
        <v>36</v>
      </c>
      <c r="I4" s="330"/>
      <c r="J4" s="123"/>
      <c r="K4" s="124"/>
      <c r="L4" s="124"/>
      <c r="M4" s="124"/>
      <c r="N4" s="123"/>
      <c r="O4" s="125"/>
      <c r="P4" s="125"/>
      <c r="Q4" s="126"/>
    </row>
    <row r="5" spans="1:17" s="10" customFormat="1" ht="13.2" x14ac:dyDescent="0.25">
      <c r="A5" s="3" t="str">
        <f>Altalanos!$A$10</f>
        <v>2025. 04. 29-30.</v>
      </c>
      <c r="B5" s="3"/>
      <c r="C5" s="127" t="str">
        <f>Altalanos!$C$10</f>
        <v>Berettyóújfalu</v>
      </c>
      <c r="D5" s="128" t="str">
        <f>Altalanos!$D$10</f>
        <v xml:space="preserve">  </v>
      </c>
      <c r="E5" s="128"/>
      <c r="F5" s="128"/>
      <c r="G5" s="128"/>
      <c r="H5" s="331">
        <f>Altalanos!$E$10</f>
        <v>0</v>
      </c>
      <c r="I5" s="332"/>
      <c r="J5" s="131"/>
      <c r="K5" s="129"/>
      <c r="L5" s="129"/>
      <c r="M5" s="129"/>
      <c r="N5" s="131"/>
      <c r="O5" s="128"/>
      <c r="P5" s="128"/>
      <c r="Q5" s="132"/>
    </row>
    <row r="6" spans="1:17" ht="30" customHeight="1" x14ac:dyDescent="0.25">
      <c r="A6" s="133" t="s">
        <v>37</v>
      </c>
      <c r="B6" s="134" t="s">
        <v>27</v>
      </c>
      <c r="C6" s="134" t="s">
        <v>28</v>
      </c>
      <c r="D6" s="134" t="s">
        <v>38</v>
      </c>
      <c r="E6" s="135" t="s">
        <v>39</v>
      </c>
      <c r="F6" s="135" t="s">
        <v>85</v>
      </c>
      <c r="G6" s="135" t="s">
        <v>40</v>
      </c>
      <c r="H6" s="333" t="s">
        <v>41</v>
      </c>
      <c r="I6" s="334"/>
      <c r="J6" s="138" t="s">
        <v>42</v>
      </c>
      <c r="K6" s="139" t="s">
        <v>43</v>
      </c>
      <c r="L6" s="140" t="s">
        <v>44</v>
      </c>
      <c r="M6" s="335" t="s">
        <v>45</v>
      </c>
      <c r="N6" s="336" t="s">
        <v>86</v>
      </c>
      <c r="O6" s="337" t="s">
        <v>47</v>
      </c>
      <c r="P6" s="338" t="s">
        <v>48</v>
      </c>
      <c r="Q6" s="135" t="s">
        <v>49</v>
      </c>
    </row>
    <row r="7" spans="1:17" s="72" customFormat="1" ht="18.75" customHeight="1" x14ac:dyDescent="0.25">
      <c r="A7" s="144">
        <v>1</v>
      </c>
      <c r="B7" s="145"/>
      <c r="C7" s="145"/>
      <c r="D7" s="146"/>
      <c r="E7" s="147"/>
      <c r="F7" s="339"/>
      <c r="G7" s="340"/>
      <c r="H7" s="146"/>
      <c r="I7" s="146"/>
      <c r="J7" s="150"/>
      <c r="K7" s="151"/>
      <c r="L7" s="152"/>
      <c r="M7" s="151"/>
      <c r="N7" s="153"/>
      <c r="O7" s="146"/>
      <c r="P7" s="154"/>
      <c r="Q7" s="160"/>
    </row>
    <row r="8" spans="1:17" s="72" customFormat="1" ht="18.75" customHeight="1" x14ac:dyDescent="0.25">
      <c r="A8" s="144">
        <v>2</v>
      </c>
      <c r="B8" s="145"/>
      <c r="C8" s="145"/>
      <c r="D8" s="146"/>
      <c r="E8" s="147"/>
      <c r="F8" s="161"/>
      <c r="G8" s="341"/>
      <c r="H8" s="146"/>
      <c r="I8" s="146"/>
      <c r="J8" s="150"/>
      <c r="K8" s="151"/>
      <c r="L8" s="152"/>
      <c r="M8" s="151"/>
      <c r="N8" s="153"/>
      <c r="O8" s="146"/>
      <c r="P8" s="154"/>
      <c r="Q8" s="160"/>
    </row>
    <row r="9" spans="1:17" s="72" customFormat="1" ht="18.75" customHeight="1" x14ac:dyDescent="0.25">
      <c r="A9" s="144">
        <v>3</v>
      </c>
      <c r="B9" s="145"/>
      <c r="C9" s="145"/>
      <c r="D9" s="146"/>
      <c r="E9" s="147"/>
      <c r="F9" s="161"/>
      <c r="G9" s="341"/>
      <c r="H9" s="146"/>
      <c r="I9" s="146"/>
      <c r="J9" s="150"/>
      <c r="K9" s="151"/>
      <c r="L9" s="152"/>
      <c r="M9" s="151"/>
      <c r="N9" s="153"/>
      <c r="O9" s="146"/>
      <c r="P9" s="157"/>
      <c r="Q9" s="155"/>
    </row>
    <row r="10" spans="1:17" s="72" customFormat="1" ht="18.75" customHeight="1" x14ac:dyDescent="0.25">
      <c r="A10" s="144">
        <v>4</v>
      </c>
      <c r="B10" s="145"/>
      <c r="C10" s="145"/>
      <c r="D10" s="146"/>
      <c r="E10" s="147"/>
      <c r="F10" s="161"/>
      <c r="G10" s="341"/>
      <c r="H10" s="146"/>
      <c r="I10" s="146"/>
      <c r="J10" s="150"/>
      <c r="K10" s="151"/>
      <c r="L10" s="152"/>
      <c r="M10" s="151"/>
      <c r="N10" s="153"/>
      <c r="O10" s="146"/>
      <c r="P10" s="158"/>
      <c r="Q10" s="156"/>
    </row>
    <row r="11" spans="1:17" s="72" customFormat="1" ht="18.75" customHeight="1" x14ac:dyDescent="0.25">
      <c r="A11" s="144">
        <v>5</v>
      </c>
      <c r="B11" s="145"/>
      <c r="C11" s="145"/>
      <c r="D11" s="146"/>
      <c r="E11" s="147"/>
      <c r="F11" s="161"/>
      <c r="G11" s="341"/>
      <c r="H11" s="146"/>
      <c r="I11" s="146"/>
      <c r="J11" s="150"/>
      <c r="K11" s="151"/>
      <c r="L11" s="152"/>
      <c r="M11" s="151"/>
      <c r="N11" s="153"/>
      <c r="O11" s="146"/>
      <c r="P11" s="158"/>
      <c r="Q11" s="156"/>
    </row>
    <row r="12" spans="1:17" s="72" customFormat="1" ht="18.75" customHeight="1" x14ac:dyDescent="0.25">
      <c r="A12" s="144">
        <v>6</v>
      </c>
      <c r="B12" s="145"/>
      <c r="C12" s="145"/>
      <c r="D12" s="146"/>
      <c r="E12" s="147"/>
      <c r="F12" s="161"/>
      <c r="G12" s="341"/>
      <c r="H12" s="146"/>
      <c r="I12" s="146"/>
      <c r="J12" s="150"/>
      <c r="K12" s="151"/>
      <c r="L12" s="152"/>
      <c r="M12" s="151"/>
      <c r="N12" s="153"/>
      <c r="O12" s="146"/>
      <c r="P12" s="158"/>
      <c r="Q12" s="156"/>
    </row>
    <row r="13" spans="1:17" s="72" customFormat="1" ht="18.75" customHeight="1" x14ac:dyDescent="0.25">
      <c r="A13" s="144">
        <v>7</v>
      </c>
      <c r="B13" s="145"/>
      <c r="C13" s="145"/>
      <c r="D13" s="146"/>
      <c r="E13" s="147"/>
      <c r="F13" s="161"/>
      <c r="G13" s="341"/>
      <c r="H13" s="146"/>
      <c r="I13" s="146"/>
      <c r="J13" s="150"/>
      <c r="K13" s="151"/>
      <c r="L13" s="152"/>
      <c r="M13" s="151"/>
      <c r="N13" s="153"/>
      <c r="O13" s="146"/>
      <c r="P13" s="158"/>
      <c r="Q13" s="156"/>
    </row>
    <row r="14" spans="1:17" s="72" customFormat="1" ht="18.75" customHeight="1" x14ac:dyDescent="0.25">
      <c r="A14" s="144">
        <v>8</v>
      </c>
      <c r="B14" s="145"/>
      <c r="C14" s="145"/>
      <c r="D14" s="146"/>
      <c r="E14" s="147"/>
      <c r="F14" s="161"/>
      <c r="G14" s="341"/>
      <c r="H14" s="146"/>
      <c r="I14" s="146"/>
      <c r="J14" s="150"/>
      <c r="K14" s="151"/>
      <c r="L14" s="152"/>
      <c r="M14" s="151"/>
      <c r="N14" s="153"/>
      <c r="O14" s="146"/>
      <c r="P14" s="158"/>
      <c r="Q14" s="156"/>
    </row>
    <row r="15" spans="1:17" s="72" customFormat="1" ht="18.75" customHeight="1" x14ac:dyDescent="0.25">
      <c r="A15" s="144">
        <v>9</v>
      </c>
      <c r="B15" s="145"/>
      <c r="C15" s="145"/>
      <c r="D15" s="146"/>
      <c r="E15" s="147"/>
      <c r="F15" s="160"/>
      <c r="G15" s="160"/>
      <c r="H15" s="146"/>
      <c r="I15" s="146"/>
      <c r="J15" s="150"/>
      <c r="K15" s="151"/>
      <c r="L15" s="152"/>
      <c r="M15" s="342"/>
      <c r="N15" s="153"/>
      <c r="O15" s="146"/>
      <c r="P15" s="160"/>
      <c r="Q15" s="160"/>
    </row>
    <row r="16" spans="1:17" s="72" customFormat="1" ht="18.75" customHeight="1" x14ac:dyDescent="0.25">
      <c r="A16" s="144">
        <v>10</v>
      </c>
      <c r="B16" s="343"/>
      <c r="C16" s="145"/>
      <c r="D16" s="146"/>
      <c r="E16" s="147"/>
      <c r="F16" s="160"/>
      <c r="G16" s="160"/>
      <c r="H16" s="146"/>
      <c r="I16" s="146"/>
      <c r="J16" s="150"/>
      <c r="K16" s="151"/>
      <c r="L16" s="152"/>
      <c r="M16" s="342"/>
      <c r="N16" s="153"/>
      <c r="O16" s="146"/>
      <c r="P16" s="154"/>
      <c r="Q16" s="160"/>
    </row>
    <row r="17" spans="1:17" s="72" customFormat="1" ht="18.75" customHeight="1" x14ac:dyDescent="0.25">
      <c r="A17" s="144">
        <v>11</v>
      </c>
      <c r="B17" s="145"/>
      <c r="C17" s="145"/>
      <c r="D17" s="146"/>
      <c r="E17" s="147"/>
      <c r="F17" s="160"/>
      <c r="G17" s="160"/>
      <c r="H17" s="146"/>
      <c r="I17" s="146"/>
      <c r="J17" s="150"/>
      <c r="K17" s="151"/>
      <c r="L17" s="152"/>
      <c r="M17" s="342"/>
      <c r="N17" s="153"/>
      <c r="O17" s="146"/>
      <c r="P17" s="154"/>
      <c r="Q17" s="160"/>
    </row>
    <row r="18" spans="1:17" s="72" customFormat="1" ht="18.75" customHeight="1" x14ac:dyDescent="0.25">
      <c r="A18" s="144">
        <v>12</v>
      </c>
      <c r="B18" s="145"/>
      <c r="C18" s="145"/>
      <c r="D18" s="146"/>
      <c r="E18" s="147"/>
      <c r="F18" s="160"/>
      <c r="G18" s="160"/>
      <c r="H18" s="146"/>
      <c r="I18" s="146"/>
      <c r="J18" s="150"/>
      <c r="K18" s="151"/>
      <c r="L18" s="152"/>
      <c r="M18" s="342"/>
      <c r="N18" s="153"/>
      <c r="O18" s="146"/>
      <c r="P18" s="154"/>
      <c r="Q18" s="160"/>
    </row>
    <row r="19" spans="1:17" s="72" customFormat="1" ht="18.75" customHeight="1" x14ac:dyDescent="0.25">
      <c r="A19" s="144">
        <v>13</v>
      </c>
      <c r="B19" s="145"/>
      <c r="C19" s="145"/>
      <c r="D19" s="146"/>
      <c r="E19" s="147"/>
      <c r="F19" s="160"/>
      <c r="G19" s="160"/>
      <c r="H19" s="146"/>
      <c r="I19" s="146"/>
      <c r="J19" s="150"/>
      <c r="K19" s="151"/>
      <c r="L19" s="152"/>
      <c r="M19" s="342"/>
      <c r="N19" s="153"/>
      <c r="O19" s="146"/>
      <c r="P19" s="154"/>
      <c r="Q19" s="160"/>
    </row>
    <row r="20" spans="1:17" s="72" customFormat="1" ht="18.75" customHeight="1" x14ac:dyDescent="0.25">
      <c r="A20" s="144">
        <v>14</v>
      </c>
      <c r="B20" s="145"/>
      <c r="C20" s="145"/>
      <c r="D20" s="146"/>
      <c r="E20" s="147"/>
      <c r="F20" s="160"/>
      <c r="G20" s="160"/>
      <c r="H20" s="146"/>
      <c r="I20" s="146"/>
      <c r="J20" s="150"/>
      <c r="K20" s="151"/>
      <c r="L20" s="152"/>
      <c r="M20" s="342"/>
      <c r="N20" s="153"/>
      <c r="O20" s="146"/>
      <c r="P20" s="154"/>
      <c r="Q20" s="160"/>
    </row>
    <row r="21" spans="1:17" s="72" customFormat="1" ht="18.75" customHeight="1" x14ac:dyDescent="0.25">
      <c r="A21" s="144">
        <v>15</v>
      </c>
      <c r="B21" s="145"/>
      <c r="C21" s="145"/>
      <c r="D21" s="146"/>
      <c r="E21" s="147"/>
      <c r="F21" s="160"/>
      <c r="G21" s="160"/>
      <c r="H21" s="146"/>
      <c r="I21" s="146"/>
      <c r="J21" s="150"/>
      <c r="K21" s="151"/>
      <c r="L21" s="152"/>
      <c r="M21" s="342"/>
      <c r="N21" s="153"/>
      <c r="O21" s="146"/>
      <c r="P21" s="154"/>
      <c r="Q21" s="160"/>
    </row>
    <row r="22" spans="1:17" s="72" customFormat="1" ht="18.75" customHeight="1" x14ac:dyDescent="0.25">
      <c r="A22" s="144">
        <v>16</v>
      </c>
      <c r="B22" s="145"/>
      <c r="C22" s="145"/>
      <c r="D22" s="146"/>
      <c r="E22" s="147"/>
      <c r="F22" s="160"/>
      <c r="G22" s="160"/>
      <c r="H22" s="146"/>
      <c r="I22" s="146"/>
      <c r="J22" s="150"/>
      <c r="K22" s="151"/>
      <c r="L22" s="152"/>
      <c r="M22" s="342"/>
      <c r="N22" s="153"/>
      <c r="O22" s="146"/>
      <c r="P22" s="154"/>
      <c r="Q22" s="160"/>
    </row>
    <row r="23" spans="1:17" s="72" customFormat="1" ht="18.75" customHeight="1" x14ac:dyDescent="0.25">
      <c r="A23" s="144">
        <v>17</v>
      </c>
      <c r="B23" s="145"/>
      <c r="C23" s="145"/>
      <c r="D23" s="146"/>
      <c r="E23" s="147"/>
      <c r="F23" s="160"/>
      <c r="G23" s="160"/>
      <c r="H23" s="146"/>
      <c r="I23" s="146"/>
      <c r="J23" s="150"/>
      <c r="K23" s="151"/>
      <c r="L23" s="152"/>
      <c r="M23" s="342"/>
      <c r="N23" s="153"/>
      <c r="O23" s="146"/>
      <c r="P23" s="154"/>
      <c r="Q23" s="160"/>
    </row>
    <row r="24" spans="1:17" s="72" customFormat="1" ht="18.75" customHeight="1" x14ac:dyDescent="0.25">
      <c r="A24" s="144">
        <v>18</v>
      </c>
      <c r="B24" s="145"/>
      <c r="C24" s="145"/>
      <c r="D24" s="146"/>
      <c r="E24" s="147"/>
      <c r="F24" s="160"/>
      <c r="G24" s="160"/>
      <c r="H24" s="146"/>
      <c r="I24" s="146"/>
      <c r="J24" s="150"/>
      <c r="K24" s="151"/>
      <c r="L24" s="152"/>
      <c r="M24" s="342"/>
      <c r="N24" s="153"/>
      <c r="O24" s="146"/>
      <c r="P24" s="154"/>
      <c r="Q24" s="160"/>
    </row>
    <row r="25" spans="1:17" s="72" customFormat="1" ht="18.75" customHeight="1" x14ac:dyDescent="0.25">
      <c r="A25" s="144">
        <v>19</v>
      </c>
      <c r="B25" s="145"/>
      <c r="C25" s="145"/>
      <c r="D25" s="146"/>
      <c r="E25" s="147"/>
      <c r="F25" s="160"/>
      <c r="G25" s="160"/>
      <c r="H25" s="146"/>
      <c r="I25" s="146"/>
      <c r="J25" s="150"/>
      <c r="K25" s="151"/>
      <c r="L25" s="152"/>
      <c r="M25" s="342"/>
      <c r="N25" s="153"/>
      <c r="O25" s="146"/>
      <c r="P25" s="154"/>
      <c r="Q25" s="160"/>
    </row>
    <row r="26" spans="1:17" s="72" customFormat="1" ht="18.75" customHeight="1" x14ac:dyDescent="0.25">
      <c r="A26" s="144">
        <v>20</v>
      </c>
      <c r="B26" s="145"/>
      <c r="C26" s="145"/>
      <c r="D26" s="146"/>
      <c r="E26" s="147"/>
      <c r="F26" s="160"/>
      <c r="G26" s="160"/>
      <c r="H26" s="146"/>
      <c r="I26" s="146"/>
      <c r="J26" s="150"/>
      <c r="K26" s="151"/>
      <c r="L26" s="152"/>
      <c r="M26" s="342"/>
      <c r="N26" s="153"/>
      <c r="O26" s="146"/>
      <c r="P26" s="154"/>
      <c r="Q26" s="160"/>
    </row>
    <row r="27" spans="1:17" s="72" customFormat="1" ht="18.75" customHeight="1" x14ac:dyDescent="0.25">
      <c r="A27" s="144">
        <v>21</v>
      </c>
      <c r="B27" s="145"/>
      <c r="C27" s="145"/>
      <c r="D27" s="146"/>
      <c r="E27" s="147"/>
      <c r="F27" s="160"/>
      <c r="G27" s="160"/>
      <c r="H27" s="146"/>
      <c r="I27" s="146"/>
      <c r="J27" s="150"/>
      <c r="K27" s="151"/>
      <c r="L27" s="152"/>
      <c r="M27" s="342"/>
      <c r="N27" s="153"/>
      <c r="O27" s="146"/>
      <c r="P27" s="154"/>
      <c r="Q27" s="160"/>
    </row>
    <row r="28" spans="1:17" s="72" customFormat="1" ht="18.75" customHeight="1" x14ac:dyDescent="0.25">
      <c r="A28" s="144">
        <v>22</v>
      </c>
      <c r="B28" s="145"/>
      <c r="C28" s="145"/>
      <c r="D28" s="146"/>
      <c r="E28" s="344"/>
      <c r="F28" s="159"/>
      <c r="G28" s="155"/>
      <c r="H28" s="146"/>
      <c r="I28" s="146"/>
      <c r="J28" s="150"/>
      <c r="K28" s="151"/>
      <c r="L28" s="152"/>
      <c r="M28" s="342"/>
      <c r="N28" s="153"/>
      <c r="O28" s="146"/>
      <c r="P28" s="154"/>
      <c r="Q28" s="160"/>
    </row>
    <row r="29" spans="1:17" s="72" customFormat="1" ht="18.75" customHeight="1" x14ac:dyDescent="0.25">
      <c r="A29" s="144">
        <v>23</v>
      </c>
      <c r="B29" s="145"/>
      <c r="C29" s="145"/>
      <c r="D29" s="146"/>
      <c r="E29" s="345"/>
      <c r="F29" s="160"/>
      <c r="G29" s="160"/>
      <c r="H29" s="146"/>
      <c r="I29" s="146"/>
      <c r="J29" s="150"/>
      <c r="K29" s="151"/>
      <c r="L29" s="152"/>
      <c r="M29" s="342"/>
      <c r="N29" s="153"/>
      <c r="O29" s="146"/>
      <c r="P29" s="154"/>
      <c r="Q29" s="160"/>
    </row>
    <row r="30" spans="1:17" s="72" customFormat="1" ht="18.75" customHeight="1" x14ac:dyDescent="0.25">
      <c r="A30" s="144">
        <v>24</v>
      </c>
      <c r="B30" s="145"/>
      <c r="C30" s="145"/>
      <c r="D30" s="146"/>
      <c r="E30" s="147"/>
      <c r="F30" s="160"/>
      <c r="G30" s="160"/>
      <c r="H30" s="146"/>
      <c r="I30" s="146"/>
      <c r="J30" s="150"/>
      <c r="K30" s="151"/>
      <c r="L30" s="152"/>
      <c r="M30" s="342"/>
      <c r="N30" s="153"/>
      <c r="O30" s="146"/>
      <c r="P30" s="154"/>
      <c r="Q30" s="160"/>
    </row>
    <row r="31" spans="1:17" s="72" customFormat="1" ht="18.75" customHeight="1" x14ac:dyDescent="0.25">
      <c r="A31" s="144">
        <v>25</v>
      </c>
      <c r="B31" s="145"/>
      <c r="C31" s="145"/>
      <c r="D31" s="146"/>
      <c r="E31" s="147"/>
      <c r="F31" s="160"/>
      <c r="G31" s="160"/>
      <c r="H31" s="146"/>
      <c r="I31" s="146"/>
      <c r="J31" s="150"/>
      <c r="K31" s="151"/>
      <c r="L31" s="152"/>
      <c r="M31" s="342"/>
      <c r="N31" s="153"/>
      <c r="O31" s="146"/>
      <c r="P31" s="154"/>
      <c r="Q31" s="160"/>
    </row>
    <row r="32" spans="1:17" s="72" customFormat="1" ht="18.75" customHeight="1" x14ac:dyDescent="0.25">
      <c r="A32" s="144">
        <v>26</v>
      </c>
      <c r="B32" s="145"/>
      <c r="C32" s="145"/>
      <c r="D32" s="146"/>
      <c r="E32" s="346"/>
      <c r="F32" s="160"/>
      <c r="G32" s="160"/>
      <c r="H32" s="146"/>
      <c r="I32" s="146"/>
      <c r="J32" s="150"/>
      <c r="K32" s="151"/>
      <c r="L32" s="152"/>
      <c r="M32" s="342"/>
      <c r="N32" s="153"/>
      <c r="O32" s="146"/>
      <c r="P32" s="154"/>
      <c r="Q32" s="160"/>
    </row>
    <row r="33" spans="1:17" s="72" customFormat="1" ht="18.75" customHeight="1" x14ac:dyDescent="0.25">
      <c r="A33" s="144">
        <v>27</v>
      </c>
      <c r="B33" s="145"/>
      <c r="C33" s="145"/>
      <c r="D33" s="146"/>
      <c r="E33" s="147"/>
      <c r="F33" s="160"/>
      <c r="G33" s="160"/>
      <c r="H33" s="146"/>
      <c r="I33" s="146"/>
      <c r="J33" s="150"/>
      <c r="K33" s="151"/>
      <c r="L33" s="152"/>
      <c r="M33" s="342"/>
      <c r="N33" s="153"/>
      <c r="O33" s="146"/>
      <c r="P33" s="154"/>
      <c r="Q33" s="160"/>
    </row>
    <row r="34" spans="1:17" s="72" customFormat="1" ht="18.75" customHeight="1" x14ac:dyDescent="0.25">
      <c r="A34" s="144">
        <v>28</v>
      </c>
      <c r="B34" s="145"/>
      <c r="C34" s="145"/>
      <c r="D34" s="146"/>
      <c r="E34" s="147"/>
      <c r="F34" s="160"/>
      <c r="G34" s="160"/>
      <c r="H34" s="146"/>
      <c r="I34" s="146"/>
      <c r="J34" s="150"/>
      <c r="K34" s="151"/>
      <c r="L34" s="152"/>
      <c r="M34" s="342"/>
      <c r="N34" s="153"/>
      <c r="O34" s="146"/>
      <c r="P34" s="154"/>
      <c r="Q34" s="160"/>
    </row>
    <row r="35" spans="1:17" s="72" customFormat="1" ht="18.75" customHeight="1" x14ac:dyDescent="0.25">
      <c r="A35" s="144">
        <v>29</v>
      </c>
      <c r="B35" s="145"/>
      <c r="C35" s="145"/>
      <c r="D35" s="146"/>
      <c r="E35" s="147"/>
      <c r="F35" s="160"/>
      <c r="G35" s="160"/>
      <c r="H35" s="146"/>
      <c r="I35" s="146"/>
      <c r="J35" s="150"/>
      <c r="K35" s="151"/>
      <c r="L35" s="152"/>
      <c r="M35" s="342"/>
      <c r="N35" s="153"/>
      <c r="O35" s="146"/>
      <c r="P35" s="154"/>
      <c r="Q35" s="160"/>
    </row>
    <row r="36" spans="1:17" s="72" customFormat="1" ht="18.75" customHeight="1" x14ac:dyDescent="0.25">
      <c r="A36" s="144">
        <v>30</v>
      </c>
      <c r="B36" s="145"/>
      <c r="C36" s="145"/>
      <c r="D36" s="146"/>
      <c r="E36" s="147"/>
      <c r="F36" s="160"/>
      <c r="G36" s="160"/>
      <c r="H36" s="146"/>
      <c r="I36" s="146"/>
      <c r="J36" s="150"/>
      <c r="K36" s="151"/>
      <c r="L36" s="152"/>
      <c r="M36" s="342"/>
      <c r="N36" s="153"/>
      <c r="O36" s="146"/>
      <c r="P36" s="154"/>
      <c r="Q36" s="160"/>
    </row>
    <row r="37" spans="1:17" s="72" customFormat="1" ht="18.75" customHeight="1" x14ac:dyDescent="0.25">
      <c r="A37" s="144">
        <v>31</v>
      </c>
      <c r="B37" s="145"/>
      <c r="C37" s="145"/>
      <c r="D37" s="146"/>
      <c r="E37" s="147"/>
      <c r="F37" s="160"/>
      <c r="G37" s="160"/>
      <c r="H37" s="146"/>
      <c r="I37" s="146"/>
      <c r="J37" s="150"/>
      <c r="K37" s="151"/>
      <c r="L37" s="152"/>
      <c r="M37" s="342"/>
      <c r="N37" s="153"/>
      <c r="O37" s="146"/>
      <c r="P37" s="154"/>
      <c r="Q37" s="160"/>
    </row>
    <row r="38" spans="1:17" s="72" customFormat="1" ht="18.75" customHeight="1" x14ac:dyDescent="0.25">
      <c r="A38" s="144">
        <v>32</v>
      </c>
      <c r="B38" s="145"/>
      <c r="C38" s="145"/>
      <c r="D38" s="146"/>
      <c r="E38" s="147"/>
      <c r="F38" s="160"/>
      <c r="G38" s="160"/>
      <c r="H38" s="161"/>
      <c r="I38" s="341"/>
      <c r="J38" s="150"/>
      <c r="K38" s="151"/>
      <c r="L38" s="152"/>
      <c r="M38" s="342"/>
      <c r="N38" s="153"/>
      <c r="O38" s="160"/>
      <c r="P38" s="154"/>
      <c r="Q38" s="160"/>
    </row>
    <row r="39" spans="1:17" s="72" customFormat="1" ht="18.75" customHeight="1" x14ac:dyDescent="0.25">
      <c r="A39" s="144">
        <v>33</v>
      </c>
      <c r="B39" s="145"/>
      <c r="C39" s="145"/>
      <c r="D39" s="146"/>
      <c r="E39" s="147"/>
      <c r="F39" s="160"/>
      <c r="G39" s="160"/>
      <c r="H39" s="161"/>
      <c r="I39" s="341"/>
      <c r="J39" s="150"/>
      <c r="K39" s="151"/>
      <c r="L39" s="152"/>
      <c r="M39" s="342"/>
      <c r="N39" s="155"/>
      <c r="O39" s="160"/>
      <c r="P39" s="154"/>
      <c r="Q39" s="160"/>
    </row>
    <row r="40" spans="1:17" s="72" customFormat="1" ht="18.75" customHeight="1" x14ac:dyDescent="0.25">
      <c r="A40" s="144">
        <v>34</v>
      </c>
      <c r="B40" s="145"/>
      <c r="C40" s="145"/>
      <c r="D40" s="146"/>
      <c r="E40" s="147"/>
      <c r="F40" s="160"/>
      <c r="G40" s="160"/>
      <c r="H40" s="161"/>
      <c r="I40" s="341"/>
      <c r="J40" s="150" t="e">
        <f>IF(AND(Q40="",#REF!&gt;0,#REF!&lt;5),K40,)</f>
        <v>#REF!</v>
      </c>
      <c r="K40" s="151" t="str">
        <f>IF(D40="","ZZZ9",IF(AND(#REF!&gt;0,#REF!&lt;5),D40&amp;#REF!,D40&amp;"9"))</f>
        <v>ZZZ9</v>
      </c>
      <c r="L40" s="152">
        <f t="shared" ref="L40:L71" si="0">IF(Q40="",999,Q40)</f>
        <v>999</v>
      </c>
      <c r="M40" s="342">
        <f t="shared" ref="M40:M71" si="1">IF(P40=999,999,1)</f>
        <v>999</v>
      </c>
      <c r="N40" s="155"/>
      <c r="O40" s="160"/>
      <c r="P40" s="154">
        <f t="shared" ref="P40:P71" si="2">IF(N40="DA",1,IF(N40="WC",2,IF(N40="SE",3,IF(N40="Q",4,IF(N40="LL",5,999)))))</f>
        <v>999</v>
      </c>
      <c r="Q40" s="160"/>
    </row>
    <row r="41" spans="1:17" s="72" customFormat="1" ht="18.75" customHeight="1" x14ac:dyDescent="0.25">
      <c r="A41" s="144">
        <v>35</v>
      </c>
      <c r="B41" s="145"/>
      <c r="C41" s="145"/>
      <c r="D41" s="146"/>
      <c r="E41" s="147"/>
      <c r="F41" s="160"/>
      <c r="G41" s="160"/>
      <c r="H41" s="161"/>
      <c r="I41" s="341"/>
      <c r="J41" s="150" t="e">
        <f>IF(AND(Q41="",#REF!&gt;0,#REF!&lt;5),K41,)</f>
        <v>#REF!</v>
      </c>
      <c r="K41" s="151" t="str">
        <f>IF(D41="","ZZZ9",IF(AND(#REF!&gt;0,#REF!&lt;5),D41&amp;#REF!,D41&amp;"9"))</f>
        <v>ZZZ9</v>
      </c>
      <c r="L41" s="152">
        <f t="shared" si="0"/>
        <v>999</v>
      </c>
      <c r="M41" s="342">
        <f t="shared" si="1"/>
        <v>999</v>
      </c>
      <c r="N41" s="155"/>
      <c r="O41" s="160"/>
      <c r="P41" s="154">
        <f t="shared" si="2"/>
        <v>999</v>
      </c>
      <c r="Q41" s="160"/>
    </row>
    <row r="42" spans="1:17" s="72" customFormat="1" ht="18.75" customHeight="1" x14ac:dyDescent="0.25">
      <c r="A42" s="144">
        <v>36</v>
      </c>
      <c r="B42" s="145"/>
      <c r="C42" s="145"/>
      <c r="D42" s="146"/>
      <c r="E42" s="147"/>
      <c r="F42" s="160"/>
      <c r="G42" s="160"/>
      <c r="H42" s="161"/>
      <c r="I42" s="341"/>
      <c r="J42" s="150" t="e">
        <f>IF(AND(Q42="",#REF!&gt;0,#REF!&lt;5),K42,)</f>
        <v>#REF!</v>
      </c>
      <c r="K42" s="151" t="str">
        <f>IF(D42="","ZZZ9",IF(AND(#REF!&gt;0,#REF!&lt;5),D42&amp;#REF!,D42&amp;"9"))</f>
        <v>ZZZ9</v>
      </c>
      <c r="L42" s="152">
        <f t="shared" si="0"/>
        <v>999</v>
      </c>
      <c r="M42" s="342">
        <f t="shared" si="1"/>
        <v>999</v>
      </c>
      <c r="N42" s="155"/>
      <c r="O42" s="160"/>
      <c r="P42" s="154">
        <f t="shared" si="2"/>
        <v>999</v>
      </c>
      <c r="Q42" s="160"/>
    </row>
    <row r="43" spans="1:17" s="72" customFormat="1" ht="18.75" customHeight="1" x14ac:dyDescent="0.25">
      <c r="A43" s="144">
        <v>37</v>
      </c>
      <c r="B43" s="145"/>
      <c r="C43" s="145"/>
      <c r="D43" s="146"/>
      <c r="E43" s="147"/>
      <c r="F43" s="160"/>
      <c r="G43" s="160"/>
      <c r="H43" s="161"/>
      <c r="I43" s="341"/>
      <c r="J43" s="150" t="e">
        <f>IF(AND(Q43="",#REF!&gt;0,#REF!&lt;5),K43,)</f>
        <v>#REF!</v>
      </c>
      <c r="K43" s="151" t="str">
        <f>IF(D43="","ZZZ9",IF(AND(#REF!&gt;0,#REF!&lt;5),D43&amp;#REF!,D43&amp;"9"))</f>
        <v>ZZZ9</v>
      </c>
      <c r="L43" s="152">
        <f t="shared" si="0"/>
        <v>999</v>
      </c>
      <c r="M43" s="342">
        <f t="shared" si="1"/>
        <v>999</v>
      </c>
      <c r="N43" s="155"/>
      <c r="O43" s="160"/>
      <c r="P43" s="154">
        <f t="shared" si="2"/>
        <v>999</v>
      </c>
      <c r="Q43" s="160"/>
    </row>
    <row r="44" spans="1:17" s="72" customFormat="1" ht="18.75" customHeight="1" x14ac:dyDescent="0.25">
      <c r="A44" s="144">
        <v>38</v>
      </c>
      <c r="B44" s="145"/>
      <c r="C44" s="145"/>
      <c r="D44" s="146"/>
      <c r="E44" s="147"/>
      <c r="F44" s="160"/>
      <c r="G44" s="160"/>
      <c r="H44" s="161"/>
      <c r="I44" s="341"/>
      <c r="J44" s="150" t="e">
        <f>IF(AND(Q44="",#REF!&gt;0,#REF!&lt;5),K44,)</f>
        <v>#REF!</v>
      </c>
      <c r="K44" s="151" t="str">
        <f>IF(D44="","ZZZ9",IF(AND(#REF!&gt;0,#REF!&lt;5),D44&amp;#REF!,D44&amp;"9"))</f>
        <v>ZZZ9</v>
      </c>
      <c r="L44" s="152">
        <f t="shared" si="0"/>
        <v>999</v>
      </c>
      <c r="M44" s="342">
        <f t="shared" si="1"/>
        <v>999</v>
      </c>
      <c r="N44" s="155"/>
      <c r="O44" s="160"/>
      <c r="P44" s="154">
        <f t="shared" si="2"/>
        <v>999</v>
      </c>
      <c r="Q44" s="160"/>
    </row>
    <row r="45" spans="1:17" s="72" customFormat="1" ht="18.75" customHeight="1" x14ac:dyDescent="0.25">
      <c r="A45" s="144">
        <v>39</v>
      </c>
      <c r="B45" s="145"/>
      <c r="C45" s="145"/>
      <c r="D45" s="146"/>
      <c r="E45" s="147"/>
      <c r="F45" s="160"/>
      <c r="G45" s="160"/>
      <c r="H45" s="161"/>
      <c r="I45" s="341"/>
      <c r="J45" s="150" t="e">
        <f>IF(AND(Q45="",#REF!&gt;0,#REF!&lt;5),K45,)</f>
        <v>#REF!</v>
      </c>
      <c r="K45" s="151" t="str">
        <f>IF(D45="","ZZZ9",IF(AND(#REF!&gt;0,#REF!&lt;5),D45&amp;#REF!,D45&amp;"9"))</f>
        <v>ZZZ9</v>
      </c>
      <c r="L45" s="152">
        <f t="shared" si="0"/>
        <v>999</v>
      </c>
      <c r="M45" s="342">
        <f t="shared" si="1"/>
        <v>999</v>
      </c>
      <c r="N45" s="155"/>
      <c r="O45" s="160"/>
      <c r="P45" s="154">
        <f t="shared" si="2"/>
        <v>999</v>
      </c>
      <c r="Q45" s="160"/>
    </row>
    <row r="46" spans="1:17" s="72" customFormat="1" ht="18.75" customHeight="1" x14ac:dyDescent="0.25">
      <c r="A46" s="144">
        <v>40</v>
      </c>
      <c r="B46" s="145"/>
      <c r="C46" s="145"/>
      <c r="D46" s="146"/>
      <c r="E46" s="147"/>
      <c r="F46" s="160"/>
      <c r="G46" s="160"/>
      <c r="H46" s="161"/>
      <c r="I46" s="341"/>
      <c r="J46" s="150" t="e">
        <f>IF(AND(Q46="",#REF!&gt;0,#REF!&lt;5),K46,)</f>
        <v>#REF!</v>
      </c>
      <c r="K46" s="151" t="str">
        <f>IF(D46="","ZZZ9",IF(AND(#REF!&gt;0,#REF!&lt;5),D46&amp;#REF!,D46&amp;"9"))</f>
        <v>ZZZ9</v>
      </c>
      <c r="L46" s="152">
        <f t="shared" si="0"/>
        <v>999</v>
      </c>
      <c r="M46" s="342">
        <f t="shared" si="1"/>
        <v>999</v>
      </c>
      <c r="N46" s="155"/>
      <c r="O46" s="160"/>
      <c r="P46" s="154">
        <f t="shared" si="2"/>
        <v>999</v>
      </c>
      <c r="Q46" s="160"/>
    </row>
    <row r="47" spans="1:17" s="72" customFormat="1" ht="18.75" customHeight="1" x14ac:dyDescent="0.25">
      <c r="A47" s="144">
        <v>41</v>
      </c>
      <c r="B47" s="145"/>
      <c r="C47" s="145"/>
      <c r="D47" s="146"/>
      <c r="E47" s="147"/>
      <c r="F47" s="160"/>
      <c r="G47" s="160"/>
      <c r="H47" s="161"/>
      <c r="I47" s="341"/>
      <c r="J47" s="150" t="e">
        <f>IF(AND(Q47="",#REF!&gt;0,#REF!&lt;5),K47,)</f>
        <v>#REF!</v>
      </c>
      <c r="K47" s="151" t="str">
        <f>IF(D47="","ZZZ9",IF(AND(#REF!&gt;0,#REF!&lt;5),D47&amp;#REF!,D47&amp;"9"))</f>
        <v>ZZZ9</v>
      </c>
      <c r="L47" s="152">
        <f t="shared" si="0"/>
        <v>999</v>
      </c>
      <c r="M47" s="342">
        <f t="shared" si="1"/>
        <v>999</v>
      </c>
      <c r="N47" s="155"/>
      <c r="O47" s="160"/>
      <c r="P47" s="154">
        <f t="shared" si="2"/>
        <v>999</v>
      </c>
      <c r="Q47" s="160"/>
    </row>
    <row r="48" spans="1:17" s="72" customFormat="1" ht="18.75" customHeight="1" x14ac:dyDescent="0.25">
      <c r="A48" s="144">
        <v>42</v>
      </c>
      <c r="B48" s="145"/>
      <c r="C48" s="145"/>
      <c r="D48" s="146"/>
      <c r="E48" s="147"/>
      <c r="F48" s="160"/>
      <c r="G48" s="160"/>
      <c r="H48" s="161"/>
      <c r="I48" s="341"/>
      <c r="J48" s="150" t="e">
        <f>IF(AND(Q48="",#REF!&gt;0,#REF!&lt;5),K48,)</f>
        <v>#REF!</v>
      </c>
      <c r="K48" s="151" t="str">
        <f>IF(D48="","ZZZ9",IF(AND(#REF!&gt;0,#REF!&lt;5),D48&amp;#REF!,D48&amp;"9"))</f>
        <v>ZZZ9</v>
      </c>
      <c r="L48" s="152">
        <f t="shared" si="0"/>
        <v>999</v>
      </c>
      <c r="M48" s="342">
        <f t="shared" si="1"/>
        <v>999</v>
      </c>
      <c r="N48" s="155"/>
      <c r="O48" s="160"/>
      <c r="P48" s="154">
        <f t="shared" si="2"/>
        <v>999</v>
      </c>
      <c r="Q48" s="160"/>
    </row>
    <row r="49" spans="1:17" s="72" customFormat="1" ht="18.75" customHeight="1" x14ac:dyDescent="0.25">
      <c r="A49" s="144">
        <v>43</v>
      </c>
      <c r="B49" s="145"/>
      <c r="C49" s="145"/>
      <c r="D49" s="146"/>
      <c r="E49" s="147"/>
      <c r="F49" s="160"/>
      <c r="G49" s="160"/>
      <c r="H49" s="161"/>
      <c r="I49" s="341"/>
      <c r="J49" s="150" t="e">
        <f>IF(AND(Q49="",#REF!&gt;0,#REF!&lt;5),K49,)</f>
        <v>#REF!</v>
      </c>
      <c r="K49" s="151" t="str">
        <f>IF(D49="","ZZZ9",IF(AND(#REF!&gt;0,#REF!&lt;5),D49&amp;#REF!,D49&amp;"9"))</f>
        <v>ZZZ9</v>
      </c>
      <c r="L49" s="152">
        <f t="shared" si="0"/>
        <v>999</v>
      </c>
      <c r="M49" s="342">
        <f t="shared" si="1"/>
        <v>999</v>
      </c>
      <c r="N49" s="155"/>
      <c r="O49" s="160"/>
      <c r="P49" s="154">
        <f t="shared" si="2"/>
        <v>999</v>
      </c>
      <c r="Q49" s="160"/>
    </row>
    <row r="50" spans="1:17" s="72" customFormat="1" ht="18.75" customHeight="1" x14ac:dyDescent="0.25">
      <c r="A50" s="144">
        <v>44</v>
      </c>
      <c r="B50" s="145"/>
      <c r="C50" s="145"/>
      <c r="D50" s="146"/>
      <c r="E50" s="147"/>
      <c r="F50" s="160"/>
      <c r="G50" s="160"/>
      <c r="H50" s="161"/>
      <c r="I50" s="341"/>
      <c r="J50" s="150" t="e">
        <f>IF(AND(Q50="",#REF!&gt;0,#REF!&lt;5),K50,)</f>
        <v>#REF!</v>
      </c>
      <c r="K50" s="151" t="str">
        <f>IF(D50="","ZZZ9",IF(AND(#REF!&gt;0,#REF!&lt;5),D50&amp;#REF!,D50&amp;"9"))</f>
        <v>ZZZ9</v>
      </c>
      <c r="L50" s="152">
        <f t="shared" si="0"/>
        <v>999</v>
      </c>
      <c r="M50" s="342">
        <f t="shared" si="1"/>
        <v>999</v>
      </c>
      <c r="N50" s="155"/>
      <c r="O50" s="160"/>
      <c r="P50" s="154">
        <f t="shared" si="2"/>
        <v>999</v>
      </c>
      <c r="Q50" s="160"/>
    </row>
    <row r="51" spans="1:17" s="72" customFormat="1" ht="18.75" customHeight="1" x14ac:dyDescent="0.25">
      <c r="A51" s="144">
        <v>45</v>
      </c>
      <c r="B51" s="145"/>
      <c r="C51" s="145"/>
      <c r="D51" s="146"/>
      <c r="E51" s="147"/>
      <c r="F51" s="160"/>
      <c r="G51" s="160"/>
      <c r="H51" s="161"/>
      <c r="I51" s="341"/>
      <c r="J51" s="150" t="e">
        <f>IF(AND(Q51="",#REF!&gt;0,#REF!&lt;5),K51,)</f>
        <v>#REF!</v>
      </c>
      <c r="K51" s="151" t="str">
        <f>IF(D51="","ZZZ9",IF(AND(#REF!&gt;0,#REF!&lt;5),D51&amp;#REF!,D51&amp;"9"))</f>
        <v>ZZZ9</v>
      </c>
      <c r="L51" s="152">
        <f t="shared" si="0"/>
        <v>999</v>
      </c>
      <c r="M51" s="342">
        <f t="shared" si="1"/>
        <v>999</v>
      </c>
      <c r="N51" s="155"/>
      <c r="O51" s="160"/>
      <c r="P51" s="154">
        <f t="shared" si="2"/>
        <v>999</v>
      </c>
      <c r="Q51" s="160"/>
    </row>
    <row r="52" spans="1:17" s="72" customFormat="1" ht="18.75" customHeight="1" x14ac:dyDescent="0.25">
      <c r="A52" s="144">
        <v>46</v>
      </c>
      <c r="B52" s="145"/>
      <c r="C52" s="145"/>
      <c r="D52" s="146"/>
      <c r="E52" s="147"/>
      <c r="F52" s="160"/>
      <c r="G52" s="160"/>
      <c r="H52" s="161"/>
      <c r="I52" s="341"/>
      <c r="J52" s="150" t="e">
        <f>IF(AND(Q52="",#REF!&gt;0,#REF!&lt;5),K52,)</f>
        <v>#REF!</v>
      </c>
      <c r="K52" s="151" t="str">
        <f>IF(D52="","ZZZ9",IF(AND(#REF!&gt;0,#REF!&lt;5),D52&amp;#REF!,D52&amp;"9"))</f>
        <v>ZZZ9</v>
      </c>
      <c r="L52" s="152">
        <f t="shared" si="0"/>
        <v>999</v>
      </c>
      <c r="M52" s="342">
        <f t="shared" si="1"/>
        <v>999</v>
      </c>
      <c r="N52" s="155"/>
      <c r="O52" s="160"/>
      <c r="P52" s="154">
        <f t="shared" si="2"/>
        <v>999</v>
      </c>
      <c r="Q52" s="160"/>
    </row>
    <row r="53" spans="1:17" s="72" customFormat="1" ht="18.75" customHeight="1" x14ac:dyDescent="0.25">
      <c r="A53" s="144">
        <v>47</v>
      </c>
      <c r="B53" s="145"/>
      <c r="C53" s="145"/>
      <c r="D53" s="146"/>
      <c r="E53" s="147"/>
      <c r="F53" s="160"/>
      <c r="G53" s="160"/>
      <c r="H53" s="161"/>
      <c r="I53" s="341"/>
      <c r="J53" s="150" t="e">
        <f>IF(AND(Q53="",#REF!&gt;0,#REF!&lt;5),K53,)</f>
        <v>#REF!</v>
      </c>
      <c r="K53" s="151" t="str">
        <f>IF(D53="","ZZZ9",IF(AND(#REF!&gt;0,#REF!&lt;5),D53&amp;#REF!,D53&amp;"9"))</f>
        <v>ZZZ9</v>
      </c>
      <c r="L53" s="152">
        <f t="shared" si="0"/>
        <v>999</v>
      </c>
      <c r="M53" s="342">
        <f t="shared" si="1"/>
        <v>999</v>
      </c>
      <c r="N53" s="155"/>
      <c r="O53" s="160"/>
      <c r="P53" s="154">
        <f t="shared" si="2"/>
        <v>999</v>
      </c>
      <c r="Q53" s="160"/>
    </row>
    <row r="54" spans="1:17" s="72" customFormat="1" ht="18.75" customHeight="1" x14ac:dyDescent="0.25">
      <c r="A54" s="144">
        <v>48</v>
      </c>
      <c r="B54" s="145"/>
      <c r="C54" s="145"/>
      <c r="D54" s="146"/>
      <c r="E54" s="147"/>
      <c r="F54" s="160"/>
      <c r="G54" s="160"/>
      <c r="H54" s="161"/>
      <c r="I54" s="341"/>
      <c r="J54" s="150" t="e">
        <f>IF(AND(Q54="",#REF!&gt;0,#REF!&lt;5),K54,)</f>
        <v>#REF!</v>
      </c>
      <c r="K54" s="151" t="str">
        <f>IF(D54="","ZZZ9",IF(AND(#REF!&gt;0,#REF!&lt;5),D54&amp;#REF!,D54&amp;"9"))</f>
        <v>ZZZ9</v>
      </c>
      <c r="L54" s="152">
        <f t="shared" si="0"/>
        <v>999</v>
      </c>
      <c r="M54" s="342">
        <f t="shared" si="1"/>
        <v>999</v>
      </c>
      <c r="N54" s="155"/>
      <c r="O54" s="160"/>
      <c r="P54" s="154">
        <f t="shared" si="2"/>
        <v>999</v>
      </c>
      <c r="Q54" s="160"/>
    </row>
    <row r="55" spans="1:17" s="72" customFormat="1" ht="18.75" customHeight="1" x14ac:dyDescent="0.25">
      <c r="A55" s="144">
        <v>49</v>
      </c>
      <c r="B55" s="145"/>
      <c r="C55" s="145"/>
      <c r="D55" s="146"/>
      <c r="E55" s="147"/>
      <c r="F55" s="160"/>
      <c r="G55" s="160"/>
      <c r="H55" s="161"/>
      <c r="I55" s="341"/>
      <c r="J55" s="150" t="e">
        <f>IF(AND(Q55="",#REF!&gt;0,#REF!&lt;5),K55,)</f>
        <v>#REF!</v>
      </c>
      <c r="K55" s="151" t="str">
        <f>IF(D55="","ZZZ9",IF(AND(#REF!&gt;0,#REF!&lt;5),D55&amp;#REF!,D55&amp;"9"))</f>
        <v>ZZZ9</v>
      </c>
      <c r="L55" s="152">
        <f t="shared" si="0"/>
        <v>999</v>
      </c>
      <c r="M55" s="342">
        <f t="shared" si="1"/>
        <v>999</v>
      </c>
      <c r="N55" s="155"/>
      <c r="O55" s="160"/>
      <c r="P55" s="154">
        <f t="shared" si="2"/>
        <v>999</v>
      </c>
      <c r="Q55" s="160"/>
    </row>
    <row r="56" spans="1:17" s="72" customFormat="1" ht="18.75" customHeight="1" x14ac:dyDescent="0.25">
      <c r="A56" s="144">
        <v>50</v>
      </c>
      <c r="B56" s="145"/>
      <c r="C56" s="145"/>
      <c r="D56" s="146"/>
      <c r="E56" s="147"/>
      <c r="F56" s="160"/>
      <c r="G56" s="160"/>
      <c r="H56" s="161"/>
      <c r="I56" s="341"/>
      <c r="J56" s="150" t="e">
        <f>IF(AND(Q56="",#REF!&gt;0,#REF!&lt;5),K56,)</f>
        <v>#REF!</v>
      </c>
      <c r="K56" s="151" t="str">
        <f>IF(D56="","ZZZ9",IF(AND(#REF!&gt;0,#REF!&lt;5),D56&amp;#REF!,D56&amp;"9"))</f>
        <v>ZZZ9</v>
      </c>
      <c r="L56" s="152">
        <f t="shared" si="0"/>
        <v>999</v>
      </c>
      <c r="M56" s="342">
        <f t="shared" si="1"/>
        <v>999</v>
      </c>
      <c r="N56" s="155"/>
      <c r="O56" s="160"/>
      <c r="P56" s="154">
        <f t="shared" si="2"/>
        <v>999</v>
      </c>
      <c r="Q56" s="160"/>
    </row>
    <row r="57" spans="1:17" s="72" customFormat="1" ht="18.75" customHeight="1" x14ac:dyDescent="0.25">
      <c r="A57" s="144">
        <v>51</v>
      </c>
      <c r="B57" s="145"/>
      <c r="C57" s="145"/>
      <c r="D57" s="146"/>
      <c r="E57" s="147"/>
      <c r="F57" s="160"/>
      <c r="G57" s="160"/>
      <c r="H57" s="161"/>
      <c r="I57" s="341"/>
      <c r="J57" s="150" t="e">
        <f>IF(AND(Q57="",#REF!&gt;0,#REF!&lt;5),K57,)</f>
        <v>#REF!</v>
      </c>
      <c r="K57" s="151" t="str">
        <f>IF(D57="","ZZZ9",IF(AND(#REF!&gt;0,#REF!&lt;5),D57&amp;#REF!,D57&amp;"9"))</f>
        <v>ZZZ9</v>
      </c>
      <c r="L57" s="152">
        <f t="shared" si="0"/>
        <v>999</v>
      </c>
      <c r="M57" s="342">
        <f t="shared" si="1"/>
        <v>999</v>
      </c>
      <c r="N57" s="155"/>
      <c r="O57" s="160"/>
      <c r="P57" s="154">
        <f t="shared" si="2"/>
        <v>999</v>
      </c>
      <c r="Q57" s="160"/>
    </row>
    <row r="58" spans="1:17" s="72" customFormat="1" ht="18.75" customHeight="1" x14ac:dyDescent="0.25">
      <c r="A58" s="144">
        <v>52</v>
      </c>
      <c r="B58" s="145"/>
      <c r="C58" s="145"/>
      <c r="D58" s="146"/>
      <c r="E58" s="147"/>
      <c r="F58" s="160"/>
      <c r="G58" s="160"/>
      <c r="H58" s="161"/>
      <c r="I58" s="341"/>
      <c r="J58" s="150" t="e">
        <f>IF(AND(Q58="",#REF!&gt;0,#REF!&lt;5),K58,)</f>
        <v>#REF!</v>
      </c>
      <c r="K58" s="151" t="str">
        <f>IF(D58="","ZZZ9",IF(AND(#REF!&gt;0,#REF!&lt;5),D58&amp;#REF!,D58&amp;"9"))</f>
        <v>ZZZ9</v>
      </c>
      <c r="L58" s="152">
        <f t="shared" si="0"/>
        <v>999</v>
      </c>
      <c r="M58" s="342">
        <f t="shared" si="1"/>
        <v>999</v>
      </c>
      <c r="N58" s="155"/>
      <c r="O58" s="160"/>
      <c r="P58" s="154">
        <f t="shared" si="2"/>
        <v>999</v>
      </c>
      <c r="Q58" s="160"/>
    </row>
    <row r="59" spans="1:17" s="72" customFormat="1" ht="18.75" customHeight="1" x14ac:dyDescent="0.25">
      <c r="A59" s="144">
        <v>53</v>
      </c>
      <c r="B59" s="145"/>
      <c r="C59" s="145"/>
      <c r="D59" s="146"/>
      <c r="E59" s="147"/>
      <c r="F59" s="160"/>
      <c r="G59" s="160"/>
      <c r="H59" s="161"/>
      <c r="I59" s="341"/>
      <c r="J59" s="150" t="e">
        <f>IF(AND(Q59="",#REF!&gt;0,#REF!&lt;5),K59,)</f>
        <v>#REF!</v>
      </c>
      <c r="K59" s="151" t="str">
        <f>IF(D59="","ZZZ9",IF(AND(#REF!&gt;0,#REF!&lt;5),D59&amp;#REF!,D59&amp;"9"))</f>
        <v>ZZZ9</v>
      </c>
      <c r="L59" s="152">
        <f t="shared" si="0"/>
        <v>999</v>
      </c>
      <c r="M59" s="342">
        <f t="shared" si="1"/>
        <v>999</v>
      </c>
      <c r="N59" s="155"/>
      <c r="O59" s="160"/>
      <c r="P59" s="154">
        <f t="shared" si="2"/>
        <v>999</v>
      </c>
      <c r="Q59" s="160"/>
    </row>
    <row r="60" spans="1:17" s="72" customFormat="1" ht="18.75" customHeight="1" x14ac:dyDescent="0.25">
      <c r="A60" s="144">
        <v>54</v>
      </c>
      <c r="B60" s="145"/>
      <c r="C60" s="145"/>
      <c r="D60" s="146"/>
      <c r="E60" s="147"/>
      <c r="F60" s="160"/>
      <c r="G60" s="160"/>
      <c r="H60" s="161"/>
      <c r="I60" s="341"/>
      <c r="J60" s="150" t="e">
        <f>IF(AND(Q60="",#REF!&gt;0,#REF!&lt;5),K60,)</f>
        <v>#REF!</v>
      </c>
      <c r="K60" s="151" t="str">
        <f>IF(D60="","ZZZ9",IF(AND(#REF!&gt;0,#REF!&lt;5),D60&amp;#REF!,D60&amp;"9"))</f>
        <v>ZZZ9</v>
      </c>
      <c r="L60" s="152">
        <f t="shared" si="0"/>
        <v>999</v>
      </c>
      <c r="M60" s="342">
        <f t="shared" si="1"/>
        <v>999</v>
      </c>
      <c r="N60" s="155"/>
      <c r="O60" s="160"/>
      <c r="P60" s="154">
        <f t="shared" si="2"/>
        <v>999</v>
      </c>
      <c r="Q60" s="160"/>
    </row>
    <row r="61" spans="1:17" s="72" customFormat="1" ht="18.75" customHeight="1" x14ac:dyDescent="0.25">
      <c r="A61" s="144">
        <v>55</v>
      </c>
      <c r="B61" s="145"/>
      <c r="C61" s="145"/>
      <c r="D61" s="146"/>
      <c r="E61" s="147"/>
      <c r="F61" s="160"/>
      <c r="G61" s="160"/>
      <c r="H61" s="161"/>
      <c r="I61" s="341"/>
      <c r="J61" s="150" t="e">
        <f>IF(AND(Q61="",#REF!&gt;0,#REF!&lt;5),K61,)</f>
        <v>#REF!</v>
      </c>
      <c r="K61" s="151" t="str">
        <f>IF(D61="","ZZZ9",IF(AND(#REF!&gt;0,#REF!&lt;5),D61&amp;#REF!,D61&amp;"9"))</f>
        <v>ZZZ9</v>
      </c>
      <c r="L61" s="152">
        <f t="shared" si="0"/>
        <v>999</v>
      </c>
      <c r="M61" s="342">
        <f t="shared" si="1"/>
        <v>999</v>
      </c>
      <c r="N61" s="155"/>
      <c r="O61" s="160"/>
      <c r="P61" s="154">
        <f t="shared" si="2"/>
        <v>999</v>
      </c>
      <c r="Q61" s="160"/>
    </row>
    <row r="62" spans="1:17" s="72" customFormat="1" ht="18.75" customHeight="1" x14ac:dyDescent="0.25">
      <c r="A62" s="144">
        <v>56</v>
      </c>
      <c r="B62" s="145"/>
      <c r="C62" s="145"/>
      <c r="D62" s="146"/>
      <c r="E62" s="147"/>
      <c r="F62" s="160"/>
      <c r="G62" s="160"/>
      <c r="H62" s="161"/>
      <c r="I62" s="341"/>
      <c r="J62" s="150" t="e">
        <f>IF(AND(Q62="",#REF!&gt;0,#REF!&lt;5),K62,)</f>
        <v>#REF!</v>
      </c>
      <c r="K62" s="151" t="str">
        <f>IF(D62="","ZZZ9",IF(AND(#REF!&gt;0,#REF!&lt;5),D62&amp;#REF!,D62&amp;"9"))</f>
        <v>ZZZ9</v>
      </c>
      <c r="L62" s="152">
        <f t="shared" si="0"/>
        <v>999</v>
      </c>
      <c r="M62" s="342">
        <f t="shared" si="1"/>
        <v>999</v>
      </c>
      <c r="N62" s="155"/>
      <c r="O62" s="160"/>
      <c r="P62" s="154">
        <f t="shared" si="2"/>
        <v>999</v>
      </c>
      <c r="Q62" s="160"/>
    </row>
    <row r="63" spans="1:17" s="72" customFormat="1" ht="18.75" customHeight="1" x14ac:dyDescent="0.25">
      <c r="A63" s="144">
        <v>57</v>
      </c>
      <c r="B63" s="145"/>
      <c r="C63" s="145"/>
      <c r="D63" s="146"/>
      <c r="E63" s="147"/>
      <c r="F63" s="160"/>
      <c r="G63" s="160"/>
      <c r="H63" s="161"/>
      <c r="I63" s="341"/>
      <c r="J63" s="150" t="e">
        <f>IF(AND(Q63="",#REF!&gt;0,#REF!&lt;5),K63,)</f>
        <v>#REF!</v>
      </c>
      <c r="K63" s="151" t="str">
        <f>IF(D63="","ZZZ9",IF(AND(#REF!&gt;0,#REF!&lt;5),D63&amp;#REF!,D63&amp;"9"))</f>
        <v>ZZZ9</v>
      </c>
      <c r="L63" s="152">
        <f t="shared" si="0"/>
        <v>999</v>
      </c>
      <c r="M63" s="342">
        <f t="shared" si="1"/>
        <v>999</v>
      </c>
      <c r="N63" s="155"/>
      <c r="O63" s="160"/>
      <c r="P63" s="154">
        <f t="shared" si="2"/>
        <v>999</v>
      </c>
      <c r="Q63" s="160"/>
    </row>
    <row r="64" spans="1:17" s="72" customFormat="1" ht="18.75" customHeight="1" x14ac:dyDescent="0.25">
      <c r="A64" s="144">
        <v>58</v>
      </c>
      <c r="B64" s="145"/>
      <c r="C64" s="145"/>
      <c r="D64" s="146"/>
      <c r="E64" s="147"/>
      <c r="F64" s="160"/>
      <c r="G64" s="160"/>
      <c r="H64" s="161"/>
      <c r="I64" s="341"/>
      <c r="J64" s="150" t="e">
        <f>IF(AND(Q64="",#REF!&gt;0,#REF!&lt;5),K64,)</f>
        <v>#REF!</v>
      </c>
      <c r="K64" s="151" t="str">
        <f>IF(D64="","ZZZ9",IF(AND(#REF!&gt;0,#REF!&lt;5),D64&amp;#REF!,D64&amp;"9"))</f>
        <v>ZZZ9</v>
      </c>
      <c r="L64" s="152">
        <f t="shared" si="0"/>
        <v>999</v>
      </c>
      <c r="M64" s="342">
        <f t="shared" si="1"/>
        <v>999</v>
      </c>
      <c r="N64" s="155"/>
      <c r="O64" s="160"/>
      <c r="P64" s="154">
        <f t="shared" si="2"/>
        <v>999</v>
      </c>
      <c r="Q64" s="160"/>
    </row>
    <row r="65" spans="1:17" s="72" customFormat="1" ht="18.75" customHeight="1" x14ac:dyDescent="0.25">
      <c r="A65" s="144">
        <v>59</v>
      </c>
      <c r="B65" s="145"/>
      <c r="C65" s="145"/>
      <c r="D65" s="146"/>
      <c r="E65" s="147"/>
      <c r="F65" s="160"/>
      <c r="G65" s="160"/>
      <c r="H65" s="161"/>
      <c r="I65" s="341"/>
      <c r="J65" s="150" t="e">
        <f>IF(AND(Q65="",#REF!&gt;0,#REF!&lt;5),K65,)</f>
        <v>#REF!</v>
      </c>
      <c r="K65" s="151" t="str">
        <f>IF(D65="","ZZZ9",IF(AND(#REF!&gt;0,#REF!&lt;5),D65&amp;#REF!,D65&amp;"9"))</f>
        <v>ZZZ9</v>
      </c>
      <c r="L65" s="152">
        <f t="shared" si="0"/>
        <v>999</v>
      </c>
      <c r="M65" s="342">
        <f t="shared" si="1"/>
        <v>999</v>
      </c>
      <c r="N65" s="155"/>
      <c r="O65" s="160"/>
      <c r="P65" s="154">
        <f t="shared" si="2"/>
        <v>999</v>
      </c>
      <c r="Q65" s="160"/>
    </row>
    <row r="66" spans="1:17" s="72" customFormat="1" ht="18.75" customHeight="1" x14ac:dyDescent="0.25">
      <c r="A66" s="144">
        <v>60</v>
      </c>
      <c r="B66" s="145"/>
      <c r="C66" s="145"/>
      <c r="D66" s="146"/>
      <c r="E66" s="147"/>
      <c r="F66" s="160"/>
      <c r="G66" s="160"/>
      <c r="H66" s="161"/>
      <c r="I66" s="341"/>
      <c r="J66" s="150" t="e">
        <f>IF(AND(Q66="",#REF!&gt;0,#REF!&lt;5),K66,)</f>
        <v>#REF!</v>
      </c>
      <c r="K66" s="151" t="str">
        <f>IF(D66="","ZZZ9",IF(AND(#REF!&gt;0,#REF!&lt;5),D66&amp;#REF!,D66&amp;"9"))</f>
        <v>ZZZ9</v>
      </c>
      <c r="L66" s="152">
        <f t="shared" si="0"/>
        <v>999</v>
      </c>
      <c r="M66" s="342">
        <f t="shared" si="1"/>
        <v>999</v>
      </c>
      <c r="N66" s="155"/>
      <c r="O66" s="160"/>
      <c r="P66" s="154">
        <f t="shared" si="2"/>
        <v>999</v>
      </c>
      <c r="Q66" s="160"/>
    </row>
    <row r="67" spans="1:17" s="72" customFormat="1" ht="18.75" customHeight="1" x14ac:dyDescent="0.25">
      <c r="A67" s="144">
        <v>61</v>
      </c>
      <c r="B67" s="145"/>
      <c r="C67" s="145"/>
      <c r="D67" s="146"/>
      <c r="E67" s="147"/>
      <c r="F67" s="160"/>
      <c r="G67" s="160"/>
      <c r="H67" s="161"/>
      <c r="I67" s="341"/>
      <c r="J67" s="150" t="e">
        <f>IF(AND(Q67="",#REF!&gt;0,#REF!&lt;5),K67,)</f>
        <v>#REF!</v>
      </c>
      <c r="K67" s="151" t="str">
        <f>IF(D67="","ZZZ9",IF(AND(#REF!&gt;0,#REF!&lt;5),D67&amp;#REF!,D67&amp;"9"))</f>
        <v>ZZZ9</v>
      </c>
      <c r="L67" s="152">
        <f t="shared" si="0"/>
        <v>999</v>
      </c>
      <c r="M67" s="342">
        <f t="shared" si="1"/>
        <v>999</v>
      </c>
      <c r="N67" s="155"/>
      <c r="O67" s="160"/>
      <c r="P67" s="154">
        <f t="shared" si="2"/>
        <v>999</v>
      </c>
      <c r="Q67" s="160"/>
    </row>
    <row r="68" spans="1:17" s="72" customFormat="1" ht="18.75" customHeight="1" x14ac:dyDescent="0.25">
      <c r="A68" s="144">
        <v>62</v>
      </c>
      <c r="B68" s="145"/>
      <c r="C68" s="145"/>
      <c r="D68" s="146"/>
      <c r="E68" s="147"/>
      <c r="F68" s="160"/>
      <c r="G68" s="160"/>
      <c r="H68" s="161"/>
      <c r="I68" s="341"/>
      <c r="J68" s="150" t="e">
        <f>IF(AND(Q68="",#REF!&gt;0,#REF!&lt;5),K68,)</f>
        <v>#REF!</v>
      </c>
      <c r="K68" s="151" t="str">
        <f>IF(D68="","ZZZ9",IF(AND(#REF!&gt;0,#REF!&lt;5),D68&amp;#REF!,D68&amp;"9"))</f>
        <v>ZZZ9</v>
      </c>
      <c r="L68" s="152">
        <f t="shared" si="0"/>
        <v>999</v>
      </c>
      <c r="M68" s="342">
        <f t="shared" si="1"/>
        <v>999</v>
      </c>
      <c r="N68" s="155"/>
      <c r="O68" s="160"/>
      <c r="P68" s="154">
        <f t="shared" si="2"/>
        <v>999</v>
      </c>
      <c r="Q68" s="160"/>
    </row>
    <row r="69" spans="1:17" s="72" customFormat="1" ht="18.75" customHeight="1" x14ac:dyDescent="0.25">
      <c r="A69" s="144">
        <v>63</v>
      </c>
      <c r="B69" s="145"/>
      <c r="C69" s="145"/>
      <c r="D69" s="146"/>
      <c r="E69" s="147"/>
      <c r="F69" s="160"/>
      <c r="G69" s="160"/>
      <c r="H69" s="161"/>
      <c r="I69" s="341"/>
      <c r="J69" s="150" t="e">
        <f>IF(AND(Q69="",#REF!&gt;0,#REF!&lt;5),K69,)</f>
        <v>#REF!</v>
      </c>
      <c r="K69" s="151" t="str">
        <f>IF(D69="","ZZZ9",IF(AND(#REF!&gt;0,#REF!&lt;5),D69&amp;#REF!,D69&amp;"9"))</f>
        <v>ZZZ9</v>
      </c>
      <c r="L69" s="152">
        <f t="shared" si="0"/>
        <v>999</v>
      </c>
      <c r="M69" s="342">
        <f t="shared" si="1"/>
        <v>999</v>
      </c>
      <c r="N69" s="155"/>
      <c r="O69" s="160"/>
      <c r="P69" s="154">
        <f t="shared" si="2"/>
        <v>999</v>
      </c>
      <c r="Q69" s="160"/>
    </row>
    <row r="70" spans="1:17" s="72" customFormat="1" ht="18.75" customHeight="1" x14ac:dyDescent="0.25">
      <c r="A70" s="144">
        <v>64</v>
      </c>
      <c r="B70" s="145"/>
      <c r="C70" s="145"/>
      <c r="D70" s="146"/>
      <c r="E70" s="147"/>
      <c r="F70" s="160"/>
      <c r="G70" s="160"/>
      <c r="H70" s="161"/>
      <c r="I70" s="341"/>
      <c r="J70" s="150" t="e">
        <f>IF(AND(Q70="",#REF!&gt;0,#REF!&lt;5),K70,)</f>
        <v>#REF!</v>
      </c>
      <c r="K70" s="151" t="str">
        <f>IF(D70="","ZZZ9",IF(AND(#REF!&gt;0,#REF!&lt;5),D70&amp;#REF!,D70&amp;"9"))</f>
        <v>ZZZ9</v>
      </c>
      <c r="L70" s="152">
        <f t="shared" si="0"/>
        <v>999</v>
      </c>
      <c r="M70" s="342">
        <f t="shared" si="1"/>
        <v>999</v>
      </c>
      <c r="N70" s="155"/>
      <c r="O70" s="160"/>
      <c r="P70" s="154">
        <f t="shared" si="2"/>
        <v>999</v>
      </c>
      <c r="Q70" s="160"/>
    </row>
    <row r="71" spans="1:17" s="72" customFormat="1" ht="18.75" customHeight="1" x14ac:dyDescent="0.25">
      <c r="A71" s="144">
        <v>65</v>
      </c>
      <c r="B71" s="145"/>
      <c r="C71" s="145"/>
      <c r="D71" s="146"/>
      <c r="E71" s="147"/>
      <c r="F71" s="160"/>
      <c r="G71" s="160"/>
      <c r="H71" s="161"/>
      <c r="I71" s="341"/>
      <c r="J71" s="150" t="e">
        <f>IF(AND(Q71="",#REF!&gt;0,#REF!&lt;5),K71,)</f>
        <v>#REF!</v>
      </c>
      <c r="K71" s="151" t="str">
        <f>IF(D71="","ZZZ9",IF(AND(#REF!&gt;0,#REF!&lt;5),D71&amp;#REF!,D71&amp;"9"))</f>
        <v>ZZZ9</v>
      </c>
      <c r="L71" s="152">
        <f t="shared" si="0"/>
        <v>999</v>
      </c>
      <c r="M71" s="342">
        <f t="shared" si="1"/>
        <v>999</v>
      </c>
      <c r="N71" s="155"/>
      <c r="O71" s="160"/>
      <c r="P71" s="154">
        <f t="shared" si="2"/>
        <v>999</v>
      </c>
      <c r="Q71" s="160"/>
    </row>
    <row r="72" spans="1:17" s="72" customFormat="1" ht="18.75" customHeight="1" x14ac:dyDescent="0.25">
      <c r="A72" s="144">
        <v>66</v>
      </c>
      <c r="B72" s="145"/>
      <c r="C72" s="145"/>
      <c r="D72" s="146"/>
      <c r="E72" s="147"/>
      <c r="F72" s="160"/>
      <c r="G72" s="160"/>
      <c r="H72" s="161"/>
      <c r="I72" s="341"/>
      <c r="J72" s="150" t="e">
        <f>IF(AND(Q72="",#REF!&gt;0,#REF!&lt;5),K72,)</f>
        <v>#REF!</v>
      </c>
      <c r="K72" s="151" t="str">
        <f>IF(D72="","ZZZ9",IF(AND(#REF!&gt;0,#REF!&lt;5),D72&amp;#REF!,D72&amp;"9"))</f>
        <v>ZZZ9</v>
      </c>
      <c r="L72" s="152">
        <f t="shared" ref="L72:L103" si="3">IF(Q72="",999,Q72)</f>
        <v>999</v>
      </c>
      <c r="M72" s="342">
        <f t="shared" ref="M72:M103" si="4">IF(P72=999,999,1)</f>
        <v>999</v>
      </c>
      <c r="N72" s="155"/>
      <c r="O72" s="160"/>
      <c r="P72" s="154">
        <f t="shared" ref="P72:P103" si="5">IF(N72="DA",1,IF(N72="WC",2,IF(N72="SE",3,IF(N72="Q",4,IF(N72="LL",5,999)))))</f>
        <v>999</v>
      </c>
      <c r="Q72" s="160"/>
    </row>
    <row r="73" spans="1:17" s="72" customFormat="1" ht="18.75" customHeight="1" x14ac:dyDescent="0.25">
      <c r="A73" s="144">
        <v>67</v>
      </c>
      <c r="B73" s="145"/>
      <c r="C73" s="145"/>
      <c r="D73" s="146"/>
      <c r="E73" s="147"/>
      <c r="F73" s="160"/>
      <c r="G73" s="160"/>
      <c r="H73" s="161"/>
      <c r="I73" s="341"/>
      <c r="J73" s="150" t="e">
        <f>IF(AND(Q73="",#REF!&gt;0,#REF!&lt;5),K73,)</f>
        <v>#REF!</v>
      </c>
      <c r="K73" s="151" t="str">
        <f>IF(D73="","ZZZ9",IF(AND(#REF!&gt;0,#REF!&lt;5),D73&amp;#REF!,D73&amp;"9"))</f>
        <v>ZZZ9</v>
      </c>
      <c r="L73" s="152">
        <f t="shared" si="3"/>
        <v>999</v>
      </c>
      <c r="M73" s="342">
        <f t="shared" si="4"/>
        <v>999</v>
      </c>
      <c r="N73" s="155"/>
      <c r="O73" s="160"/>
      <c r="P73" s="154">
        <f t="shared" si="5"/>
        <v>999</v>
      </c>
      <c r="Q73" s="160"/>
    </row>
    <row r="74" spans="1:17" s="72" customFormat="1" ht="18.75" customHeight="1" x14ac:dyDescent="0.25">
      <c r="A74" s="144">
        <v>68</v>
      </c>
      <c r="B74" s="145"/>
      <c r="C74" s="145"/>
      <c r="D74" s="146"/>
      <c r="E74" s="147"/>
      <c r="F74" s="160"/>
      <c r="G74" s="160"/>
      <c r="H74" s="161"/>
      <c r="I74" s="341"/>
      <c r="J74" s="150" t="e">
        <f>IF(AND(Q74="",#REF!&gt;0,#REF!&lt;5),K74,)</f>
        <v>#REF!</v>
      </c>
      <c r="K74" s="151" t="str">
        <f>IF(D74="","ZZZ9",IF(AND(#REF!&gt;0,#REF!&lt;5),D74&amp;#REF!,D74&amp;"9"))</f>
        <v>ZZZ9</v>
      </c>
      <c r="L74" s="152">
        <f t="shared" si="3"/>
        <v>999</v>
      </c>
      <c r="M74" s="342">
        <f t="shared" si="4"/>
        <v>999</v>
      </c>
      <c r="N74" s="155"/>
      <c r="O74" s="160"/>
      <c r="P74" s="154">
        <f t="shared" si="5"/>
        <v>999</v>
      </c>
      <c r="Q74" s="160"/>
    </row>
    <row r="75" spans="1:17" s="72" customFormat="1" ht="18.75" customHeight="1" x14ac:dyDescent="0.25">
      <c r="A75" s="144">
        <v>69</v>
      </c>
      <c r="B75" s="145"/>
      <c r="C75" s="145"/>
      <c r="D75" s="146"/>
      <c r="E75" s="147"/>
      <c r="F75" s="160"/>
      <c r="G75" s="160"/>
      <c r="H75" s="161"/>
      <c r="I75" s="341"/>
      <c r="J75" s="150" t="e">
        <f>IF(AND(Q75="",#REF!&gt;0,#REF!&lt;5),K75,)</f>
        <v>#REF!</v>
      </c>
      <c r="K75" s="151" t="str">
        <f>IF(D75="","ZZZ9",IF(AND(#REF!&gt;0,#REF!&lt;5),D75&amp;#REF!,D75&amp;"9"))</f>
        <v>ZZZ9</v>
      </c>
      <c r="L75" s="152">
        <f t="shared" si="3"/>
        <v>999</v>
      </c>
      <c r="M75" s="342">
        <f t="shared" si="4"/>
        <v>999</v>
      </c>
      <c r="N75" s="155"/>
      <c r="O75" s="160"/>
      <c r="P75" s="154">
        <f t="shared" si="5"/>
        <v>999</v>
      </c>
      <c r="Q75" s="160"/>
    </row>
    <row r="76" spans="1:17" s="72" customFormat="1" ht="18.75" customHeight="1" x14ac:dyDescent="0.25">
      <c r="A76" s="144">
        <v>70</v>
      </c>
      <c r="B76" s="145"/>
      <c r="C76" s="145"/>
      <c r="D76" s="146"/>
      <c r="E76" s="147"/>
      <c r="F76" s="160"/>
      <c r="G76" s="160"/>
      <c r="H76" s="161"/>
      <c r="I76" s="341"/>
      <c r="J76" s="150" t="e">
        <f>IF(AND(Q76="",#REF!&gt;0,#REF!&lt;5),K76,)</f>
        <v>#REF!</v>
      </c>
      <c r="K76" s="151" t="str">
        <f>IF(D76="","ZZZ9",IF(AND(#REF!&gt;0,#REF!&lt;5),D76&amp;#REF!,D76&amp;"9"))</f>
        <v>ZZZ9</v>
      </c>
      <c r="L76" s="152">
        <f t="shared" si="3"/>
        <v>999</v>
      </c>
      <c r="M76" s="342">
        <f t="shared" si="4"/>
        <v>999</v>
      </c>
      <c r="N76" s="155"/>
      <c r="O76" s="160"/>
      <c r="P76" s="154">
        <f t="shared" si="5"/>
        <v>999</v>
      </c>
      <c r="Q76" s="160"/>
    </row>
    <row r="77" spans="1:17" s="72" customFormat="1" ht="18.75" customHeight="1" x14ac:dyDescent="0.25">
      <c r="A77" s="144">
        <v>71</v>
      </c>
      <c r="B77" s="145"/>
      <c r="C77" s="145"/>
      <c r="D77" s="146"/>
      <c r="E77" s="147"/>
      <c r="F77" s="160"/>
      <c r="G77" s="160"/>
      <c r="H77" s="161"/>
      <c r="I77" s="341"/>
      <c r="J77" s="150" t="e">
        <f>IF(AND(Q77="",#REF!&gt;0,#REF!&lt;5),K77,)</f>
        <v>#REF!</v>
      </c>
      <c r="K77" s="151" t="str">
        <f>IF(D77="","ZZZ9",IF(AND(#REF!&gt;0,#REF!&lt;5),D77&amp;#REF!,D77&amp;"9"))</f>
        <v>ZZZ9</v>
      </c>
      <c r="L77" s="152">
        <f t="shared" si="3"/>
        <v>999</v>
      </c>
      <c r="M77" s="342">
        <f t="shared" si="4"/>
        <v>999</v>
      </c>
      <c r="N77" s="155"/>
      <c r="O77" s="160"/>
      <c r="P77" s="154">
        <f t="shared" si="5"/>
        <v>999</v>
      </c>
      <c r="Q77" s="160"/>
    </row>
    <row r="78" spans="1:17" s="72" customFormat="1" ht="18.75" customHeight="1" x14ac:dyDescent="0.25">
      <c r="A78" s="144">
        <v>72</v>
      </c>
      <c r="B78" s="145"/>
      <c r="C78" s="145"/>
      <c r="D78" s="146"/>
      <c r="E78" s="147"/>
      <c r="F78" s="160"/>
      <c r="G78" s="160"/>
      <c r="H78" s="161"/>
      <c r="I78" s="341"/>
      <c r="J78" s="150" t="e">
        <f>IF(AND(Q78="",#REF!&gt;0,#REF!&lt;5),K78,)</f>
        <v>#REF!</v>
      </c>
      <c r="K78" s="151" t="str">
        <f>IF(D78="","ZZZ9",IF(AND(#REF!&gt;0,#REF!&lt;5),D78&amp;#REF!,D78&amp;"9"))</f>
        <v>ZZZ9</v>
      </c>
      <c r="L78" s="152">
        <f t="shared" si="3"/>
        <v>999</v>
      </c>
      <c r="M78" s="342">
        <f t="shared" si="4"/>
        <v>999</v>
      </c>
      <c r="N78" s="155"/>
      <c r="O78" s="160"/>
      <c r="P78" s="154">
        <f t="shared" si="5"/>
        <v>999</v>
      </c>
      <c r="Q78" s="160"/>
    </row>
    <row r="79" spans="1:17" s="72" customFormat="1" ht="18.75" customHeight="1" x14ac:dyDescent="0.25">
      <c r="A79" s="144">
        <v>73</v>
      </c>
      <c r="B79" s="145"/>
      <c r="C79" s="145"/>
      <c r="D79" s="146"/>
      <c r="E79" s="147"/>
      <c r="F79" s="160"/>
      <c r="G79" s="160"/>
      <c r="H79" s="161"/>
      <c r="I79" s="341"/>
      <c r="J79" s="150" t="e">
        <f>IF(AND(Q79="",#REF!&gt;0,#REF!&lt;5),K79,)</f>
        <v>#REF!</v>
      </c>
      <c r="K79" s="151" t="str">
        <f>IF(D79="","ZZZ9",IF(AND(#REF!&gt;0,#REF!&lt;5),D79&amp;#REF!,D79&amp;"9"))</f>
        <v>ZZZ9</v>
      </c>
      <c r="L79" s="152">
        <f t="shared" si="3"/>
        <v>999</v>
      </c>
      <c r="M79" s="342">
        <f t="shared" si="4"/>
        <v>999</v>
      </c>
      <c r="N79" s="155"/>
      <c r="O79" s="160"/>
      <c r="P79" s="154">
        <f t="shared" si="5"/>
        <v>999</v>
      </c>
      <c r="Q79" s="160"/>
    </row>
    <row r="80" spans="1:17" s="72" customFormat="1" ht="18.75" customHeight="1" x14ac:dyDescent="0.25">
      <c r="A80" s="144">
        <v>74</v>
      </c>
      <c r="B80" s="145"/>
      <c r="C80" s="145"/>
      <c r="D80" s="146"/>
      <c r="E80" s="147"/>
      <c r="F80" s="160"/>
      <c r="G80" s="160"/>
      <c r="H80" s="161"/>
      <c r="I80" s="341"/>
      <c r="J80" s="150" t="e">
        <f>IF(AND(Q80="",#REF!&gt;0,#REF!&lt;5),K80,)</f>
        <v>#REF!</v>
      </c>
      <c r="K80" s="151" t="str">
        <f>IF(D80="","ZZZ9",IF(AND(#REF!&gt;0,#REF!&lt;5),D80&amp;#REF!,D80&amp;"9"))</f>
        <v>ZZZ9</v>
      </c>
      <c r="L80" s="152">
        <f t="shared" si="3"/>
        <v>999</v>
      </c>
      <c r="M80" s="342">
        <f t="shared" si="4"/>
        <v>999</v>
      </c>
      <c r="N80" s="155"/>
      <c r="O80" s="160"/>
      <c r="P80" s="154">
        <f t="shared" si="5"/>
        <v>999</v>
      </c>
      <c r="Q80" s="160"/>
    </row>
    <row r="81" spans="1:17" s="72" customFormat="1" ht="18.75" customHeight="1" x14ac:dyDescent="0.25">
      <c r="A81" s="144">
        <v>75</v>
      </c>
      <c r="B81" s="145"/>
      <c r="C81" s="145"/>
      <c r="D81" s="146"/>
      <c r="E81" s="147"/>
      <c r="F81" s="160"/>
      <c r="G81" s="160"/>
      <c r="H81" s="161"/>
      <c r="I81" s="341"/>
      <c r="J81" s="150" t="e">
        <f>IF(AND(Q81="",#REF!&gt;0,#REF!&lt;5),K81,)</f>
        <v>#REF!</v>
      </c>
      <c r="K81" s="151" t="str">
        <f>IF(D81="","ZZZ9",IF(AND(#REF!&gt;0,#REF!&lt;5),D81&amp;#REF!,D81&amp;"9"))</f>
        <v>ZZZ9</v>
      </c>
      <c r="L81" s="152">
        <f t="shared" si="3"/>
        <v>999</v>
      </c>
      <c r="M81" s="342">
        <f t="shared" si="4"/>
        <v>999</v>
      </c>
      <c r="N81" s="155"/>
      <c r="O81" s="160"/>
      <c r="P81" s="154">
        <f t="shared" si="5"/>
        <v>999</v>
      </c>
      <c r="Q81" s="160"/>
    </row>
    <row r="82" spans="1:17" s="72" customFormat="1" ht="18.75" customHeight="1" x14ac:dyDescent="0.25">
      <c r="A82" s="144">
        <v>76</v>
      </c>
      <c r="B82" s="145"/>
      <c r="C82" s="145"/>
      <c r="D82" s="146"/>
      <c r="E82" s="147"/>
      <c r="F82" s="160"/>
      <c r="G82" s="160"/>
      <c r="H82" s="161"/>
      <c r="I82" s="341"/>
      <c r="J82" s="150" t="e">
        <f>IF(AND(Q82="",#REF!&gt;0,#REF!&lt;5),K82,)</f>
        <v>#REF!</v>
      </c>
      <c r="K82" s="151" t="str">
        <f>IF(D82="","ZZZ9",IF(AND(#REF!&gt;0,#REF!&lt;5),D82&amp;#REF!,D82&amp;"9"))</f>
        <v>ZZZ9</v>
      </c>
      <c r="L82" s="152">
        <f t="shared" si="3"/>
        <v>999</v>
      </c>
      <c r="M82" s="342">
        <f t="shared" si="4"/>
        <v>999</v>
      </c>
      <c r="N82" s="155"/>
      <c r="O82" s="160"/>
      <c r="P82" s="154">
        <f t="shared" si="5"/>
        <v>999</v>
      </c>
      <c r="Q82" s="160"/>
    </row>
    <row r="83" spans="1:17" s="72" customFormat="1" ht="18.75" customHeight="1" x14ac:dyDescent="0.25">
      <c r="A83" s="144">
        <v>77</v>
      </c>
      <c r="B83" s="145"/>
      <c r="C83" s="145"/>
      <c r="D83" s="146"/>
      <c r="E83" s="147"/>
      <c r="F83" s="160"/>
      <c r="G83" s="160"/>
      <c r="H83" s="161"/>
      <c r="I83" s="341"/>
      <c r="J83" s="150" t="e">
        <f>IF(AND(Q83="",#REF!&gt;0,#REF!&lt;5),K83,)</f>
        <v>#REF!</v>
      </c>
      <c r="K83" s="151" t="str">
        <f>IF(D83="","ZZZ9",IF(AND(#REF!&gt;0,#REF!&lt;5),D83&amp;#REF!,D83&amp;"9"))</f>
        <v>ZZZ9</v>
      </c>
      <c r="L83" s="152">
        <f t="shared" si="3"/>
        <v>999</v>
      </c>
      <c r="M83" s="342">
        <f t="shared" si="4"/>
        <v>999</v>
      </c>
      <c r="N83" s="155"/>
      <c r="O83" s="160"/>
      <c r="P83" s="154">
        <f t="shared" si="5"/>
        <v>999</v>
      </c>
      <c r="Q83" s="160"/>
    </row>
    <row r="84" spans="1:17" s="72" customFormat="1" ht="18.75" customHeight="1" x14ac:dyDescent="0.25">
      <c r="A84" s="144">
        <v>78</v>
      </c>
      <c r="B84" s="145"/>
      <c r="C84" s="145"/>
      <c r="D84" s="146"/>
      <c r="E84" s="147"/>
      <c r="F84" s="160"/>
      <c r="G84" s="160"/>
      <c r="H84" s="161"/>
      <c r="I84" s="341"/>
      <c r="J84" s="150" t="e">
        <f>IF(AND(Q84="",#REF!&gt;0,#REF!&lt;5),K84,)</f>
        <v>#REF!</v>
      </c>
      <c r="K84" s="151" t="str">
        <f>IF(D84="","ZZZ9",IF(AND(#REF!&gt;0,#REF!&lt;5),D84&amp;#REF!,D84&amp;"9"))</f>
        <v>ZZZ9</v>
      </c>
      <c r="L84" s="152">
        <f t="shared" si="3"/>
        <v>999</v>
      </c>
      <c r="M84" s="342">
        <f t="shared" si="4"/>
        <v>999</v>
      </c>
      <c r="N84" s="155"/>
      <c r="O84" s="160"/>
      <c r="P84" s="154">
        <f t="shared" si="5"/>
        <v>999</v>
      </c>
      <c r="Q84" s="160"/>
    </row>
    <row r="85" spans="1:17" s="72" customFormat="1" ht="18.75" customHeight="1" x14ac:dyDescent="0.25">
      <c r="A85" s="144">
        <v>79</v>
      </c>
      <c r="B85" s="145"/>
      <c r="C85" s="145"/>
      <c r="D85" s="146"/>
      <c r="E85" s="147"/>
      <c r="F85" s="160"/>
      <c r="G85" s="160"/>
      <c r="H85" s="161"/>
      <c r="I85" s="341"/>
      <c r="J85" s="150" t="e">
        <f>IF(AND(Q85="",#REF!&gt;0,#REF!&lt;5),K85,)</f>
        <v>#REF!</v>
      </c>
      <c r="K85" s="151" t="str">
        <f>IF(D85="","ZZZ9",IF(AND(#REF!&gt;0,#REF!&lt;5),D85&amp;#REF!,D85&amp;"9"))</f>
        <v>ZZZ9</v>
      </c>
      <c r="L85" s="152">
        <f t="shared" si="3"/>
        <v>999</v>
      </c>
      <c r="M85" s="342">
        <f t="shared" si="4"/>
        <v>999</v>
      </c>
      <c r="N85" s="155"/>
      <c r="O85" s="160"/>
      <c r="P85" s="154">
        <f t="shared" si="5"/>
        <v>999</v>
      </c>
      <c r="Q85" s="160"/>
    </row>
    <row r="86" spans="1:17" s="72" customFormat="1" ht="18.75" customHeight="1" x14ac:dyDescent="0.25">
      <c r="A86" s="144">
        <v>80</v>
      </c>
      <c r="B86" s="145"/>
      <c r="C86" s="145"/>
      <c r="D86" s="146"/>
      <c r="E86" s="147"/>
      <c r="F86" s="160"/>
      <c r="G86" s="160"/>
      <c r="H86" s="161"/>
      <c r="I86" s="341"/>
      <c r="J86" s="150" t="e">
        <f>IF(AND(Q86="",#REF!&gt;0,#REF!&lt;5),K86,)</f>
        <v>#REF!</v>
      </c>
      <c r="K86" s="151" t="str">
        <f>IF(D86="","ZZZ9",IF(AND(#REF!&gt;0,#REF!&lt;5),D86&amp;#REF!,D86&amp;"9"))</f>
        <v>ZZZ9</v>
      </c>
      <c r="L86" s="152">
        <f t="shared" si="3"/>
        <v>999</v>
      </c>
      <c r="M86" s="342">
        <f t="shared" si="4"/>
        <v>999</v>
      </c>
      <c r="N86" s="155"/>
      <c r="O86" s="160"/>
      <c r="P86" s="154">
        <f t="shared" si="5"/>
        <v>999</v>
      </c>
      <c r="Q86" s="160"/>
    </row>
    <row r="87" spans="1:17" s="72" customFormat="1" ht="18.75" customHeight="1" x14ac:dyDescent="0.25">
      <c r="A87" s="144">
        <v>81</v>
      </c>
      <c r="B87" s="145"/>
      <c r="C87" s="145"/>
      <c r="D87" s="146"/>
      <c r="E87" s="147"/>
      <c r="F87" s="160"/>
      <c r="G87" s="160"/>
      <c r="H87" s="161"/>
      <c r="I87" s="341"/>
      <c r="J87" s="150" t="e">
        <f>IF(AND(Q87="",#REF!&gt;0,#REF!&lt;5),K87,)</f>
        <v>#REF!</v>
      </c>
      <c r="K87" s="151" t="str">
        <f>IF(D87="","ZZZ9",IF(AND(#REF!&gt;0,#REF!&lt;5),D87&amp;#REF!,D87&amp;"9"))</f>
        <v>ZZZ9</v>
      </c>
      <c r="L87" s="152">
        <f t="shared" si="3"/>
        <v>999</v>
      </c>
      <c r="M87" s="342">
        <f t="shared" si="4"/>
        <v>999</v>
      </c>
      <c r="N87" s="155"/>
      <c r="O87" s="160"/>
      <c r="P87" s="154">
        <f t="shared" si="5"/>
        <v>999</v>
      </c>
      <c r="Q87" s="160"/>
    </row>
    <row r="88" spans="1:17" s="72" customFormat="1" ht="18.75" customHeight="1" x14ac:dyDescent="0.25">
      <c r="A88" s="144">
        <v>82</v>
      </c>
      <c r="B88" s="145"/>
      <c r="C88" s="145"/>
      <c r="D88" s="146"/>
      <c r="E88" s="147"/>
      <c r="F88" s="160"/>
      <c r="G88" s="160"/>
      <c r="H88" s="161"/>
      <c r="I88" s="341"/>
      <c r="J88" s="150" t="e">
        <f>IF(AND(Q88="",#REF!&gt;0,#REF!&lt;5),K88,)</f>
        <v>#REF!</v>
      </c>
      <c r="K88" s="151" t="str">
        <f>IF(D88="","ZZZ9",IF(AND(#REF!&gt;0,#REF!&lt;5),D88&amp;#REF!,D88&amp;"9"))</f>
        <v>ZZZ9</v>
      </c>
      <c r="L88" s="152">
        <f t="shared" si="3"/>
        <v>999</v>
      </c>
      <c r="M88" s="342">
        <f t="shared" si="4"/>
        <v>999</v>
      </c>
      <c r="N88" s="155"/>
      <c r="O88" s="160"/>
      <c r="P88" s="154">
        <f t="shared" si="5"/>
        <v>999</v>
      </c>
      <c r="Q88" s="160"/>
    </row>
    <row r="89" spans="1:17" s="72" customFormat="1" ht="18.75" customHeight="1" x14ac:dyDescent="0.25">
      <c r="A89" s="144">
        <v>83</v>
      </c>
      <c r="B89" s="145"/>
      <c r="C89" s="145"/>
      <c r="D89" s="146"/>
      <c r="E89" s="147"/>
      <c r="F89" s="160"/>
      <c r="G89" s="160"/>
      <c r="H89" s="161"/>
      <c r="I89" s="341"/>
      <c r="J89" s="150" t="e">
        <f>IF(AND(Q89="",#REF!&gt;0,#REF!&lt;5),K89,)</f>
        <v>#REF!</v>
      </c>
      <c r="K89" s="151" t="str">
        <f>IF(D89="","ZZZ9",IF(AND(#REF!&gt;0,#REF!&lt;5),D89&amp;#REF!,D89&amp;"9"))</f>
        <v>ZZZ9</v>
      </c>
      <c r="L89" s="152">
        <f t="shared" si="3"/>
        <v>999</v>
      </c>
      <c r="M89" s="342">
        <f t="shared" si="4"/>
        <v>999</v>
      </c>
      <c r="N89" s="155"/>
      <c r="O89" s="160"/>
      <c r="P89" s="154">
        <f t="shared" si="5"/>
        <v>999</v>
      </c>
      <c r="Q89" s="160"/>
    </row>
    <row r="90" spans="1:17" s="72" customFormat="1" ht="18.75" customHeight="1" x14ac:dyDescent="0.25">
      <c r="A90" s="144">
        <v>84</v>
      </c>
      <c r="B90" s="145"/>
      <c r="C90" s="145"/>
      <c r="D90" s="146"/>
      <c r="E90" s="147"/>
      <c r="F90" s="160"/>
      <c r="G90" s="160"/>
      <c r="H90" s="161"/>
      <c r="I90" s="341"/>
      <c r="J90" s="150" t="e">
        <f>IF(AND(Q90="",#REF!&gt;0,#REF!&lt;5),K90,)</f>
        <v>#REF!</v>
      </c>
      <c r="K90" s="151" t="str">
        <f>IF(D90="","ZZZ9",IF(AND(#REF!&gt;0,#REF!&lt;5),D90&amp;#REF!,D90&amp;"9"))</f>
        <v>ZZZ9</v>
      </c>
      <c r="L90" s="152">
        <f t="shared" si="3"/>
        <v>999</v>
      </c>
      <c r="M90" s="342">
        <f t="shared" si="4"/>
        <v>999</v>
      </c>
      <c r="N90" s="155"/>
      <c r="O90" s="160"/>
      <c r="P90" s="154">
        <f t="shared" si="5"/>
        <v>999</v>
      </c>
      <c r="Q90" s="160"/>
    </row>
    <row r="91" spans="1:17" s="72" customFormat="1" ht="18.75" customHeight="1" x14ac:dyDescent="0.25">
      <c r="A91" s="144">
        <v>85</v>
      </c>
      <c r="B91" s="145"/>
      <c r="C91" s="145"/>
      <c r="D91" s="146"/>
      <c r="E91" s="147"/>
      <c r="F91" s="160"/>
      <c r="G91" s="160"/>
      <c r="H91" s="161"/>
      <c r="I91" s="341"/>
      <c r="J91" s="150" t="e">
        <f>IF(AND(Q91="",#REF!&gt;0,#REF!&lt;5),K91,)</f>
        <v>#REF!</v>
      </c>
      <c r="K91" s="151" t="str">
        <f>IF(D91="","ZZZ9",IF(AND(#REF!&gt;0,#REF!&lt;5),D91&amp;#REF!,D91&amp;"9"))</f>
        <v>ZZZ9</v>
      </c>
      <c r="L91" s="152">
        <f t="shared" si="3"/>
        <v>999</v>
      </c>
      <c r="M91" s="342">
        <f t="shared" si="4"/>
        <v>999</v>
      </c>
      <c r="N91" s="155"/>
      <c r="O91" s="160"/>
      <c r="P91" s="154">
        <f t="shared" si="5"/>
        <v>999</v>
      </c>
      <c r="Q91" s="160"/>
    </row>
    <row r="92" spans="1:17" s="72" customFormat="1" ht="18.75" customHeight="1" x14ac:dyDescent="0.25">
      <c r="A92" s="144">
        <v>86</v>
      </c>
      <c r="B92" s="145"/>
      <c r="C92" s="145"/>
      <c r="D92" s="146"/>
      <c r="E92" s="147"/>
      <c r="F92" s="160"/>
      <c r="G92" s="160"/>
      <c r="H92" s="161"/>
      <c r="I92" s="341"/>
      <c r="J92" s="150" t="e">
        <f>IF(AND(Q92="",#REF!&gt;0,#REF!&lt;5),K92,)</f>
        <v>#REF!</v>
      </c>
      <c r="K92" s="151" t="str">
        <f>IF(D92="","ZZZ9",IF(AND(#REF!&gt;0,#REF!&lt;5),D92&amp;#REF!,D92&amp;"9"))</f>
        <v>ZZZ9</v>
      </c>
      <c r="L92" s="152">
        <f t="shared" si="3"/>
        <v>999</v>
      </c>
      <c r="M92" s="342">
        <f t="shared" si="4"/>
        <v>999</v>
      </c>
      <c r="N92" s="155"/>
      <c r="O92" s="160"/>
      <c r="P92" s="154">
        <f t="shared" si="5"/>
        <v>999</v>
      </c>
      <c r="Q92" s="160"/>
    </row>
    <row r="93" spans="1:17" s="72" customFormat="1" ht="18.75" customHeight="1" x14ac:dyDescent="0.25">
      <c r="A93" s="144">
        <v>87</v>
      </c>
      <c r="B93" s="145"/>
      <c r="C93" s="145"/>
      <c r="D93" s="146"/>
      <c r="E93" s="147"/>
      <c r="F93" s="160"/>
      <c r="G93" s="160"/>
      <c r="H93" s="161"/>
      <c r="I93" s="341"/>
      <c r="J93" s="150" t="e">
        <f>IF(AND(Q93="",#REF!&gt;0,#REF!&lt;5),K93,)</f>
        <v>#REF!</v>
      </c>
      <c r="K93" s="151" t="str">
        <f>IF(D93="","ZZZ9",IF(AND(#REF!&gt;0,#REF!&lt;5),D93&amp;#REF!,D93&amp;"9"))</f>
        <v>ZZZ9</v>
      </c>
      <c r="L93" s="152">
        <f t="shared" si="3"/>
        <v>999</v>
      </c>
      <c r="M93" s="342">
        <f t="shared" si="4"/>
        <v>999</v>
      </c>
      <c r="N93" s="155"/>
      <c r="O93" s="160"/>
      <c r="P93" s="154">
        <f t="shared" si="5"/>
        <v>999</v>
      </c>
      <c r="Q93" s="160"/>
    </row>
    <row r="94" spans="1:17" s="72" customFormat="1" ht="18.75" customHeight="1" x14ac:dyDescent="0.25">
      <c r="A94" s="144">
        <v>88</v>
      </c>
      <c r="B94" s="145"/>
      <c r="C94" s="145"/>
      <c r="D94" s="146"/>
      <c r="E94" s="147"/>
      <c r="F94" s="160"/>
      <c r="G94" s="160"/>
      <c r="H94" s="161"/>
      <c r="I94" s="341"/>
      <c r="J94" s="150" t="e">
        <f>IF(AND(Q94="",#REF!&gt;0,#REF!&lt;5),K94,)</f>
        <v>#REF!</v>
      </c>
      <c r="K94" s="151" t="str">
        <f>IF(D94="","ZZZ9",IF(AND(#REF!&gt;0,#REF!&lt;5),D94&amp;#REF!,D94&amp;"9"))</f>
        <v>ZZZ9</v>
      </c>
      <c r="L94" s="152">
        <f t="shared" si="3"/>
        <v>999</v>
      </c>
      <c r="M94" s="342">
        <f t="shared" si="4"/>
        <v>999</v>
      </c>
      <c r="N94" s="155"/>
      <c r="O94" s="160"/>
      <c r="P94" s="154">
        <f t="shared" si="5"/>
        <v>999</v>
      </c>
      <c r="Q94" s="160"/>
    </row>
    <row r="95" spans="1:17" s="72" customFormat="1" ht="18.75" customHeight="1" x14ac:dyDescent="0.25">
      <c r="A95" s="144">
        <v>89</v>
      </c>
      <c r="B95" s="145"/>
      <c r="C95" s="145"/>
      <c r="D95" s="146"/>
      <c r="E95" s="147"/>
      <c r="F95" s="160"/>
      <c r="G95" s="160"/>
      <c r="H95" s="161"/>
      <c r="I95" s="341"/>
      <c r="J95" s="150" t="e">
        <f>IF(AND(Q95="",#REF!&gt;0,#REF!&lt;5),K95,)</f>
        <v>#REF!</v>
      </c>
      <c r="K95" s="151" t="str">
        <f>IF(D95="","ZZZ9",IF(AND(#REF!&gt;0,#REF!&lt;5),D95&amp;#REF!,D95&amp;"9"))</f>
        <v>ZZZ9</v>
      </c>
      <c r="L95" s="152">
        <f t="shared" si="3"/>
        <v>999</v>
      </c>
      <c r="M95" s="342">
        <f t="shared" si="4"/>
        <v>999</v>
      </c>
      <c r="N95" s="155"/>
      <c r="O95" s="160"/>
      <c r="P95" s="154">
        <f t="shared" si="5"/>
        <v>999</v>
      </c>
      <c r="Q95" s="160"/>
    </row>
    <row r="96" spans="1:17" s="72" customFormat="1" ht="18.75" customHeight="1" x14ac:dyDescent="0.25">
      <c r="A96" s="144">
        <v>90</v>
      </c>
      <c r="B96" s="145"/>
      <c r="C96" s="145"/>
      <c r="D96" s="146"/>
      <c r="E96" s="147"/>
      <c r="F96" s="160"/>
      <c r="G96" s="160"/>
      <c r="H96" s="161"/>
      <c r="I96" s="341"/>
      <c r="J96" s="150" t="e">
        <f>IF(AND(Q96="",#REF!&gt;0,#REF!&lt;5),K96,)</f>
        <v>#REF!</v>
      </c>
      <c r="K96" s="151" t="str">
        <f>IF(D96="","ZZZ9",IF(AND(#REF!&gt;0,#REF!&lt;5),D96&amp;#REF!,D96&amp;"9"))</f>
        <v>ZZZ9</v>
      </c>
      <c r="L96" s="152">
        <f t="shared" si="3"/>
        <v>999</v>
      </c>
      <c r="M96" s="342">
        <f t="shared" si="4"/>
        <v>999</v>
      </c>
      <c r="N96" s="155"/>
      <c r="O96" s="160"/>
      <c r="P96" s="154">
        <f t="shared" si="5"/>
        <v>999</v>
      </c>
      <c r="Q96" s="160"/>
    </row>
    <row r="97" spans="1:17" s="72" customFormat="1" ht="18.75" customHeight="1" x14ac:dyDescent="0.25">
      <c r="A97" s="144">
        <v>91</v>
      </c>
      <c r="B97" s="145"/>
      <c r="C97" s="145"/>
      <c r="D97" s="146"/>
      <c r="E97" s="147"/>
      <c r="F97" s="160"/>
      <c r="G97" s="160"/>
      <c r="H97" s="161"/>
      <c r="I97" s="341"/>
      <c r="J97" s="150" t="e">
        <f>IF(AND(Q97="",#REF!&gt;0,#REF!&lt;5),K97,)</f>
        <v>#REF!</v>
      </c>
      <c r="K97" s="151" t="str">
        <f>IF(D97="","ZZZ9",IF(AND(#REF!&gt;0,#REF!&lt;5),D97&amp;#REF!,D97&amp;"9"))</f>
        <v>ZZZ9</v>
      </c>
      <c r="L97" s="152">
        <f t="shared" si="3"/>
        <v>999</v>
      </c>
      <c r="M97" s="342">
        <f t="shared" si="4"/>
        <v>999</v>
      </c>
      <c r="N97" s="155"/>
      <c r="O97" s="160"/>
      <c r="P97" s="154">
        <f t="shared" si="5"/>
        <v>999</v>
      </c>
      <c r="Q97" s="160"/>
    </row>
    <row r="98" spans="1:17" s="72" customFormat="1" ht="18.75" customHeight="1" x14ac:dyDescent="0.25">
      <c r="A98" s="144">
        <v>92</v>
      </c>
      <c r="B98" s="145"/>
      <c r="C98" s="145"/>
      <c r="D98" s="146"/>
      <c r="E98" s="147"/>
      <c r="F98" s="160"/>
      <c r="G98" s="160"/>
      <c r="H98" s="161"/>
      <c r="I98" s="341"/>
      <c r="J98" s="150" t="e">
        <f>IF(AND(Q98="",#REF!&gt;0,#REF!&lt;5),K98,)</f>
        <v>#REF!</v>
      </c>
      <c r="K98" s="151" t="str">
        <f>IF(D98="","ZZZ9",IF(AND(#REF!&gt;0,#REF!&lt;5),D98&amp;#REF!,D98&amp;"9"))</f>
        <v>ZZZ9</v>
      </c>
      <c r="L98" s="152">
        <f t="shared" si="3"/>
        <v>999</v>
      </c>
      <c r="M98" s="342">
        <f t="shared" si="4"/>
        <v>999</v>
      </c>
      <c r="N98" s="155"/>
      <c r="O98" s="160"/>
      <c r="P98" s="154">
        <f t="shared" si="5"/>
        <v>999</v>
      </c>
      <c r="Q98" s="160"/>
    </row>
    <row r="99" spans="1:17" s="72" customFormat="1" ht="18.75" customHeight="1" x14ac:dyDescent="0.25">
      <c r="A99" s="144">
        <v>93</v>
      </c>
      <c r="B99" s="145"/>
      <c r="C99" s="145"/>
      <c r="D99" s="146"/>
      <c r="E99" s="147"/>
      <c r="F99" s="160"/>
      <c r="G99" s="160"/>
      <c r="H99" s="161"/>
      <c r="I99" s="341"/>
      <c r="J99" s="150" t="e">
        <f>IF(AND(Q99="",#REF!&gt;0,#REF!&lt;5),K99,)</f>
        <v>#REF!</v>
      </c>
      <c r="K99" s="151" t="str">
        <f>IF(D99="","ZZZ9",IF(AND(#REF!&gt;0,#REF!&lt;5),D99&amp;#REF!,D99&amp;"9"))</f>
        <v>ZZZ9</v>
      </c>
      <c r="L99" s="152">
        <f t="shared" si="3"/>
        <v>999</v>
      </c>
      <c r="M99" s="342">
        <f t="shared" si="4"/>
        <v>999</v>
      </c>
      <c r="N99" s="155"/>
      <c r="O99" s="160"/>
      <c r="P99" s="154">
        <f t="shared" si="5"/>
        <v>999</v>
      </c>
      <c r="Q99" s="160"/>
    </row>
    <row r="100" spans="1:17" s="72" customFormat="1" ht="18.75" customHeight="1" x14ac:dyDescent="0.25">
      <c r="A100" s="144">
        <v>94</v>
      </c>
      <c r="B100" s="145"/>
      <c r="C100" s="145"/>
      <c r="D100" s="146"/>
      <c r="E100" s="147"/>
      <c r="F100" s="160"/>
      <c r="G100" s="160"/>
      <c r="H100" s="161"/>
      <c r="I100" s="341"/>
      <c r="J100" s="150" t="e">
        <f>IF(AND(Q100="",#REF!&gt;0,#REF!&lt;5),K100,)</f>
        <v>#REF!</v>
      </c>
      <c r="K100" s="151" t="str">
        <f>IF(D100="","ZZZ9",IF(AND(#REF!&gt;0,#REF!&lt;5),D100&amp;#REF!,D100&amp;"9"))</f>
        <v>ZZZ9</v>
      </c>
      <c r="L100" s="152">
        <f t="shared" si="3"/>
        <v>999</v>
      </c>
      <c r="M100" s="342">
        <f t="shared" si="4"/>
        <v>999</v>
      </c>
      <c r="N100" s="155"/>
      <c r="O100" s="160"/>
      <c r="P100" s="154">
        <f t="shared" si="5"/>
        <v>999</v>
      </c>
      <c r="Q100" s="160"/>
    </row>
    <row r="101" spans="1:17" s="72" customFormat="1" ht="18.75" customHeight="1" x14ac:dyDescent="0.25">
      <c r="A101" s="144">
        <v>95</v>
      </c>
      <c r="B101" s="145"/>
      <c r="C101" s="145"/>
      <c r="D101" s="146"/>
      <c r="E101" s="147"/>
      <c r="F101" s="160"/>
      <c r="G101" s="160"/>
      <c r="H101" s="161"/>
      <c r="I101" s="341"/>
      <c r="J101" s="150" t="e">
        <f>IF(AND(Q101="",#REF!&gt;0,#REF!&lt;5),K101,)</f>
        <v>#REF!</v>
      </c>
      <c r="K101" s="151" t="str">
        <f>IF(D101="","ZZZ9",IF(AND(#REF!&gt;0,#REF!&lt;5),D101&amp;#REF!,D101&amp;"9"))</f>
        <v>ZZZ9</v>
      </c>
      <c r="L101" s="152">
        <f t="shared" si="3"/>
        <v>999</v>
      </c>
      <c r="M101" s="342">
        <f t="shared" si="4"/>
        <v>999</v>
      </c>
      <c r="N101" s="155"/>
      <c r="O101" s="160"/>
      <c r="P101" s="154">
        <f t="shared" si="5"/>
        <v>999</v>
      </c>
      <c r="Q101" s="160"/>
    </row>
    <row r="102" spans="1:17" s="72" customFormat="1" ht="18.75" customHeight="1" x14ac:dyDescent="0.25">
      <c r="A102" s="144">
        <v>96</v>
      </c>
      <c r="B102" s="145"/>
      <c r="C102" s="145"/>
      <c r="D102" s="146"/>
      <c r="E102" s="147"/>
      <c r="F102" s="160"/>
      <c r="G102" s="160"/>
      <c r="H102" s="161"/>
      <c r="I102" s="341"/>
      <c r="J102" s="150" t="e">
        <f>IF(AND(Q102="",#REF!&gt;0,#REF!&lt;5),K102,)</f>
        <v>#REF!</v>
      </c>
      <c r="K102" s="151" t="str">
        <f>IF(D102="","ZZZ9",IF(AND(#REF!&gt;0,#REF!&lt;5),D102&amp;#REF!,D102&amp;"9"))</f>
        <v>ZZZ9</v>
      </c>
      <c r="L102" s="152">
        <f t="shared" si="3"/>
        <v>999</v>
      </c>
      <c r="M102" s="342">
        <f t="shared" si="4"/>
        <v>999</v>
      </c>
      <c r="N102" s="155"/>
      <c r="O102" s="160"/>
      <c r="P102" s="154">
        <f t="shared" si="5"/>
        <v>999</v>
      </c>
      <c r="Q102" s="160"/>
    </row>
    <row r="103" spans="1:17" s="72" customFormat="1" ht="18.75" customHeight="1" x14ac:dyDescent="0.25">
      <c r="A103" s="144">
        <v>97</v>
      </c>
      <c r="B103" s="145"/>
      <c r="C103" s="145"/>
      <c r="D103" s="146"/>
      <c r="E103" s="147"/>
      <c r="F103" s="160"/>
      <c r="G103" s="160"/>
      <c r="H103" s="161"/>
      <c r="I103" s="341"/>
      <c r="J103" s="150" t="e">
        <f>IF(AND(Q103="",#REF!&gt;0,#REF!&lt;5),K103,)</f>
        <v>#REF!</v>
      </c>
      <c r="K103" s="151" t="str">
        <f>IF(D103="","ZZZ9",IF(AND(#REF!&gt;0,#REF!&lt;5),D103&amp;#REF!,D103&amp;"9"))</f>
        <v>ZZZ9</v>
      </c>
      <c r="L103" s="152">
        <f t="shared" si="3"/>
        <v>999</v>
      </c>
      <c r="M103" s="342">
        <f t="shared" si="4"/>
        <v>999</v>
      </c>
      <c r="N103" s="155"/>
      <c r="O103" s="160"/>
      <c r="P103" s="154">
        <f t="shared" si="5"/>
        <v>999</v>
      </c>
      <c r="Q103" s="160"/>
    </row>
    <row r="104" spans="1:17" s="72" customFormat="1" ht="18.75" customHeight="1" x14ac:dyDescent="0.25">
      <c r="A104" s="144">
        <v>98</v>
      </c>
      <c r="B104" s="145"/>
      <c r="C104" s="145"/>
      <c r="D104" s="146"/>
      <c r="E104" s="147"/>
      <c r="F104" s="160"/>
      <c r="G104" s="160"/>
      <c r="H104" s="161"/>
      <c r="I104" s="341"/>
      <c r="J104" s="150" t="e">
        <f>IF(AND(Q104="",#REF!&gt;0,#REF!&lt;5),K104,)</f>
        <v>#REF!</v>
      </c>
      <c r="K104" s="151" t="str">
        <f>IF(D104="","ZZZ9",IF(AND(#REF!&gt;0,#REF!&lt;5),D104&amp;#REF!,D104&amp;"9"))</f>
        <v>ZZZ9</v>
      </c>
      <c r="L104" s="152">
        <f t="shared" ref="L104:L135" si="6">IF(Q104="",999,Q104)</f>
        <v>999</v>
      </c>
      <c r="M104" s="342">
        <f t="shared" ref="M104:M135" si="7">IF(P104=999,999,1)</f>
        <v>999</v>
      </c>
      <c r="N104" s="155"/>
      <c r="O104" s="160"/>
      <c r="P104" s="154">
        <f t="shared" ref="P104:P135" si="8">IF(N104="DA",1,IF(N104="WC",2,IF(N104="SE",3,IF(N104="Q",4,IF(N104="LL",5,999)))))</f>
        <v>999</v>
      </c>
      <c r="Q104" s="160"/>
    </row>
    <row r="105" spans="1:17" s="72" customFormat="1" ht="18.75" customHeight="1" x14ac:dyDescent="0.25">
      <c r="A105" s="144">
        <v>99</v>
      </c>
      <c r="B105" s="145"/>
      <c r="C105" s="145"/>
      <c r="D105" s="146"/>
      <c r="E105" s="147"/>
      <c r="F105" s="160"/>
      <c r="G105" s="160"/>
      <c r="H105" s="161"/>
      <c r="I105" s="341"/>
      <c r="J105" s="150" t="e">
        <f>IF(AND(Q105="",#REF!&gt;0,#REF!&lt;5),K105,)</f>
        <v>#REF!</v>
      </c>
      <c r="K105" s="151" t="str">
        <f>IF(D105="","ZZZ9",IF(AND(#REF!&gt;0,#REF!&lt;5),D105&amp;#REF!,D105&amp;"9"))</f>
        <v>ZZZ9</v>
      </c>
      <c r="L105" s="152">
        <f t="shared" si="6"/>
        <v>999</v>
      </c>
      <c r="M105" s="342">
        <f t="shared" si="7"/>
        <v>999</v>
      </c>
      <c r="N105" s="155"/>
      <c r="O105" s="160"/>
      <c r="P105" s="154">
        <f t="shared" si="8"/>
        <v>999</v>
      </c>
      <c r="Q105" s="160"/>
    </row>
    <row r="106" spans="1:17" s="72" customFormat="1" ht="18.75" customHeight="1" x14ac:dyDescent="0.25">
      <c r="A106" s="144">
        <v>100</v>
      </c>
      <c r="B106" s="145"/>
      <c r="C106" s="145"/>
      <c r="D106" s="146"/>
      <c r="E106" s="147"/>
      <c r="F106" s="160"/>
      <c r="G106" s="160"/>
      <c r="H106" s="161"/>
      <c r="I106" s="341"/>
      <c r="J106" s="150" t="e">
        <f>IF(AND(Q106="",#REF!&gt;0,#REF!&lt;5),K106,)</f>
        <v>#REF!</v>
      </c>
      <c r="K106" s="151" t="str">
        <f>IF(D106="","ZZZ9",IF(AND(#REF!&gt;0,#REF!&lt;5),D106&amp;#REF!,D106&amp;"9"))</f>
        <v>ZZZ9</v>
      </c>
      <c r="L106" s="152">
        <f t="shared" si="6"/>
        <v>999</v>
      </c>
      <c r="M106" s="342">
        <f t="shared" si="7"/>
        <v>999</v>
      </c>
      <c r="N106" s="155"/>
      <c r="O106" s="160"/>
      <c r="P106" s="154">
        <f t="shared" si="8"/>
        <v>999</v>
      </c>
      <c r="Q106" s="160"/>
    </row>
    <row r="107" spans="1:17" s="72" customFormat="1" ht="18.75" customHeight="1" x14ac:dyDescent="0.25">
      <c r="A107" s="144">
        <v>101</v>
      </c>
      <c r="B107" s="145"/>
      <c r="C107" s="145"/>
      <c r="D107" s="146"/>
      <c r="E107" s="147"/>
      <c r="F107" s="160"/>
      <c r="G107" s="160"/>
      <c r="H107" s="161"/>
      <c r="I107" s="341"/>
      <c r="J107" s="150" t="e">
        <f>IF(AND(Q107="",#REF!&gt;0,#REF!&lt;5),K107,)</f>
        <v>#REF!</v>
      </c>
      <c r="K107" s="151" t="str">
        <f>IF(D107="","ZZZ9",IF(AND(#REF!&gt;0,#REF!&lt;5),D107&amp;#REF!,D107&amp;"9"))</f>
        <v>ZZZ9</v>
      </c>
      <c r="L107" s="152">
        <f t="shared" si="6"/>
        <v>999</v>
      </c>
      <c r="M107" s="342">
        <f t="shared" si="7"/>
        <v>999</v>
      </c>
      <c r="N107" s="155"/>
      <c r="O107" s="160"/>
      <c r="P107" s="154">
        <f t="shared" si="8"/>
        <v>999</v>
      </c>
      <c r="Q107" s="160"/>
    </row>
    <row r="108" spans="1:17" s="72" customFormat="1" ht="18.75" customHeight="1" x14ac:dyDescent="0.25">
      <c r="A108" s="144">
        <v>102</v>
      </c>
      <c r="B108" s="145"/>
      <c r="C108" s="145"/>
      <c r="D108" s="146"/>
      <c r="E108" s="147"/>
      <c r="F108" s="160"/>
      <c r="G108" s="160"/>
      <c r="H108" s="161"/>
      <c r="I108" s="341"/>
      <c r="J108" s="150" t="e">
        <f>IF(AND(Q108="",#REF!&gt;0,#REF!&lt;5),K108,)</f>
        <v>#REF!</v>
      </c>
      <c r="K108" s="151" t="str">
        <f>IF(D108="","ZZZ9",IF(AND(#REF!&gt;0,#REF!&lt;5),D108&amp;#REF!,D108&amp;"9"))</f>
        <v>ZZZ9</v>
      </c>
      <c r="L108" s="152">
        <f t="shared" si="6"/>
        <v>999</v>
      </c>
      <c r="M108" s="342">
        <f t="shared" si="7"/>
        <v>999</v>
      </c>
      <c r="N108" s="155"/>
      <c r="O108" s="160"/>
      <c r="P108" s="154">
        <f t="shared" si="8"/>
        <v>999</v>
      </c>
      <c r="Q108" s="160"/>
    </row>
    <row r="109" spans="1:17" s="72" customFormat="1" ht="18.75" customHeight="1" x14ac:dyDescent="0.25">
      <c r="A109" s="144">
        <v>103</v>
      </c>
      <c r="B109" s="145"/>
      <c r="C109" s="145"/>
      <c r="D109" s="146"/>
      <c r="E109" s="147"/>
      <c r="F109" s="160"/>
      <c r="G109" s="160"/>
      <c r="H109" s="161"/>
      <c r="I109" s="341"/>
      <c r="J109" s="150" t="e">
        <f>IF(AND(Q109="",#REF!&gt;0,#REF!&lt;5),K109,)</f>
        <v>#REF!</v>
      </c>
      <c r="K109" s="151" t="str">
        <f>IF(D109="","ZZZ9",IF(AND(#REF!&gt;0,#REF!&lt;5),D109&amp;#REF!,D109&amp;"9"))</f>
        <v>ZZZ9</v>
      </c>
      <c r="L109" s="152">
        <f t="shared" si="6"/>
        <v>999</v>
      </c>
      <c r="M109" s="342">
        <f t="shared" si="7"/>
        <v>999</v>
      </c>
      <c r="N109" s="155"/>
      <c r="O109" s="160"/>
      <c r="P109" s="154">
        <f t="shared" si="8"/>
        <v>999</v>
      </c>
      <c r="Q109" s="160"/>
    </row>
    <row r="110" spans="1:17" s="72" customFormat="1" ht="18.75" customHeight="1" x14ac:dyDescent="0.25">
      <c r="A110" s="144">
        <v>104</v>
      </c>
      <c r="B110" s="145"/>
      <c r="C110" s="145"/>
      <c r="D110" s="146"/>
      <c r="E110" s="147"/>
      <c r="F110" s="160"/>
      <c r="G110" s="160"/>
      <c r="H110" s="161"/>
      <c r="I110" s="341"/>
      <c r="J110" s="150" t="e">
        <f>IF(AND(Q110="",#REF!&gt;0,#REF!&lt;5),K110,)</f>
        <v>#REF!</v>
      </c>
      <c r="K110" s="151" t="str">
        <f>IF(D110="","ZZZ9",IF(AND(#REF!&gt;0,#REF!&lt;5),D110&amp;#REF!,D110&amp;"9"))</f>
        <v>ZZZ9</v>
      </c>
      <c r="L110" s="152">
        <f t="shared" si="6"/>
        <v>999</v>
      </c>
      <c r="M110" s="342">
        <f t="shared" si="7"/>
        <v>999</v>
      </c>
      <c r="N110" s="155"/>
      <c r="O110" s="160"/>
      <c r="P110" s="154">
        <f t="shared" si="8"/>
        <v>999</v>
      </c>
      <c r="Q110" s="160"/>
    </row>
    <row r="111" spans="1:17" s="72" customFormat="1" ht="18.75" customHeight="1" x14ac:dyDescent="0.25">
      <c r="A111" s="144">
        <v>105</v>
      </c>
      <c r="B111" s="145"/>
      <c r="C111" s="145"/>
      <c r="D111" s="146"/>
      <c r="E111" s="147"/>
      <c r="F111" s="160"/>
      <c r="G111" s="160"/>
      <c r="H111" s="161"/>
      <c r="I111" s="341"/>
      <c r="J111" s="150" t="e">
        <f>IF(AND(Q111="",#REF!&gt;0,#REF!&lt;5),K111,)</f>
        <v>#REF!</v>
      </c>
      <c r="K111" s="151" t="str">
        <f>IF(D111="","ZZZ9",IF(AND(#REF!&gt;0,#REF!&lt;5),D111&amp;#REF!,D111&amp;"9"))</f>
        <v>ZZZ9</v>
      </c>
      <c r="L111" s="152">
        <f t="shared" si="6"/>
        <v>999</v>
      </c>
      <c r="M111" s="342">
        <f t="shared" si="7"/>
        <v>999</v>
      </c>
      <c r="N111" s="155"/>
      <c r="O111" s="160"/>
      <c r="P111" s="154">
        <f t="shared" si="8"/>
        <v>999</v>
      </c>
      <c r="Q111" s="160"/>
    </row>
    <row r="112" spans="1:17" s="72" customFormat="1" ht="18.75" customHeight="1" x14ac:dyDescent="0.25">
      <c r="A112" s="144">
        <v>106</v>
      </c>
      <c r="B112" s="145"/>
      <c r="C112" s="145"/>
      <c r="D112" s="146"/>
      <c r="E112" s="147"/>
      <c r="F112" s="160"/>
      <c r="G112" s="160"/>
      <c r="H112" s="161"/>
      <c r="I112" s="341"/>
      <c r="J112" s="150" t="e">
        <f>IF(AND(Q112="",#REF!&gt;0,#REF!&lt;5),K112,)</f>
        <v>#REF!</v>
      </c>
      <c r="K112" s="151" t="str">
        <f>IF(D112="","ZZZ9",IF(AND(#REF!&gt;0,#REF!&lt;5),D112&amp;#REF!,D112&amp;"9"))</f>
        <v>ZZZ9</v>
      </c>
      <c r="L112" s="152">
        <f t="shared" si="6"/>
        <v>999</v>
      </c>
      <c r="M112" s="342">
        <f t="shared" si="7"/>
        <v>999</v>
      </c>
      <c r="N112" s="155"/>
      <c r="O112" s="160"/>
      <c r="P112" s="154">
        <f t="shared" si="8"/>
        <v>999</v>
      </c>
      <c r="Q112" s="160"/>
    </row>
    <row r="113" spans="1:17" s="72" customFormat="1" ht="18.75" customHeight="1" x14ac:dyDescent="0.25">
      <c r="A113" s="144">
        <v>107</v>
      </c>
      <c r="B113" s="145"/>
      <c r="C113" s="145"/>
      <c r="D113" s="146"/>
      <c r="E113" s="147"/>
      <c r="F113" s="160"/>
      <c r="G113" s="160"/>
      <c r="H113" s="161"/>
      <c r="I113" s="341"/>
      <c r="J113" s="150" t="e">
        <f>IF(AND(Q113="",#REF!&gt;0,#REF!&lt;5),K113,)</f>
        <v>#REF!</v>
      </c>
      <c r="K113" s="151" t="str">
        <f>IF(D113="","ZZZ9",IF(AND(#REF!&gt;0,#REF!&lt;5),D113&amp;#REF!,D113&amp;"9"))</f>
        <v>ZZZ9</v>
      </c>
      <c r="L113" s="152">
        <f t="shared" si="6"/>
        <v>999</v>
      </c>
      <c r="M113" s="342">
        <f t="shared" si="7"/>
        <v>999</v>
      </c>
      <c r="N113" s="155"/>
      <c r="O113" s="160"/>
      <c r="P113" s="154">
        <f t="shared" si="8"/>
        <v>999</v>
      </c>
      <c r="Q113" s="160"/>
    </row>
    <row r="114" spans="1:17" s="72" customFormat="1" ht="18.75" customHeight="1" x14ac:dyDescent="0.25">
      <c r="A114" s="144">
        <v>108</v>
      </c>
      <c r="B114" s="145"/>
      <c r="C114" s="145"/>
      <c r="D114" s="146"/>
      <c r="E114" s="147"/>
      <c r="F114" s="160"/>
      <c r="G114" s="160"/>
      <c r="H114" s="161"/>
      <c r="I114" s="341"/>
      <c r="J114" s="150" t="e">
        <f>IF(AND(Q114="",#REF!&gt;0,#REF!&lt;5),K114,)</f>
        <v>#REF!</v>
      </c>
      <c r="K114" s="151" t="str">
        <f>IF(D114="","ZZZ9",IF(AND(#REF!&gt;0,#REF!&lt;5),D114&amp;#REF!,D114&amp;"9"))</f>
        <v>ZZZ9</v>
      </c>
      <c r="L114" s="152">
        <f t="shared" si="6"/>
        <v>999</v>
      </c>
      <c r="M114" s="342">
        <f t="shared" si="7"/>
        <v>999</v>
      </c>
      <c r="N114" s="155"/>
      <c r="O114" s="160"/>
      <c r="P114" s="154">
        <f t="shared" si="8"/>
        <v>999</v>
      </c>
      <c r="Q114" s="160"/>
    </row>
    <row r="115" spans="1:17" s="72" customFormat="1" ht="18.75" customHeight="1" x14ac:dyDescent="0.25">
      <c r="A115" s="144">
        <v>109</v>
      </c>
      <c r="B115" s="145"/>
      <c r="C115" s="145"/>
      <c r="D115" s="146"/>
      <c r="E115" s="147"/>
      <c r="F115" s="160"/>
      <c r="G115" s="160"/>
      <c r="H115" s="161"/>
      <c r="I115" s="341"/>
      <c r="J115" s="150" t="e">
        <f>IF(AND(Q115="",#REF!&gt;0,#REF!&lt;5),K115,)</f>
        <v>#REF!</v>
      </c>
      <c r="K115" s="151" t="str">
        <f>IF(D115="","ZZZ9",IF(AND(#REF!&gt;0,#REF!&lt;5),D115&amp;#REF!,D115&amp;"9"))</f>
        <v>ZZZ9</v>
      </c>
      <c r="L115" s="152">
        <f t="shared" si="6"/>
        <v>999</v>
      </c>
      <c r="M115" s="342">
        <f t="shared" si="7"/>
        <v>999</v>
      </c>
      <c r="N115" s="155"/>
      <c r="O115" s="160"/>
      <c r="P115" s="154">
        <f t="shared" si="8"/>
        <v>999</v>
      </c>
      <c r="Q115" s="160"/>
    </row>
    <row r="116" spans="1:17" s="72" customFormat="1" ht="18.75" customHeight="1" x14ac:dyDescent="0.25">
      <c r="A116" s="144">
        <v>110</v>
      </c>
      <c r="B116" s="145"/>
      <c r="C116" s="145"/>
      <c r="D116" s="146"/>
      <c r="E116" s="147"/>
      <c r="F116" s="160"/>
      <c r="G116" s="160"/>
      <c r="H116" s="161"/>
      <c r="I116" s="341"/>
      <c r="J116" s="150" t="e">
        <f>IF(AND(Q116="",#REF!&gt;0,#REF!&lt;5),K116,)</f>
        <v>#REF!</v>
      </c>
      <c r="K116" s="151" t="str">
        <f>IF(D116="","ZZZ9",IF(AND(#REF!&gt;0,#REF!&lt;5),D116&amp;#REF!,D116&amp;"9"))</f>
        <v>ZZZ9</v>
      </c>
      <c r="L116" s="152">
        <f t="shared" si="6"/>
        <v>999</v>
      </c>
      <c r="M116" s="342">
        <f t="shared" si="7"/>
        <v>999</v>
      </c>
      <c r="N116" s="155"/>
      <c r="O116" s="160"/>
      <c r="P116" s="154">
        <f t="shared" si="8"/>
        <v>999</v>
      </c>
      <c r="Q116" s="160"/>
    </row>
    <row r="117" spans="1:17" s="72" customFormat="1" ht="18.75" customHeight="1" x14ac:dyDescent="0.25">
      <c r="A117" s="144">
        <v>111</v>
      </c>
      <c r="B117" s="145"/>
      <c r="C117" s="145"/>
      <c r="D117" s="146"/>
      <c r="E117" s="147"/>
      <c r="F117" s="160"/>
      <c r="G117" s="160"/>
      <c r="H117" s="161"/>
      <c r="I117" s="341"/>
      <c r="J117" s="150" t="e">
        <f>IF(AND(Q117="",#REF!&gt;0,#REF!&lt;5),K117,)</f>
        <v>#REF!</v>
      </c>
      <c r="K117" s="151" t="str">
        <f>IF(D117="","ZZZ9",IF(AND(#REF!&gt;0,#REF!&lt;5),D117&amp;#REF!,D117&amp;"9"))</f>
        <v>ZZZ9</v>
      </c>
      <c r="L117" s="152">
        <f t="shared" si="6"/>
        <v>999</v>
      </c>
      <c r="M117" s="342">
        <f t="shared" si="7"/>
        <v>999</v>
      </c>
      <c r="N117" s="155"/>
      <c r="O117" s="160"/>
      <c r="P117" s="154">
        <f t="shared" si="8"/>
        <v>999</v>
      </c>
      <c r="Q117" s="160"/>
    </row>
    <row r="118" spans="1:17" s="72" customFormat="1" ht="18.75" customHeight="1" x14ac:dyDescent="0.25">
      <c r="A118" s="144">
        <v>112</v>
      </c>
      <c r="B118" s="145"/>
      <c r="C118" s="145"/>
      <c r="D118" s="146"/>
      <c r="E118" s="147"/>
      <c r="F118" s="160"/>
      <c r="G118" s="160"/>
      <c r="H118" s="161"/>
      <c r="I118" s="341"/>
      <c r="J118" s="150" t="e">
        <f>IF(AND(Q118="",#REF!&gt;0,#REF!&lt;5),K118,)</f>
        <v>#REF!</v>
      </c>
      <c r="K118" s="151" t="str">
        <f>IF(D118="","ZZZ9",IF(AND(#REF!&gt;0,#REF!&lt;5),D118&amp;#REF!,D118&amp;"9"))</f>
        <v>ZZZ9</v>
      </c>
      <c r="L118" s="152">
        <f t="shared" si="6"/>
        <v>999</v>
      </c>
      <c r="M118" s="342">
        <f t="shared" si="7"/>
        <v>999</v>
      </c>
      <c r="N118" s="155"/>
      <c r="O118" s="160"/>
      <c r="P118" s="154">
        <f t="shared" si="8"/>
        <v>999</v>
      </c>
      <c r="Q118" s="160"/>
    </row>
    <row r="119" spans="1:17" s="72" customFormat="1" ht="18.75" customHeight="1" x14ac:dyDescent="0.25">
      <c r="A119" s="144">
        <v>113</v>
      </c>
      <c r="B119" s="145"/>
      <c r="C119" s="145"/>
      <c r="D119" s="146"/>
      <c r="E119" s="147"/>
      <c r="F119" s="160"/>
      <c r="G119" s="160"/>
      <c r="H119" s="161"/>
      <c r="I119" s="341"/>
      <c r="J119" s="150" t="e">
        <f>IF(AND(Q119="",#REF!&gt;0,#REF!&lt;5),K119,)</f>
        <v>#REF!</v>
      </c>
      <c r="K119" s="151" t="str">
        <f>IF(D119="","ZZZ9",IF(AND(#REF!&gt;0,#REF!&lt;5),D119&amp;#REF!,D119&amp;"9"))</f>
        <v>ZZZ9</v>
      </c>
      <c r="L119" s="152">
        <f t="shared" si="6"/>
        <v>999</v>
      </c>
      <c r="M119" s="342">
        <f t="shared" si="7"/>
        <v>999</v>
      </c>
      <c r="N119" s="155"/>
      <c r="O119" s="160"/>
      <c r="P119" s="154">
        <f t="shared" si="8"/>
        <v>999</v>
      </c>
      <c r="Q119" s="160"/>
    </row>
    <row r="120" spans="1:17" s="72" customFormat="1" ht="18.75" customHeight="1" x14ac:dyDescent="0.25">
      <c r="A120" s="144">
        <v>114</v>
      </c>
      <c r="B120" s="145"/>
      <c r="C120" s="145"/>
      <c r="D120" s="146"/>
      <c r="E120" s="147"/>
      <c r="F120" s="160"/>
      <c r="G120" s="160"/>
      <c r="H120" s="161"/>
      <c r="I120" s="341"/>
      <c r="J120" s="150" t="e">
        <f>IF(AND(Q120="",#REF!&gt;0,#REF!&lt;5),K120,)</f>
        <v>#REF!</v>
      </c>
      <c r="K120" s="151" t="str">
        <f>IF(D120="","ZZZ9",IF(AND(#REF!&gt;0,#REF!&lt;5),D120&amp;#REF!,D120&amp;"9"))</f>
        <v>ZZZ9</v>
      </c>
      <c r="L120" s="152">
        <f t="shared" si="6"/>
        <v>999</v>
      </c>
      <c r="M120" s="342">
        <f t="shared" si="7"/>
        <v>999</v>
      </c>
      <c r="N120" s="155"/>
      <c r="O120" s="160"/>
      <c r="P120" s="154">
        <f t="shared" si="8"/>
        <v>999</v>
      </c>
      <c r="Q120" s="160"/>
    </row>
    <row r="121" spans="1:17" s="72" customFormat="1" ht="18.75" customHeight="1" x14ac:dyDescent="0.25">
      <c r="A121" s="144">
        <v>115</v>
      </c>
      <c r="B121" s="145"/>
      <c r="C121" s="145"/>
      <c r="D121" s="146"/>
      <c r="E121" s="147"/>
      <c r="F121" s="160"/>
      <c r="G121" s="160"/>
      <c r="H121" s="161"/>
      <c r="I121" s="341"/>
      <c r="J121" s="150" t="e">
        <f>IF(AND(Q121="",#REF!&gt;0,#REF!&lt;5),K121,)</f>
        <v>#REF!</v>
      </c>
      <c r="K121" s="151" t="str">
        <f>IF(D121="","ZZZ9",IF(AND(#REF!&gt;0,#REF!&lt;5),D121&amp;#REF!,D121&amp;"9"))</f>
        <v>ZZZ9</v>
      </c>
      <c r="L121" s="152">
        <f t="shared" si="6"/>
        <v>999</v>
      </c>
      <c r="M121" s="342">
        <f t="shared" si="7"/>
        <v>999</v>
      </c>
      <c r="N121" s="155"/>
      <c r="O121" s="160"/>
      <c r="P121" s="154">
        <f t="shared" si="8"/>
        <v>999</v>
      </c>
      <c r="Q121" s="160"/>
    </row>
    <row r="122" spans="1:17" s="72" customFormat="1" ht="18.75" customHeight="1" x14ac:dyDescent="0.25">
      <c r="A122" s="144">
        <v>116</v>
      </c>
      <c r="B122" s="145"/>
      <c r="C122" s="145"/>
      <c r="D122" s="146"/>
      <c r="E122" s="147"/>
      <c r="F122" s="160"/>
      <c r="G122" s="160"/>
      <c r="H122" s="161"/>
      <c r="I122" s="341"/>
      <c r="J122" s="150" t="e">
        <f>IF(AND(Q122="",#REF!&gt;0,#REF!&lt;5),K122,)</f>
        <v>#REF!</v>
      </c>
      <c r="K122" s="151" t="str">
        <f>IF(D122="","ZZZ9",IF(AND(#REF!&gt;0,#REF!&lt;5),D122&amp;#REF!,D122&amp;"9"))</f>
        <v>ZZZ9</v>
      </c>
      <c r="L122" s="152">
        <f t="shared" si="6"/>
        <v>999</v>
      </c>
      <c r="M122" s="342">
        <f t="shared" si="7"/>
        <v>999</v>
      </c>
      <c r="N122" s="155"/>
      <c r="O122" s="160"/>
      <c r="P122" s="154">
        <f t="shared" si="8"/>
        <v>999</v>
      </c>
      <c r="Q122" s="160"/>
    </row>
    <row r="123" spans="1:17" s="72" customFormat="1" ht="18.75" customHeight="1" x14ac:dyDescent="0.25">
      <c r="A123" s="144">
        <v>117</v>
      </c>
      <c r="B123" s="145"/>
      <c r="C123" s="145"/>
      <c r="D123" s="146"/>
      <c r="E123" s="147"/>
      <c r="F123" s="160"/>
      <c r="G123" s="160"/>
      <c r="H123" s="161"/>
      <c r="I123" s="341"/>
      <c r="J123" s="150" t="e">
        <f>IF(AND(Q123="",#REF!&gt;0,#REF!&lt;5),K123,)</f>
        <v>#REF!</v>
      </c>
      <c r="K123" s="151" t="str">
        <f>IF(D123="","ZZZ9",IF(AND(#REF!&gt;0,#REF!&lt;5),D123&amp;#REF!,D123&amp;"9"))</f>
        <v>ZZZ9</v>
      </c>
      <c r="L123" s="152">
        <f t="shared" si="6"/>
        <v>999</v>
      </c>
      <c r="M123" s="342">
        <f t="shared" si="7"/>
        <v>999</v>
      </c>
      <c r="N123" s="155"/>
      <c r="O123" s="160"/>
      <c r="P123" s="154">
        <f t="shared" si="8"/>
        <v>999</v>
      </c>
      <c r="Q123" s="160"/>
    </row>
    <row r="124" spans="1:17" s="72" customFormat="1" ht="18.75" customHeight="1" x14ac:dyDescent="0.25">
      <c r="A124" s="144">
        <v>118</v>
      </c>
      <c r="B124" s="145"/>
      <c r="C124" s="145"/>
      <c r="D124" s="146"/>
      <c r="E124" s="147"/>
      <c r="F124" s="160"/>
      <c r="G124" s="160"/>
      <c r="H124" s="161"/>
      <c r="I124" s="341"/>
      <c r="J124" s="150" t="e">
        <f>IF(AND(Q124="",#REF!&gt;0,#REF!&lt;5),K124,)</f>
        <v>#REF!</v>
      </c>
      <c r="K124" s="151" t="str">
        <f>IF(D124="","ZZZ9",IF(AND(#REF!&gt;0,#REF!&lt;5),D124&amp;#REF!,D124&amp;"9"))</f>
        <v>ZZZ9</v>
      </c>
      <c r="L124" s="152">
        <f t="shared" si="6"/>
        <v>999</v>
      </c>
      <c r="M124" s="342">
        <f t="shared" si="7"/>
        <v>999</v>
      </c>
      <c r="N124" s="155"/>
      <c r="O124" s="160"/>
      <c r="P124" s="154">
        <f t="shared" si="8"/>
        <v>999</v>
      </c>
      <c r="Q124" s="160"/>
    </row>
    <row r="125" spans="1:17" s="72" customFormat="1" ht="18.75" customHeight="1" x14ac:dyDescent="0.25">
      <c r="A125" s="144">
        <v>119</v>
      </c>
      <c r="B125" s="145"/>
      <c r="C125" s="145"/>
      <c r="D125" s="146"/>
      <c r="E125" s="147"/>
      <c r="F125" s="160"/>
      <c r="G125" s="160"/>
      <c r="H125" s="161"/>
      <c r="I125" s="341"/>
      <c r="J125" s="150" t="e">
        <f>IF(AND(Q125="",#REF!&gt;0,#REF!&lt;5),K125,)</f>
        <v>#REF!</v>
      </c>
      <c r="K125" s="151" t="str">
        <f>IF(D125="","ZZZ9",IF(AND(#REF!&gt;0,#REF!&lt;5),D125&amp;#REF!,D125&amp;"9"))</f>
        <v>ZZZ9</v>
      </c>
      <c r="L125" s="152">
        <f t="shared" si="6"/>
        <v>999</v>
      </c>
      <c r="M125" s="342">
        <f t="shared" si="7"/>
        <v>999</v>
      </c>
      <c r="N125" s="155"/>
      <c r="O125" s="160"/>
      <c r="P125" s="154">
        <f t="shared" si="8"/>
        <v>999</v>
      </c>
      <c r="Q125" s="160"/>
    </row>
    <row r="126" spans="1:17" s="72" customFormat="1" ht="18.75" customHeight="1" x14ac:dyDescent="0.25">
      <c r="A126" s="144">
        <v>120</v>
      </c>
      <c r="B126" s="145"/>
      <c r="C126" s="145"/>
      <c r="D126" s="146"/>
      <c r="E126" s="147"/>
      <c r="F126" s="160"/>
      <c r="G126" s="160"/>
      <c r="H126" s="161"/>
      <c r="I126" s="341"/>
      <c r="J126" s="150" t="e">
        <f>IF(AND(Q126="",#REF!&gt;0,#REF!&lt;5),K126,)</f>
        <v>#REF!</v>
      </c>
      <c r="K126" s="151" t="str">
        <f>IF(D126="","ZZZ9",IF(AND(#REF!&gt;0,#REF!&lt;5),D126&amp;#REF!,D126&amp;"9"))</f>
        <v>ZZZ9</v>
      </c>
      <c r="L126" s="152">
        <f t="shared" si="6"/>
        <v>999</v>
      </c>
      <c r="M126" s="342">
        <f t="shared" si="7"/>
        <v>999</v>
      </c>
      <c r="N126" s="155"/>
      <c r="O126" s="160"/>
      <c r="P126" s="154">
        <f t="shared" si="8"/>
        <v>999</v>
      </c>
      <c r="Q126" s="160"/>
    </row>
    <row r="127" spans="1:17" s="72" customFormat="1" ht="18.75" customHeight="1" x14ac:dyDescent="0.25">
      <c r="A127" s="144">
        <v>121</v>
      </c>
      <c r="B127" s="145"/>
      <c r="C127" s="145"/>
      <c r="D127" s="146"/>
      <c r="E127" s="147"/>
      <c r="F127" s="160"/>
      <c r="G127" s="160"/>
      <c r="H127" s="161"/>
      <c r="I127" s="341"/>
      <c r="J127" s="150" t="e">
        <f>IF(AND(Q127="",#REF!&gt;0,#REF!&lt;5),K127,)</f>
        <v>#REF!</v>
      </c>
      <c r="K127" s="151" t="str">
        <f>IF(D127="","ZZZ9",IF(AND(#REF!&gt;0,#REF!&lt;5),D127&amp;#REF!,D127&amp;"9"))</f>
        <v>ZZZ9</v>
      </c>
      <c r="L127" s="152">
        <f t="shared" si="6"/>
        <v>999</v>
      </c>
      <c r="M127" s="342">
        <f t="shared" si="7"/>
        <v>999</v>
      </c>
      <c r="N127" s="155"/>
      <c r="O127" s="160"/>
      <c r="P127" s="154">
        <f t="shared" si="8"/>
        <v>999</v>
      </c>
      <c r="Q127" s="160"/>
    </row>
    <row r="128" spans="1:17" s="72" customFormat="1" ht="18.75" customHeight="1" x14ac:dyDescent="0.25">
      <c r="A128" s="144">
        <v>122</v>
      </c>
      <c r="B128" s="145"/>
      <c r="C128" s="145"/>
      <c r="D128" s="146"/>
      <c r="E128" s="147"/>
      <c r="F128" s="160"/>
      <c r="G128" s="160"/>
      <c r="H128" s="161"/>
      <c r="I128" s="341"/>
      <c r="J128" s="150" t="e">
        <f>IF(AND(Q128="",#REF!&gt;0,#REF!&lt;5),K128,)</f>
        <v>#REF!</v>
      </c>
      <c r="K128" s="151" t="str">
        <f>IF(D128="","ZZZ9",IF(AND(#REF!&gt;0,#REF!&lt;5),D128&amp;#REF!,D128&amp;"9"))</f>
        <v>ZZZ9</v>
      </c>
      <c r="L128" s="152">
        <f t="shared" si="6"/>
        <v>999</v>
      </c>
      <c r="M128" s="342">
        <f t="shared" si="7"/>
        <v>999</v>
      </c>
      <c r="N128" s="155"/>
      <c r="O128" s="160"/>
      <c r="P128" s="154">
        <f t="shared" si="8"/>
        <v>999</v>
      </c>
      <c r="Q128" s="160"/>
    </row>
    <row r="129" spans="1:17" s="72" customFormat="1" ht="18.75" customHeight="1" x14ac:dyDescent="0.25">
      <c r="A129" s="144">
        <v>123</v>
      </c>
      <c r="B129" s="145"/>
      <c r="C129" s="145"/>
      <c r="D129" s="146"/>
      <c r="E129" s="147"/>
      <c r="F129" s="160"/>
      <c r="G129" s="160"/>
      <c r="H129" s="161"/>
      <c r="I129" s="341"/>
      <c r="J129" s="150" t="e">
        <f>IF(AND(Q129="",#REF!&gt;0,#REF!&lt;5),K129,)</f>
        <v>#REF!</v>
      </c>
      <c r="K129" s="151" t="str">
        <f>IF(D129="","ZZZ9",IF(AND(#REF!&gt;0,#REF!&lt;5),D129&amp;#REF!,D129&amp;"9"))</f>
        <v>ZZZ9</v>
      </c>
      <c r="L129" s="152">
        <f t="shared" si="6"/>
        <v>999</v>
      </c>
      <c r="M129" s="342">
        <f t="shared" si="7"/>
        <v>999</v>
      </c>
      <c r="N129" s="155"/>
      <c r="O129" s="160"/>
      <c r="P129" s="154">
        <f t="shared" si="8"/>
        <v>999</v>
      </c>
      <c r="Q129" s="160"/>
    </row>
    <row r="130" spans="1:17" s="72" customFormat="1" ht="18.75" customHeight="1" x14ac:dyDescent="0.25">
      <c r="A130" s="144">
        <v>124</v>
      </c>
      <c r="B130" s="145"/>
      <c r="C130" s="145"/>
      <c r="D130" s="146"/>
      <c r="E130" s="147"/>
      <c r="F130" s="160"/>
      <c r="G130" s="160"/>
      <c r="H130" s="161"/>
      <c r="I130" s="341"/>
      <c r="J130" s="150" t="e">
        <f>IF(AND(Q130="",#REF!&gt;0,#REF!&lt;5),K130,)</f>
        <v>#REF!</v>
      </c>
      <c r="K130" s="151" t="str">
        <f>IF(D130="","ZZZ9",IF(AND(#REF!&gt;0,#REF!&lt;5),D130&amp;#REF!,D130&amp;"9"))</f>
        <v>ZZZ9</v>
      </c>
      <c r="L130" s="152">
        <f t="shared" si="6"/>
        <v>999</v>
      </c>
      <c r="M130" s="342">
        <f t="shared" si="7"/>
        <v>999</v>
      </c>
      <c r="N130" s="155"/>
      <c r="O130" s="160"/>
      <c r="P130" s="154">
        <f t="shared" si="8"/>
        <v>999</v>
      </c>
      <c r="Q130" s="160"/>
    </row>
    <row r="131" spans="1:17" s="72" customFormat="1" ht="18.75" customHeight="1" x14ac:dyDescent="0.25">
      <c r="A131" s="144">
        <v>125</v>
      </c>
      <c r="B131" s="145"/>
      <c r="C131" s="145"/>
      <c r="D131" s="146"/>
      <c r="E131" s="147"/>
      <c r="F131" s="160"/>
      <c r="G131" s="160"/>
      <c r="H131" s="161"/>
      <c r="I131" s="341"/>
      <c r="J131" s="150" t="e">
        <f>IF(AND(Q131="",#REF!&gt;0,#REF!&lt;5),K131,)</f>
        <v>#REF!</v>
      </c>
      <c r="K131" s="151" t="str">
        <f>IF(D131="","ZZZ9",IF(AND(#REF!&gt;0,#REF!&lt;5),D131&amp;#REF!,D131&amp;"9"))</f>
        <v>ZZZ9</v>
      </c>
      <c r="L131" s="152">
        <f t="shared" si="6"/>
        <v>999</v>
      </c>
      <c r="M131" s="342">
        <f t="shared" si="7"/>
        <v>999</v>
      </c>
      <c r="N131" s="155"/>
      <c r="O131" s="160"/>
      <c r="P131" s="154">
        <f t="shared" si="8"/>
        <v>999</v>
      </c>
      <c r="Q131" s="160"/>
    </row>
    <row r="132" spans="1:17" s="72" customFormat="1" ht="18.75" customHeight="1" x14ac:dyDescent="0.25">
      <c r="A132" s="144">
        <v>126</v>
      </c>
      <c r="B132" s="145"/>
      <c r="C132" s="145"/>
      <c r="D132" s="146"/>
      <c r="E132" s="147"/>
      <c r="F132" s="160"/>
      <c r="G132" s="160"/>
      <c r="H132" s="161"/>
      <c r="I132" s="341"/>
      <c r="J132" s="150" t="e">
        <f>IF(AND(Q132="",#REF!&gt;0,#REF!&lt;5),K132,)</f>
        <v>#REF!</v>
      </c>
      <c r="K132" s="151" t="str">
        <f>IF(D132="","ZZZ9",IF(AND(#REF!&gt;0,#REF!&lt;5),D132&amp;#REF!,D132&amp;"9"))</f>
        <v>ZZZ9</v>
      </c>
      <c r="L132" s="152">
        <f t="shared" si="6"/>
        <v>999</v>
      </c>
      <c r="M132" s="342">
        <f t="shared" si="7"/>
        <v>999</v>
      </c>
      <c r="N132" s="155"/>
      <c r="O132" s="160"/>
      <c r="P132" s="154">
        <f t="shared" si="8"/>
        <v>999</v>
      </c>
      <c r="Q132" s="160"/>
    </row>
    <row r="133" spans="1:17" s="72" customFormat="1" ht="18.75" customHeight="1" x14ac:dyDescent="0.25">
      <c r="A133" s="144">
        <v>127</v>
      </c>
      <c r="B133" s="145"/>
      <c r="C133" s="145"/>
      <c r="D133" s="146"/>
      <c r="E133" s="147"/>
      <c r="F133" s="160"/>
      <c r="G133" s="160"/>
      <c r="H133" s="161"/>
      <c r="I133" s="341"/>
      <c r="J133" s="150" t="e">
        <f>IF(AND(Q133="",#REF!&gt;0,#REF!&lt;5),K133,)</f>
        <v>#REF!</v>
      </c>
      <c r="K133" s="151" t="str">
        <f>IF(D133="","ZZZ9",IF(AND(#REF!&gt;0,#REF!&lt;5),D133&amp;#REF!,D133&amp;"9"))</f>
        <v>ZZZ9</v>
      </c>
      <c r="L133" s="152">
        <f t="shared" si="6"/>
        <v>999</v>
      </c>
      <c r="M133" s="342">
        <f t="shared" si="7"/>
        <v>999</v>
      </c>
      <c r="N133" s="155"/>
      <c r="O133" s="160"/>
      <c r="P133" s="154">
        <f t="shared" si="8"/>
        <v>999</v>
      </c>
      <c r="Q133" s="160"/>
    </row>
    <row r="134" spans="1:17" s="72" customFormat="1" ht="18.75" customHeight="1" x14ac:dyDescent="0.25">
      <c r="A134" s="144">
        <v>128</v>
      </c>
      <c r="B134" s="145"/>
      <c r="C134" s="145"/>
      <c r="D134" s="146"/>
      <c r="E134" s="147"/>
      <c r="F134" s="160"/>
      <c r="G134" s="160"/>
      <c r="H134" s="161"/>
      <c r="I134" s="341"/>
      <c r="J134" s="150" t="e">
        <f>IF(AND(Q134="",#REF!&gt;0,#REF!&lt;5),K134,)</f>
        <v>#REF!</v>
      </c>
      <c r="K134" s="151" t="str">
        <f>IF(D134="","ZZZ9",IF(AND(#REF!&gt;0,#REF!&lt;5),D134&amp;#REF!,D134&amp;"9"))</f>
        <v>ZZZ9</v>
      </c>
      <c r="L134" s="152">
        <f t="shared" si="6"/>
        <v>999</v>
      </c>
      <c r="M134" s="342">
        <f t="shared" si="7"/>
        <v>999</v>
      </c>
      <c r="N134" s="155"/>
      <c r="O134" s="341"/>
      <c r="P134" s="347">
        <f t="shared" si="8"/>
        <v>999</v>
      </c>
      <c r="Q134" s="341"/>
    </row>
    <row r="135" spans="1:17" ht="13.2" x14ac:dyDescent="0.25">
      <c r="A135" s="144">
        <v>129</v>
      </c>
      <c r="B135" s="145"/>
      <c r="C135" s="145"/>
      <c r="D135" s="146"/>
      <c r="E135" s="147"/>
      <c r="F135" s="160"/>
      <c r="G135" s="160"/>
      <c r="H135" s="161"/>
      <c r="I135" s="341"/>
      <c r="J135" s="150" t="e">
        <f>IF(AND(Q135="",#REF!&gt;0,#REF!&lt;5),K135,)</f>
        <v>#REF!</v>
      </c>
      <c r="K135" s="151" t="str">
        <f>IF(D135="","ZZZ9",IF(AND(#REF!&gt;0,#REF!&lt;5),D135&amp;#REF!,D135&amp;"9"))</f>
        <v>ZZZ9</v>
      </c>
      <c r="L135" s="152">
        <f t="shared" si="6"/>
        <v>999</v>
      </c>
      <c r="M135" s="342">
        <f t="shared" si="7"/>
        <v>999</v>
      </c>
      <c r="N135" s="155"/>
      <c r="O135" s="160"/>
      <c r="P135" s="154">
        <f t="shared" si="8"/>
        <v>999</v>
      </c>
      <c r="Q135" s="160"/>
    </row>
    <row r="136" spans="1:17" ht="13.2" x14ac:dyDescent="0.25">
      <c r="A136" s="144">
        <v>130</v>
      </c>
      <c r="B136" s="145"/>
      <c r="C136" s="145"/>
      <c r="D136" s="146"/>
      <c r="E136" s="147"/>
      <c r="F136" s="160"/>
      <c r="G136" s="160"/>
      <c r="H136" s="161"/>
      <c r="I136" s="341"/>
      <c r="J136" s="150" t="e">
        <f>IF(AND(Q136="",#REF!&gt;0,#REF!&lt;5),K136,)</f>
        <v>#REF!</v>
      </c>
      <c r="K136" s="151" t="str">
        <f>IF(D136="","ZZZ9",IF(AND(#REF!&gt;0,#REF!&lt;5),D136&amp;#REF!,D136&amp;"9"))</f>
        <v>ZZZ9</v>
      </c>
      <c r="L136" s="152">
        <f t="shared" ref="L136:L156" si="9">IF(Q136="",999,Q136)</f>
        <v>999</v>
      </c>
      <c r="M136" s="342">
        <f t="shared" ref="M136:M156" si="10">IF(P136=999,999,1)</f>
        <v>999</v>
      </c>
      <c r="N136" s="155"/>
      <c r="O136" s="160"/>
      <c r="P136" s="154">
        <f t="shared" ref="P136:P156" si="11">IF(N136="DA",1,IF(N136="WC",2,IF(N136="SE",3,IF(N136="Q",4,IF(N136="LL",5,999)))))</f>
        <v>999</v>
      </c>
      <c r="Q136" s="160"/>
    </row>
    <row r="137" spans="1:17" ht="13.2" x14ac:dyDescent="0.25">
      <c r="A137" s="144">
        <v>131</v>
      </c>
      <c r="B137" s="145"/>
      <c r="C137" s="145"/>
      <c r="D137" s="146"/>
      <c r="E137" s="147"/>
      <c r="F137" s="160"/>
      <c r="G137" s="160"/>
      <c r="H137" s="161"/>
      <c r="I137" s="341"/>
      <c r="J137" s="150" t="e">
        <f>IF(AND(Q137="",#REF!&gt;0,#REF!&lt;5),K137,)</f>
        <v>#REF!</v>
      </c>
      <c r="K137" s="151" t="str">
        <f>IF(D137="","ZZZ9",IF(AND(#REF!&gt;0,#REF!&lt;5),D137&amp;#REF!,D137&amp;"9"))</f>
        <v>ZZZ9</v>
      </c>
      <c r="L137" s="152">
        <f t="shared" si="9"/>
        <v>999</v>
      </c>
      <c r="M137" s="342">
        <f t="shared" si="10"/>
        <v>999</v>
      </c>
      <c r="N137" s="155"/>
      <c r="O137" s="160"/>
      <c r="P137" s="154">
        <f t="shared" si="11"/>
        <v>999</v>
      </c>
      <c r="Q137" s="160"/>
    </row>
    <row r="138" spans="1:17" ht="13.2" x14ac:dyDescent="0.25">
      <c r="A138" s="144">
        <v>132</v>
      </c>
      <c r="B138" s="145"/>
      <c r="C138" s="145"/>
      <c r="D138" s="146"/>
      <c r="E138" s="147"/>
      <c r="F138" s="160"/>
      <c r="G138" s="160"/>
      <c r="H138" s="161"/>
      <c r="I138" s="341"/>
      <c r="J138" s="150" t="e">
        <f>IF(AND(Q138="",#REF!&gt;0,#REF!&lt;5),K138,)</f>
        <v>#REF!</v>
      </c>
      <c r="K138" s="151" t="str">
        <f>IF(D138="","ZZZ9",IF(AND(#REF!&gt;0,#REF!&lt;5),D138&amp;#REF!,D138&amp;"9"))</f>
        <v>ZZZ9</v>
      </c>
      <c r="L138" s="152">
        <f t="shared" si="9"/>
        <v>999</v>
      </c>
      <c r="M138" s="342">
        <f t="shared" si="10"/>
        <v>999</v>
      </c>
      <c r="N138" s="155"/>
      <c r="O138" s="160"/>
      <c r="P138" s="154">
        <f t="shared" si="11"/>
        <v>999</v>
      </c>
      <c r="Q138" s="160"/>
    </row>
    <row r="139" spans="1:17" ht="13.2" x14ac:dyDescent="0.25">
      <c r="A139" s="144">
        <v>133</v>
      </c>
      <c r="B139" s="145"/>
      <c r="C139" s="145"/>
      <c r="D139" s="146"/>
      <c r="E139" s="147"/>
      <c r="F139" s="160"/>
      <c r="G139" s="160"/>
      <c r="H139" s="161"/>
      <c r="I139" s="341"/>
      <c r="J139" s="150" t="e">
        <f>IF(AND(Q139="",#REF!&gt;0,#REF!&lt;5),K139,)</f>
        <v>#REF!</v>
      </c>
      <c r="K139" s="151" t="str">
        <f>IF(D139="","ZZZ9",IF(AND(#REF!&gt;0,#REF!&lt;5),D139&amp;#REF!,D139&amp;"9"))</f>
        <v>ZZZ9</v>
      </c>
      <c r="L139" s="152">
        <f t="shared" si="9"/>
        <v>999</v>
      </c>
      <c r="M139" s="342">
        <f t="shared" si="10"/>
        <v>999</v>
      </c>
      <c r="N139" s="155"/>
      <c r="O139" s="160"/>
      <c r="P139" s="154">
        <f t="shared" si="11"/>
        <v>999</v>
      </c>
      <c r="Q139" s="160"/>
    </row>
    <row r="140" spans="1:17" ht="13.2" x14ac:dyDescent="0.25">
      <c r="A140" s="144">
        <v>134</v>
      </c>
      <c r="B140" s="145"/>
      <c r="C140" s="145"/>
      <c r="D140" s="146"/>
      <c r="E140" s="147"/>
      <c r="F140" s="160"/>
      <c r="G140" s="160"/>
      <c r="H140" s="161"/>
      <c r="I140" s="341"/>
      <c r="J140" s="150" t="e">
        <f>IF(AND(Q140="",#REF!&gt;0,#REF!&lt;5),K140,)</f>
        <v>#REF!</v>
      </c>
      <c r="K140" s="151" t="str">
        <f>IF(D140="","ZZZ9",IF(AND(#REF!&gt;0,#REF!&lt;5),D140&amp;#REF!,D140&amp;"9"))</f>
        <v>ZZZ9</v>
      </c>
      <c r="L140" s="152">
        <f t="shared" si="9"/>
        <v>999</v>
      </c>
      <c r="M140" s="342">
        <f t="shared" si="10"/>
        <v>999</v>
      </c>
      <c r="N140" s="155"/>
      <c r="O140" s="160"/>
      <c r="P140" s="154">
        <f t="shared" si="11"/>
        <v>999</v>
      </c>
      <c r="Q140" s="160"/>
    </row>
    <row r="141" spans="1:17" ht="13.2" x14ac:dyDescent="0.25">
      <c r="A141" s="144">
        <v>135</v>
      </c>
      <c r="B141" s="145"/>
      <c r="C141" s="145"/>
      <c r="D141" s="146"/>
      <c r="E141" s="147"/>
      <c r="F141" s="160"/>
      <c r="G141" s="160"/>
      <c r="H141" s="161"/>
      <c r="I141" s="341"/>
      <c r="J141" s="150" t="e">
        <f>IF(AND(Q141="",#REF!&gt;0,#REF!&lt;5),K141,)</f>
        <v>#REF!</v>
      </c>
      <c r="K141" s="151" t="str">
        <f>IF(D141="","ZZZ9",IF(AND(#REF!&gt;0,#REF!&lt;5),D141&amp;#REF!,D141&amp;"9"))</f>
        <v>ZZZ9</v>
      </c>
      <c r="L141" s="152">
        <f t="shared" si="9"/>
        <v>999</v>
      </c>
      <c r="M141" s="342">
        <f t="shared" si="10"/>
        <v>999</v>
      </c>
      <c r="N141" s="155"/>
      <c r="O141" s="341"/>
      <c r="P141" s="347">
        <f t="shared" si="11"/>
        <v>999</v>
      </c>
      <c r="Q141" s="341"/>
    </row>
    <row r="142" spans="1:17" ht="13.2" x14ac:dyDescent="0.25">
      <c r="A142" s="144">
        <v>136</v>
      </c>
      <c r="B142" s="145"/>
      <c r="C142" s="145"/>
      <c r="D142" s="146"/>
      <c r="E142" s="147"/>
      <c r="F142" s="160"/>
      <c r="G142" s="160"/>
      <c r="H142" s="161"/>
      <c r="I142" s="341"/>
      <c r="J142" s="150" t="e">
        <f>IF(AND(Q142="",#REF!&gt;0,#REF!&lt;5),K142,)</f>
        <v>#REF!</v>
      </c>
      <c r="K142" s="151" t="str">
        <f>IF(D142="","ZZZ9",IF(AND(#REF!&gt;0,#REF!&lt;5),D142&amp;#REF!,D142&amp;"9"))</f>
        <v>ZZZ9</v>
      </c>
      <c r="L142" s="152">
        <f t="shared" si="9"/>
        <v>999</v>
      </c>
      <c r="M142" s="342">
        <f t="shared" si="10"/>
        <v>999</v>
      </c>
      <c r="N142" s="155"/>
      <c r="O142" s="160"/>
      <c r="P142" s="154">
        <f t="shared" si="11"/>
        <v>999</v>
      </c>
      <c r="Q142" s="160"/>
    </row>
    <row r="143" spans="1:17" ht="13.2" x14ac:dyDescent="0.25">
      <c r="A143" s="144">
        <v>137</v>
      </c>
      <c r="B143" s="145"/>
      <c r="C143" s="145"/>
      <c r="D143" s="146"/>
      <c r="E143" s="147"/>
      <c r="F143" s="160"/>
      <c r="G143" s="160"/>
      <c r="H143" s="161"/>
      <c r="I143" s="341"/>
      <c r="J143" s="150" t="e">
        <f>IF(AND(Q143="",#REF!&gt;0,#REF!&lt;5),K143,)</f>
        <v>#REF!</v>
      </c>
      <c r="K143" s="151" t="str">
        <f>IF(D143="","ZZZ9",IF(AND(#REF!&gt;0,#REF!&lt;5),D143&amp;#REF!,D143&amp;"9"))</f>
        <v>ZZZ9</v>
      </c>
      <c r="L143" s="152">
        <f t="shared" si="9"/>
        <v>999</v>
      </c>
      <c r="M143" s="342">
        <f t="shared" si="10"/>
        <v>999</v>
      </c>
      <c r="N143" s="155"/>
      <c r="O143" s="160"/>
      <c r="P143" s="154">
        <f t="shared" si="11"/>
        <v>999</v>
      </c>
      <c r="Q143" s="160"/>
    </row>
    <row r="144" spans="1:17" ht="13.2" x14ac:dyDescent="0.25">
      <c r="A144" s="144">
        <v>138</v>
      </c>
      <c r="B144" s="145"/>
      <c r="C144" s="145"/>
      <c r="D144" s="146"/>
      <c r="E144" s="147"/>
      <c r="F144" s="160"/>
      <c r="G144" s="160"/>
      <c r="H144" s="161"/>
      <c r="I144" s="341"/>
      <c r="J144" s="150" t="e">
        <f>IF(AND(Q144="",#REF!&gt;0,#REF!&lt;5),K144,)</f>
        <v>#REF!</v>
      </c>
      <c r="K144" s="151" t="str">
        <f>IF(D144="","ZZZ9",IF(AND(#REF!&gt;0,#REF!&lt;5),D144&amp;#REF!,D144&amp;"9"))</f>
        <v>ZZZ9</v>
      </c>
      <c r="L144" s="152">
        <f t="shared" si="9"/>
        <v>999</v>
      </c>
      <c r="M144" s="342">
        <f t="shared" si="10"/>
        <v>999</v>
      </c>
      <c r="N144" s="155"/>
      <c r="O144" s="160"/>
      <c r="P144" s="154">
        <f t="shared" si="11"/>
        <v>999</v>
      </c>
      <c r="Q144" s="160"/>
    </row>
    <row r="145" spans="1:17" ht="13.2" x14ac:dyDescent="0.25">
      <c r="A145" s="144">
        <v>139</v>
      </c>
      <c r="B145" s="145"/>
      <c r="C145" s="145"/>
      <c r="D145" s="146"/>
      <c r="E145" s="147"/>
      <c r="F145" s="160"/>
      <c r="G145" s="160"/>
      <c r="H145" s="161"/>
      <c r="I145" s="341"/>
      <c r="J145" s="150" t="e">
        <f>IF(AND(Q145="",#REF!&gt;0,#REF!&lt;5),K145,)</f>
        <v>#REF!</v>
      </c>
      <c r="K145" s="151" t="str">
        <f>IF(D145="","ZZZ9",IF(AND(#REF!&gt;0,#REF!&lt;5),D145&amp;#REF!,D145&amp;"9"))</f>
        <v>ZZZ9</v>
      </c>
      <c r="L145" s="152">
        <f t="shared" si="9"/>
        <v>999</v>
      </c>
      <c r="M145" s="342">
        <f t="shared" si="10"/>
        <v>999</v>
      </c>
      <c r="N145" s="155"/>
      <c r="O145" s="160"/>
      <c r="P145" s="154">
        <f t="shared" si="11"/>
        <v>999</v>
      </c>
      <c r="Q145" s="160"/>
    </row>
    <row r="146" spans="1:17" ht="13.2" x14ac:dyDescent="0.25">
      <c r="A146" s="144">
        <v>140</v>
      </c>
      <c r="B146" s="145"/>
      <c r="C146" s="145"/>
      <c r="D146" s="146"/>
      <c r="E146" s="147"/>
      <c r="F146" s="160"/>
      <c r="G146" s="160"/>
      <c r="H146" s="161"/>
      <c r="I146" s="341"/>
      <c r="J146" s="150" t="e">
        <f>IF(AND(Q146="",#REF!&gt;0,#REF!&lt;5),K146,)</f>
        <v>#REF!</v>
      </c>
      <c r="K146" s="151" t="str">
        <f>IF(D146="","ZZZ9",IF(AND(#REF!&gt;0,#REF!&lt;5),D146&amp;#REF!,D146&amp;"9"))</f>
        <v>ZZZ9</v>
      </c>
      <c r="L146" s="152">
        <f t="shared" si="9"/>
        <v>999</v>
      </c>
      <c r="M146" s="342">
        <f t="shared" si="10"/>
        <v>999</v>
      </c>
      <c r="N146" s="155"/>
      <c r="O146" s="160"/>
      <c r="P146" s="154">
        <f t="shared" si="11"/>
        <v>999</v>
      </c>
      <c r="Q146" s="160"/>
    </row>
    <row r="147" spans="1:17" ht="13.2" x14ac:dyDescent="0.25">
      <c r="A147" s="144">
        <v>141</v>
      </c>
      <c r="B147" s="145"/>
      <c r="C147" s="145"/>
      <c r="D147" s="146"/>
      <c r="E147" s="147"/>
      <c r="F147" s="160"/>
      <c r="G147" s="160"/>
      <c r="H147" s="161"/>
      <c r="I147" s="341"/>
      <c r="J147" s="150" t="e">
        <f>IF(AND(Q147="",#REF!&gt;0,#REF!&lt;5),K147,)</f>
        <v>#REF!</v>
      </c>
      <c r="K147" s="151" t="str">
        <f>IF(D147="","ZZZ9",IF(AND(#REF!&gt;0,#REF!&lt;5),D147&amp;#REF!,D147&amp;"9"))</f>
        <v>ZZZ9</v>
      </c>
      <c r="L147" s="152">
        <f t="shared" si="9"/>
        <v>999</v>
      </c>
      <c r="M147" s="342">
        <f t="shared" si="10"/>
        <v>999</v>
      </c>
      <c r="N147" s="155"/>
      <c r="O147" s="160"/>
      <c r="P147" s="154">
        <f t="shared" si="11"/>
        <v>999</v>
      </c>
      <c r="Q147" s="160"/>
    </row>
    <row r="148" spans="1:17" ht="13.2" x14ac:dyDescent="0.25">
      <c r="A148" s="144">
        <v>142</v>
      </c>
      <c r="B148" s="145"/>
      <c r="C148" s="145"/>
      <c r="D148" s="146"/>
      <c r="E148" s="147"/>
      <c r="F148" s="160"/>
      <c r="G148" s="160"/>
      <c r="H148" s="161"/>
      <c r="I148" s="341"/>
      <c r="J148" s="150" t="e">
        <f>IF(AND(Q148="",#REF!&gt;0,#REF!&lt;5),K148,)</f>
        <v>#REF!</v>
      </c>
      <c r="K148" s="151" t="str">
        <f>IF(D148="","ZZZ9",IF(AND(#REF!&gt;0,#REF!&lt;5),D148&amp;#REF!,D148&amp;"9"))</f>
        <v>ZZZ9</v>
      </c>
      <c r="L148" s="152">
        <f t="shared" si="9"/>
        <v>999</v>
      </c>
      <c r="M148" s="342">
        <f t="shared" si="10"/>
        <v>999</v>
      </c>
      <c r="N148" s="155"/>
      <c r="O148" s="341"/>
      <c r="P148" s="347">
        <f t="shared" si="11"/>
        <v>999</v>
      </c>
      <c r="Q148" s="341"/>
    </row>
    <row r="149" spans="1:17" ht="13.2" x14ac:dyDescent="0.25">
      <c r="A149" s="144">
        <v>143</v>
      </c>
      <c r="B149" s="145"/>
      <c r="C149" s="145"/>
      <c r="D149" s="146"/>
      <c r="E149" s="147"/>
      <c r="F149" s="160"/>
      <c r="G149" s="160"/>
      <c r="H149" s="161"/>
      <c r="I149" s="341"/>
      <c r="J149" s="150" t="e">
        <f>IF(AND(Q149="",#REF!&gt;0,#REF!&lt;5),K149,)</f>
        <v>#REF!</v>
      </c>
      <c r="K149" s="151" t="str">
        <f>IF(D149="","ZZZ9",IF(AND(#REF!&gt;0,#REF!&lt;5),D149&amp;#REF!,D149&amp;"9"))</f>
        <v>ZZZ9</v>
      </c>
      <c r="L149" s="152">
        <f t="shared" si="9"/>
        <v>999</v>
      </c>
      <c r="M149" s="342">
        <f t="shared" si="10"/>
        <v>999</v>
      </c>
      <c r="N149" s="155"/>
      <c r="O149" s="160"/>
      <c r="P149" s="154">
        <f t="shared" si="11"/>
        <v>999</v>
      </c>
      <c r="Q149" s="160"/>
    </row>
    <row r="150" spans="1:17" ht="13.2" x14ac:dyDescent="0.25">
      <c r="A150" s="144">
        <v>144</v>
      </c>
      <c r="B150" s="145"/>
      <c r="C150" s="145"/>
      <c r="D150" s="146"/>
      <c r="E150" s="147"/>
      <c r="F150" s="160"/>
      <c r="G150" s="160"/>
      <c r="H150" s="161"/>
      <c r="I150" s="341"/>
      <c r="J150" s="150" t="e">
        <f>IF(AND(Q150="",#REF!&gt;0,#REF!&lt;5),K150,)</f>
        <v>#REF!</v>
      </c>
      <c r="K150" s="151" t="str">
        <f>IF(D150="","ZZZ9",IF(AND(#REF!&gt;0,#REF!&lt;5),D150&amp;#REF!,D150&amp;"9"))</f>
        <v>ZZZ9</v>
      </c>
      <c r="L150" s="152">
        <f t="shared" si="9"/>
        <v>999</v>
      </c>
      <c r="M150" s="342">
        <f t="shared" si="10"/>
        <v>999</v>
      </c>
      <c r="N150" s="155"/>
      <c r="O150" s="160"/>
      <c r="P150" s="154">
        <f t="shared" si="11"/>
        <v>999</v>
      </c>
      <c r="Q150" s="160"/>
    </row>
    <row r="151" spans="1:17" ht="13.2" x14ac:dyDescent="0.25">
      <c r="A151" s="144">
        <v>145</v>
      </c>
      <c r="B151" s="145"/>
      <c r="C151" s="145"/>
      <c r="D151" s="146"/>
      <c r="E151" s="147"/>
      <c r="F151" s="160"/>
      <c r="G151" s="160"/>
      <c r="H151" s="161"/>
      <c r="I151" s="341"/>
      <c r="J151" s="150" t="e">
        <f>IF(AND(Q151="",#REF!&gt;0,#REF!&lt;5),K151,)</f>
        <v>#REF!</v>
      </c>
      <c r="K151" s="151" t="str">
        <f>IF(D151="","ZZZ9",IF(AND(#REF!&gt;0,#REF!&lt;5),D151&amp;#REF!,D151&amp;"9"))</f>
        <v>ZZZ9</v>
      </c>
      <c r="L151" s="152">
        <f t="shared" si="9"/>
        <v>999</v>
      </c>
      <c r="M151" s="342">
        <f t="shared" si="10"/>
        <v>999</v>
      </c>
      <c r="N151" s="155"/>
      <c r="O151" s="160"/>
      <c r="P151" s="154">
        <f t="shared" si="11"/>
        <v>999</v>
      </c>
      <c r="Q151" s="160"/>
    </row>
    <row r="152" spans="1:17" ht="13.2" x14ac:dyDescent="0.25">
      <c r="A152" s="144">
        <v>146</v>
      </c>
      <c r="B152" s="145"/>
      <c r="C152" s="145"/>
      <c r="D152" s="146"/>
      <c r="E152" s="147"/>
      <c r="F152" s="160"/>
      <c r="G152" s="160"/>
      <c r="H152" s="161"/>
      <c r="I152" s="341"/>
      <c r="J152" s="150" t="e">
        <f>IF(AND(Q152="",#REF!&gt;0,#REF!&lt;5),K152,)</f>
        <v>#REF!</v>
      </c>
      <c r="K152" s="151" t="str">
        <f>IF(D152="","ZZZ9",IF(AND(#REF!&gt;0,#REF!&lt;5),D152&amp;#REF!,D152&amp;"9"))</f>
        <v>ZZZ9</v>
      </c>
      <c r="L152" s="152">
        <f t="shared" si="9"/>
        <v>999</v>
      </c>
      <c r="M152" s="342">
        <f t="shared" si="10"/>
        <v>999</v>
      </c>
      <c r="N152" s="155"/>
      <c r="O152" s="160"/>
      <c r="P152" s="154">
        <f t="shared" si="11"/>
        <v>999</v>
      </c>
      <c r="Q152" s="160"/>
    </row>
    <row r="153" spans="1:17" ht="13.2" x14ac:dyDescent="0.25">
      <c r="A153" s="144">
        <v>147</v>
      </c>
      <c r="B153" s="145"/>
      <c r="C153" s="145"/>
      <c r="D153" s="146"/>
      <c r="E153" s="147"/>
      <c r="F153" s="160"/>
      <c r="G153" s="160"/>
      <c r="H153" s="161"/>
      <c r="I153" s="341"/>
      <c r="J153" s="150" t="e">
        <f>IF(AND(Q153="",#REF!&gt;0,#REF!&lt;5),K153,)</f>
        <v>#REF!</v>
      </c>
      <c r="K153" s="151" t="str">
        <f>IF(D153="","ZZZ9",IF(AND(#REF!&gt;0,#REF!&lt;5),D153&amp;#REF!,D153&amp;"9"))</f>
        <v>ZZZ9</v>
      </c>
      <c r="L153" s="152">
        <f t="shared" si="9"/>
        <v>999</v>
      </c>
      <c r="M153" s="342">
        <f t="shared" si="10"/>
        <v>999</v>
      </c>
      <c r="N153" s="155"/>
      <c r="O153" s="160"/>
      <c r="P153" s="154">
        <f t="shared" si="11"/>
        <v>999</v>
      </c>
      <c r="Q153" s="160"/>
    </row>
    <row r="154" spans="1:17" ht="13.2" x14ac:dyDescent="0.25">
      <c r="A154" s="144">
        <v>148</v>
      </c>
      <c r="B154" s="145"/>
      <c r="C154" s="145"/>
      <c r="D154" s="146"/>
      <c r="E154" s="147"/>
      <c r="F154" s="160"/>
      <c r="G154" s="160"/>
      <c r="H154" s="161"/>
      <c r="I154" s="341"/>
      <c r="J154" s="150" t="e">
        <f>IF(AND(Q154="",#REF!&gt;0,#REF!&lt;5),K154,)</f>
        <v>#REF!</v>
      </c>
      <c r="K154" s="151" t="str">
        <f>IF(D154="","ZZZ9",IF(AND(#REF!&gt;0,#REF!&lt;5),D154&amp;#REF!,D154&amp;"9"))</f>
        <v>ZZZ9</v>
      </c>
      <c r="L154" s="152">
        <f t="shared" si="9"/>
        <v>999</v>
      </c>
      <c r="M154" s="342">
        <f t="shared" si="10"/>
        <v>999</v>
      </c>
      <c r="N154" s="155"/>
      <c r="O154" s="160"/>
      <c r="P154" s="154">
        <f t="shared" si="11"/>
        <v>999</v>
      </c>
      <c r="Q154" s="160"/>
    </row>
    <row r="155" spans="1:17" ht="13.2" x14ac:dyDescent="0.25">
      <c r="A155" s="144">
        <v>149</v>
      </c>
      <c r="B155" s="145"/>
      <c r="C155" s="145"/>
      <c r="D155" s="146"/>
      <c r="E155" s="147"/>
      <c r="F155" s="160"/>
      <c r="G155" s="160"/>
      <c r="H155" s="161"/>
      <c r="I155" s="341"/>
      <c r="J155" s="150" t="e">
        <f>IF(AND(Q155="",#REF!&gt;0,#REF!&lt;5),K155,)</f>
        <v>#REF!</v>
      </c>
      <c r="K155" s="151" t="str">
        <f>IF(D155="","ZZZ9",IF(AND(#REF!&gt;0,#REF!&lt;5),D155&amp;#REF!,D155&amp;"9"))</f>
        <v>ZZZ9</v>
      </c>
      <c r="L155" s="152">
        <f t="shared" si="9"/>
        <v>999</v>
      </c>
      <c r="M155" s="342">
        <f t="shared" si="10"/>
        <v>999</v>
      </c>
      <c r="N155" s="155"/>
      <c r="O155" s="160"/>
      <c r="P155" s="154">
        <f t="shared" si="11"/>
        <v>999</v>
      </c>
      <c r="Q155" s="160"/>
    </row>
    <row r="156" spans="1:17" ht="13.2" x14ac:dyDescent="0.25">
      <c r="A156" s="144">
        <v>150</v>
      </c>
      <c r="B156" s="145"/>
      <c r="C156" s="145"/>
      <c r="D156" s="146"/>
      <c r="E156" s="147"/>
      <c r="F156" s="160"/>
      <c r="G156" s="160"/>
      <c r="H156" s="161"/>
      <c r="I156" s="341"/>
      <c r="J156" s="150" t="e">
        <f>IF(AND(Q156="",#REF!&gt;0,#REF!&lt;5),K156,)</f>
        <v>#REF!</v>
      </c>
      <c r="K156" s="151" t="str">
        <f>IF(D156="","ZZZ9",IF(AND(#REF!&gt;0,#REF!&lt;5),D156&amp;#REF!,D156&amp;"9"))</f>
        <v>ZZZ9</v>
      </c>
      <c r="L156" s="152">
        <f t="shared" si="9"/>
        <v>999</v>
      </c>
      <c r="M156" s="342">
        <f t="shared" si="10"/>
        <v>999</v>
      </c>
      <c r="N156" s="155"/>
      <c r="O156" s="160"/>
      <c r="P156" s="154">
        <f t="shared" si="11"/>
        <v>999</v>
      </c>
      <c r="Q156" s="160"/>
    </row>
  </sheetData>
  <conditionalFormatting sqref="A7:D156">
    <cfRule type="expression" dxfId="683" priority="15">
      <formula>$Q7&gt;=1</formula>
    </cfRule>
  </conditionalFormatting>
  <conditionalFormatting sqref="B7:D37">
    <cfRule type="expression" dxfId="682" priority="2">
      <formula>$Q7&gt;=1</formula>
    </cfRule>
  </conditionalFormatting>
  <conditionalFormatting sqref="E7:E14">
    <cfRule type="expression" dxfId="681" priority="8">
      <formula>AND(ROUNDDOWN(($A$4-E7)/365.25,0)&lt;=13,G7&lt;&gt;"OK")</formula>
    </cfRule>
    <cfRule type="expression" dxfId="680" priority="9">
      <formula>AND(ROUNDDOWN(($A$4-E7)/365.25,0)&lt;=14,G7&lt;&gt;"OK")</formula>
    </cfRule>
    <cfRule type="expression" dxfId="679" priority="10">
      <formula>AND(ROUNDDOWN(($A$4-E7)/365.25,0)&lt;=17,G7&lt;&gt;"OK")</formula>
    </cfRule>
    <cfRule type="expression" dxfId="678" priority="11">
      <formula>AND(ROUNDDOWN(($A$4-E7)/365.25,0)&lt;=13,G7&lt;&gt;"OK")</formula>
    </cfRule>
    <cfRule type="expression" dxfId="677" priority="12">
      <formula>AND(ROUNDDOWN(($A$4-E7)/365.25,0)&lt;=14,G7&lt;&gt;"OK")</formula>
    </cfRule>
    <cfRule type="expression" dxfId="676" priority="13">
      <formula>AND(ROUNDDOWN(($A$4-E7)/365.25,0)&lt;=17,G7&lt;&gt;"OK")</formula>
    </cfRule>
  </conditionalFormatting>
  <conditionalFormatting sqref="E7:E27 E29:E37">
    <cfRule type="expression" dxfId="675" priority="3">
      <formula>AND(ROUNDDOWN(($A$4-E7)/365.25,0)&lt;=13,G7&lt;&gt;"OK")</formula>
    </cfRule>
    <cfRule type="expression" dxfId="674" priority="4">
      <formula>AND(ROUNDDOWN(($A$4-E7)/365.25,0)&lt;=14,G7&lt;&gt;"OK")</formula>
    </cfRule>
    <cfRule type="expression" dxfId="673" priority="5">
      <formula>AND(ROUNDDOWN(($A$4-E7)/365.25,0)&lt;=17,G7&lt;&gt;"OK")</formula>
    </cfRule>
  </conditionalFormatting>
  <conditionalFormatting sqref="E7:E156">
    <cfRule type="expression" dxfId="672" priority="17">
      <formula>AND(ROUNDDOWN(($A$4-E7)/365.25,0)&lt;=13,G7&lt;&gt;"OK")</formula>
    </cfRule>
    <cfRule type="expression" dxfId="671" priority="18">
      <formula>AND(ROUNDDOWN(($A$4-E7)/365.25,0)&lt;=14,G7&lt;&gt;"OK")</formula>
    </cfRule>
    <cfRule type="expression" dxfId="670" priority="19">
      <formula>AND(ROUNDDOWN(($A$4-E7)/365.25,0)&lt;=17,G7&lt;&gt;"OK")</formula>
    </cfRule>
  </conditionalFormatting>
  <conditionalFormatting sqref="J7:J156">
    <cfRule type="cellIs" dxfId="669" priority="14"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5537" r:id="rId3" name="Button 1">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mc:AlternateContent xmlns:mc="http://schemas.openxmlformats.org/markup-compatibility/2006">
          <mc:Choice Requires="x14">
            <control shapeId="65540" r:id="rId4" name="Button 4">
              <controlPr defaultSize="0" autoFill="0" autoPict="0" altText="Sorsolási rangsor szerinti sorbarakás">
                <anchor moveWithCells="1">
                  <from>
                    <xdr:col>7</xdr:col>
                    <xdr:colOff>259080</xdr:colOff>
                    <xdr:row>0</xdr:row>
                    <xdr:rowOff>83820</xdr:rowOff>
                  </from>
                  <to>
                    <xdr:col>14</xdr:col>
                    <xdr:colOff>160020</xdr:colOff>
                    <xdr:row>2</xdr:row>
                    <xdr:rowOff>7620</xdr:rowOff>
                  </to>
                </anchor>
              </controlPr>
            </control>
          </mc:Choice>
        </mc:AlternateContent>
      </controls>
    </mc:Choice>
  </mc:AlternateConten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FF00"/>
  </sheetPr>
  <dimension ref="A1:AK43"/>
  <sheetViews>
    <sheetView showZeros="0" zoomScale="85" zoomScaleNormal="85" workbookViewId="0">
      <selection activeCell="N10" sqref="N10"/>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Altalanos!$D$8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239" t="str">
        <f>IF($B7="","",VLOOKUP($B7,'1MD ELO (4)'!$A$7:$O$22,5))</f>
        <v/>
      </c>
      <c r="D7" s="239" t="str">
        <f>IF($B7="","",VLOOKUP($B7,'1MD ELO (4)'!$A$7:$O$22,15))</f>
        <v/>
      </c>
      <c r="E7" s="380" t="str">
        <f>UPPER(IF($B7="","",VLOOKUP($B7,'1MD ELO (4)'!$A$7:$O$22,2)))</f>
        <v/>
      </c>
      <c r="F7" s="381"/>
      <c r="G7" s="380" t="str">
        <f>IF($B7="","",VLOOKUP($B7,'1MD ELO (4)'!$A$7:$O$22,3))</f>
        <v/>
      </c>
      <c r="H7" s="381"/>
      <c r="I7" s="380" t="str">
        <f>IF($B7="","",VLOOKUP($B7,'1MD ELO (4)'!$A$7:$O$22,4))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239" t="str">
        <f>IF($B9="","",VLOOKUP($B9,'1MD ELO (4)'!$A$7:$O$22,5))</f>
        <v/>
      </c>
      <c r="D9" s="239" t="str">
        <f>IF($B9="","",VLOOKUP($B9,'1MD ELO (4)'!$A$7:$O$22,15))</f>
        <v/>
      </c>
      <c r="E9" s="380" t="str">
        <f>UPPER(IF($B9="","",VLOOKUP($B9,'1MD ELO (4)'!$A$7:$O$22,2)))</f>
        <v/>
      </c>
      <c r="F9" s="381"/>
      <c r="G9" s="380" t="str">
        <f>IF($B9="","",VLOOKUP($B9,'1MD ELO (4)'!$A$7:$O$22,3))</f>
        <v/>
      </c>
      <c r="H9" s="381"/>
      <c r="I9" s="380" t="str">
        <f>IF($B9="","",VLOOKUP($B9,'1MD ELO (4)'!$A$7:$O$22,4))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239" t="str">
        <f>IF($B11="","",VLOOKUP($B11,'1MD ELO (4)'!$A$7:$O$22,5))</f>
        <v/>
      </c>
      <c r="D11" s="239" t="str">
        <f>IF($B11="","",VLOOKUP($B11,'1MD ELO (4)'!$A$7:$O$22,15))</f>
        <v/>
      </c>
      <c r="E11" s="380" t="str">
        <f>UPPER(IF($B11="","",VLOOKUP($B11,'1MD ELO (4)'!$A$7:$O$22,2)))</f>
        <v/>
      </c>
      <c r="F11" s="381"/>
      <c r="G11" s="380" t="str">
        <f>IF($B11="","",VLOOKUP($B11,'1MD ELO (4)'!$A$7:$O$22,3))</f>
        <v/>
      </c>
      <c r="H11" s="381"/>
      <c r="I11" s="380" t="str">
        <f>IF($B11="","",VLOOKUP($B11,'1MD ELO (4)'!$A$7:$O$22,4))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377"/>
      <c r="C12" s="377"/>
      <c r="D12" s="377"/>
      <c r="E12" s="377"/>
      <c r="F12" s="377"/>
      <c r="G12" s="377"/>
      <c r="H12" s="377"/>
      <c r="I12" s="377"/>
      <c r="J12" s="377"/>
      <c r="K12" s="377"/>
      <c r="L12" s="377"/>
      <c r="M12" s="37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7"/>
      <c r="B13" s="377"/>
      <c r="C13" s="377"/>
      <c r="D13" s="377"/>
      <c r="E13" s="377"/>
      <c r="F13" s="377"/>
      <c r="G13" s="377"/>
      <c r="H13" s="377"/>
      <c r="I13" s="377"/>
      <c r="J13" s="377"/>
      <c r="K13" s="377"/>
      <c r="L13" s="377"/>
      <c r="M13" s="377"/>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3.2" x14ac:dyDescent="0.25">
      <c r="A22" s="377"/>
      <c r="B22" s="377"/>
      <c r="C22" s="377"/>
      <c r="D22" s="377"/>
      <c r="E22" s="377"/>
      <c r="F22" s="377"/>
      <c r="G22" s="377"/>
      <c r="H22" s="377"/>
      <c r="I22" s="377"/>
      <c r="J22" s="377"/>
      <c r="K22" s="37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90"/>
    </row>
    <row r="33" spans="1:18" ht="13.2" x14ac:dyDescent="0.25">
      <c r="A33" s="242" t="s">
        <v>54</v>
      </c>
      <c r="B33" s="243"/>
      <c r="C33" s="244"/>
      <c r="D33" s="391" t="s">
        <v>60</v>
      </c>
      <c r="E33" s="392" t="s">
        <v>61</v>
      </c>
      <c r="F33" s="393"/>
      <c r="G33" s="391" t="s">
        <v>60</v>
      </c>
      <c r="H33" s="392" t="s">
        <v>123</v>
      </c>
      <c r="I33" s="394"/>
      <c r="J33" s="392" t="s">
        <v>124</v>
      </c>
      <c r="K33" s="395" t="s">
        <v>125</v>
      </c>
      <c r="L33" s="36"/>
      <c r="M33" s="396"/>
      <c r="N33" s="397"/>
      <c r="P33" s="398"/>
      <c r="Q33" s="398"/>
      <c r="R33" s="399"/>
    </row>
    <row r="34" spans="1:18" ht="13.2" x14ac:dyDescent="0.25">
      <c r="A34" s="400" t="s">
        <v>65</v>
      </c>
      <c r="B34" s="401"/>
      <c r="C34" s="402"/>
      <c r="D34" s="403"/>
      <c r="E34" s="713"/>
      <c r="F34" s="713"/>
      <c r="G34" s="404" t="s">
        <v>66</v>
      </c>
      <c r="H34" s="401"/>
      <c r="I34" s="405"/>
      <c r="J34" s="406"/>
      <c r="K34" s="407" t="s">
        <v>67</v>
      </c>
      <c r="L34" s="408"/>
      <c r="M34" s="409"/>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668" priority="3" operator="equal">
      <formula>"Bye"</formula>
    </cfRule>
  </conditionalFormatting>
  <conditionalFormatting sqref="R41">
    <cfRule type="expression" dxfId="667"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FF00"/>
  </sheetPr>
  <dimension ref="A1:AK43"/>
  <sheetViews>
    <sheetView showZeros="0" zoomScale="85" zoomScaleNormal="85" workbookViewId="0">
      <selection activeCell="O10" sqref="O10"/>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Altalanos!$D$8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c r="M3" s="57" t="s">
        <v>36</v>
      </c>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429"/>
      <c r="M4" s="369">
        <f>Altalanos!$E$10</f>
        <v>0</v>
      </c>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(4)'!$A$7:$O$22,5))</f>
        <v/>
      </c>
      <c r="D7" s="432" t="str">
        <f>IF($B7="","",VLOOKUP($B7,'1MD ELO (4)'!$A$7:$O$22,15))</f>
        <v/>
      </c>
      <c r="E7" s="724" t="str">
        <f>UPPER(IF($B7="","",VLOOKUP($B7,'1MD ELO (4)'!$A$7:$O$22,2)))</f>
        <v/>
      </c>
      <c r="F7" s="724"/>
      <c r="G7" s="724" t="str">
        <f>IF($B7="","",VLOOKUP($B7,'1MD ELO (4)'!$A$7:$O$22,3))</f>
        <v/>
      </c>
      <c r="H7" s="724"/>
      <c r="I7" s="1" t="str">
        <f>IF($B7="","",VLOOKUP($B7,'1MD ELO (4)'!$A$7:$O$22,4))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(4)'!$A$7:$O$22,5))</f>
        <v/>
      </c>
      <c r="D9" s="432" t="str">
        <f>IF($B9="","",VLOOKUP($B9,'1MD ELO (4)'!$A$7:$O$22,15))</f>
        <v/>
      </c>
      <c r="E9" s="724" t="str">
        <f>UPPER(IF($B9="","",VLOOKUP($B9,'1MD ELO (4)'!$A$7:$O$22,2)))</f>
        <v/>
      </c>
      <c r="F9" s="724"/>
      <c r="G9" s="724" t="str">
        <f>IF($B9="","",VLOOKUP($B9,'1MD ELO (4)'!$A$7:$O$22,3))</f>
        <v/>
      </c>
      <c r="H9" s="724"/>
      <c r="I9" s="1" t="str">
        <f>IF($B9="","",VLOOKUP($B9,'1MD ELO (4)'!$A$7:$O$22,4))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(4)'!$A$7:$O$22,5))</f>
        <v/>
      </c>
      <c r="D11" s="432" t="str">
        <f>IF($B11="","",VLOOKUP($B11,'1MD ELO (4)'!$A$7:$O$22,15))</f>
        <v/>
      </c>
      <c r="E11" s="724" t="str">
        <f>UPPER(IF($B11="","",VLOOKUP($B11,'1MD ELO (4)'!$A$7:$O$22,2)))</f>
        <v/>
      </c>
      <c r="F11" s="724"/>
      <c r="G11" s="724" t="str">
        <f>IF($B11="","",VLOOKUP($B11,'1MD ELO (4)'!$A$7:$O$22,3))</f>
        <v/>
      </c>
      <c r="H11" s="724"/>
      <c r="I11" s="1" t="str">
        <f>IF($B11="","",VLOOKUP($B11,'1MD ELO (4)'!$A$7:$O$22,4))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(4)'!$A$7:$O$22,5))</f>
        <v/>
      </c>
      <c r="D13" s="432" t="str">
        <f>IF($B13="","",VLOOKUP($B13,'1MD ELO (4)'!$A$7:$O$22,15))</f>
        <v/>
      </c>
      <c r="E13" s="724" t="str">
        <f>UPPER(IF($B13="","",VLOOKUP($B13,'1MD ELO (4)'!$A$7:$O$22,2)))</f>
        <v/>
      </c>
      <c r="F13" s="724"/>
      <c r="G13" s="724" t="str">
        <f>IF($B13="","",VLOOKUP($B13,'1MD ELO (4)'!$A$7:$O$22,3))</f>
        <v/>
      </c>
      <c r="H13" s="724"/>
      <c r="I13" s="1" t="str">
        <f>IF($B13="","",VLOOKUP($B13,'1MD ELO (4)'!$A$7:$O$22,4))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M4</f>
        <v>0</v>
      </c>
      <c r="L41" s="390"/>
      <c r="M41" s="419"/>
      <c r="P41" s="263"/>
      <c r="Q41" s="262"/>
      <c r="R41" s="425"/>
    </row>
    <row r="42" spans="1:18" ht="13.2" x14ac:dyDescent="0.25"/>
    <row r="43" spans="1:18" ht="13.2" x14ac:dyDescent="0.25"/>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H22:I22"/>
    <mergeCell ref="J22:K22"/>
    <mergeCell ref="B21:C21"/>
    <mergeCell ref="D21:E21"/>
    <mergeCell ref="F21:G21"/>
    <mergeCell ref="H21:I21"/>
    <mergeCell ref="J21:K21"/>
    <mergeCell ref="E34:F34"/>
    <mergeCell ref="E35:F35"/>
    <mergeCell ref="B22:C22"/>
    <mergeCell ref="D22:E22"/>
    <mergeCell ref="F22:G22"/>
  </mergeCells>
  <conditionalFormatting sqref="E7 E9 E11 E13">
    <cfRule type="cellIs" dxfId="666" priority="3" operator="equal">
      <formula>"Bye"</formula>
    </cfRule>
  </conditionalFormatting>
  <conditionalFormatting sqref="R41">
    <cfRule type="expression" dxfId="665"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FF00"/>
  </sheetPr>
  <dimension ref="A1:AK43"/>
  <sheetViews>
    <sheetView showZeros="0" zoomScale="85" zoomScaleNormal="85" workbookViewId="0">
      <selection activeCell="O13" sqref="O13"/>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Altalanos!$D$8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4"/>
      <c r="R3" s="439"/>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65" t="s">
        <v>99</v>
      </c>
      <c r="Q4" s="362" t="s">
        <v>132</v>
      </c>
      <c r="R4" s="362" t="s">
        <v>130</v>
      </c>
      <c r="S4" s="45"/>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P5" s="372" t="s">
        <v>102</v>
      </c>
      <c r="Q5" s="373" t="s">
        <v>129</v>
      </c>
      <c r="R5" s="373" t="s">
        <v>133</v>
      </c>
      <c r="S5" s="45"/>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P6" s="375" t="s">
        <v>110</v>
      </c>
      <c r="Q6" s="376" t="s">
        <v>134</v>
      </c>
      <c r="R6" s="376" t="s">
        <v>100</v>
      </c>
      <c r="S6" s="45"/>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(4)'!$A$7:$O$22,5))</f>
        <v/>
      </c>
      <c r="D7" s="432" t="str">
        <f>IF($B7="","",VLOOKUP($B7,'1MD ELO (4)'!$A$7:$O$22,15))</f>
        <v/>
      </c>
      <c r="E7" s="724" t="str">
        <f>UPPER(IF($B7="","",VLOOKUP($B7,'1MD ELO (4)'!$A$7:$O$22,2)))</f>
        <v/>
      </c>
      <c r="F7" s="724"/>
      <c r="G7" s="724" t="str">
        <f>IF($B7="","",VLOOKUP($B7,'1MD ELO (4)'!$A$7:$O$22,3))</f>
        <v/>
      </c>
      <c r="H7" s="724"/>
      <c r="I7" s="1" t="str">
        <f>IF($B7="","",VLOOKUP($B7,'1MD ELO (4)'!$A$7:$O$22,4))</f>
        <v/>
      </c>
      <c r="J7" s="377"/>
      <c r="K7" s="382"/>
      <c r="L7" s="383" t="str">
        <f>IF(K7="","",CONCATENATE(VLOOKUP($Y$3,$AB$1:$AK$1,K7)," pont"))</f>
        <v/>
      </c>
      <c r="M7" s="384"/>
      <c r="P7" s="365" t="s">
        <v>135</v>
      </c>
      <c r="Q7" s="362" t="s">
        <v>103</v>
      </c>
      <c r="R7" s="362"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P8" s="372" t="s">
        <v>137</v>
      </c>
      <c r="Q8" s="373" t="s">
        <v>111</v>
      </c>
      <c r="R8" s="373" t="s">
        <v>138</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(4)'!$A$7:$O$22,5))</f>
        <v/>
      </c>
      <c r="D9" s="432" t="str">
        <f>IF($B9="","",VLOOKUP($B9,'1MD ELO (4)'!$A$7:$O$22,15))</f>
        <v/>
      </c>
      <c r="E9" s="724" t="str">
        <f>UPPER(IF($B9="","",VLOOKUP($B9,'1MD ELO (4)'!$A$7:$O$22,2)))</f>
        <v/>
      </c>
      <c r="F9" s="724"/>
      <c r="G9" s="724" t="str">
        <f>IF($B9="","",VLOOKUP($B9,'1MD ELO (4)'!$A$7:$O$22,3))</f>
        <v/>
      </c>
      <c r="H9" s="724"/>
      <c r="I9" s="1" t="str">
        <f>IF($B9="","",VLOOKUP($B9,'1MD ELO (4)'!$A$7:$O$22,4))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(4)'!$A$7:$O$22,5))</f>
        <v/>
      </c>
      <c r="D11" s="432" t="str">
        <f>IF($B11="","",VLOOKUP($B11,'1MD ELO (4)'!$A$7:$O$22,15))</f>
        <v/>
      </c>
      <c r="E11" s="724" t="str">
        <f>UPPER(IF($B11="","",VLOOKUP($B11,'1MD ELO (4)'!$A$7:$O$22,2)))</f>
        <v/>
      </c>
      <c r="F11" s="724"/>
      <c r="G11" s="724" t="str">
        <f>IF($B11="","",VLOOKUP($B11,'1MD ELO (4)'!$A$7:$O$22,3))</f>
        <v/>
      </c>
      <c r="H11" s="724"/>
      <c r="I11" s="1" t="str">
        <f>IF($B11="","",VLOOKUP($B11,'1MD ELO (4)'!$A$7:$O$22,4))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(4)'!$A$7:$O$22,5))</f>
        <v/>
      </c>
      <c r="D13" s="432" t="str">
        <f>IF($B13="","",VLOOKUP($B13,'1MD ELO (4)'!$A$7:$O$22,15))</f>
        <v/>
      </c>
      <c r="E13" s="724" t="str">
        <f>UPPER(IF($B13="","",VLOOKUP($B13,'1MD ELO (4)'!$A$7:$O$22,2)))</f>
        <v/>
      </c>
      <c r="F13" s="724"/>
      <c r="G13" s="724" t="str">
        <f>IF($B13="","",VLOOKUP($B13,'1MD ELO (4)'!$A$7:$O$22,3))</f>
        <v/>
      </c>
      <c r="H13" s="724"/>
      <c r="I13" s="1" t="str">
        <f>IF($B13="","",VLOOKUP($B13,'1MD ELO (4)'!$A$7:$O$22,4))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385"/>
      <c r="C14" s="435"/>
      <c r="D14" s="435"/>
      <c r="E14" s="435"/>
      <c r="F14" s="435"/>
      <c r="G14" s="435"/>
      <c r="H14" s="435"/>
      <c r="I14" s="435"/>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379"/>
      <c r="C15" s="432" t="str">
        <f>IF($B15="","",VLOOKUP($B15,'1MD ELO (4)'!$A$7:$O$22,5))</f>
        <v/>
      </c>
      <c r="D15" s="432" t="str">
        <f>IF($B15="","",VLOOKUP($B15,'1MD ELO (4)'!$A$7:$O$22,15))</f>
        <v/>
      </c>
      <c r="E15" s="724" t="str">
        <f>UPPER(IF($B15="","",VLOOKUP($B15,'1MD ELO (4)'!$A$7:$O$22,2)))</f>
        <v/>
      </c>
      <c r="F15" s="724"/>
      <c r="G15" s="724" t="str">
        <f>IF($B15="","",VLOOKUP($B15,'1MD ELO (4)'!$A$7:$O$22,3))</f>
        <v/>
      </c>
      <c r="H15" s="724"/>
      <c r="I15" s="1" t="str">
        <f>IF($B15="","",VLOOKUP($B15,'1MD ELO (4)'!$A$7:$O$22,4))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718" t="str">
        <f>E15</f>
        <v/>
      </c>
      <c r="M18" s="718"/>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718"/>
      <c r="M19" s="718"/>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718"/>
      <c r="M20" s="718"/>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716"/>
      <c r="M21" s="716"/>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716"/>
      <c r="M22" s="716"/>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139</v>
      </c>
      <c r="B23" s="715" t="str">
        <f>E15</f>
        <v/>
      </c>
      <c r="C23" s="715"/>
      <c r="D23" s="716"/>
      <c r="E23" s="716"/>
      <c r="F23" s="716"/>
      <c r="G23" s="716"/>
      <c r="H23" s="718"/>
      <c r="I23" s="718"/>
      <c r="J23" s="718"/>
      <c r="K23" s="718"/>
      <c r="L23" s="717"/>
      <c r="M23" s="71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s>
  <conditionalFormatting sqref="E7 E9 E11 E13 E15">
    <cfRule type="cellIs" dxfId="664" priority="3" operator="equal">
      <formula>"Bye"</formula>
    </cfRule>
  </conditionalFormatting>
  <conditionalFormatting sqref="R41">
    <cfRule type="expression" dxfId="663"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00FF00"/>
  </sheetPr>
  <dimension ref="A1:AK49"/>
  <sheetViews>
    <sheetView showZeros="0" zoomScale="85" zoomScaleNormal="85" workbookViewId="0">
      <selection activeCell="O15" sqref="O15"/>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Altalanos!$D$8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O5" s="365" t="s">
        <v>99</v>
      </c>
      <c r="P5" s="362" t="s">
        <v>100</v>
      </c>
      <c r="R5" s="365" t="s">
        <v>99</v>
      </c>
      <c r="S5" s="440" t="s">
        <v>140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O6" s="372" t="s">
        <v>102</v>
      </c>
      <c r="P6" s="373" t="s">
        <v>103</v>
      </c>
      <c r="R6" s="372" t="s">
        <v>102</v>
      </c>
      <c r="S6" s="441" t="s">
        <v>141</v>
      </c>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(4)'!$A$7:$O$22,5))</f>
        <v/>
      </c>
      <c r="D7" s="239" t="str">
        <f>IF($B7="","",VLOOKUP($B7,'1MD ELO (4)'!$A$7:$O$22,15))</f>
        <v/>
      </c>
      <c r="E7" s="443" t="str">
        <f>UPPER(IF($B7="","",VLOOKUP($B7,'1MD ELO (4)'!$A$7:$O$22,2)))</f>
        <v/>
      </c>
      <c r="F7" s="444"/>
      <c r="G7" s="443" t="str">
        <f>IF($B7="","",VLOOKUP($B7,'1MD ELO (4)'!$A$7:$O$22,3))</f>
        <v/>
      </c>
      <c r="H7" s="444"/>
      <c r="I7" s="443" t="str">
        <f>IF($B7="","",VLOOKUP($B7,'1MD ELO (4)'!$A$7:$O$22,4))</f>
        <v/>
      </c>
      <c r="J7" s="377"/>
      <c r="K7" s="382"/>
      <c r="L7" s="383" t="str">
        <f>IF(K7="","",CONCATENATE(VLOOKUP($Y$3,$AB$1:$AK$1,K7)," pont"))</f>
        <v/>
      </c>
      <c r="M7" s="384"/>
      <c r="O7" s="375" t="s">
        <v>110</v>
      </c>
      <c r="P7" s="376" t="s">
        <v>111</v>
      </c>
      <c r="R7" s="375" t="s">
        <v>110</v>
      </c>
      <c r="S7" s="445"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(4)'!$A$7:$O$22,5))</f>
        <v/>
      </c>
      <c r="D9" s="239" t="str">
        <f>IF($B9="","",VLOOKUP($B9,'1MD ELO (4)'!$A$7:$O$22,15))</f>
        <v/>
      </c>
      <c r="E9" s="380" t="str">
        <f>UPPER(IF($B9="","",VLOOKUP($B9,'1MD ELO (4)'!$A$7:$O$22,2)))</f>
        <v/>
      </c>
      <c r="F9" s="381"/>
      <c r="G9" s="380" t="str">
        <f>IF($B9="","",VLOOKUP($B9,'1MD ELO (4)'!$A$7:$O$22,3))</f>
        <v/>
      </c>
      <c r="H9" s="381"/>
      <c r="I9" s="380" t="str">
        <f>IF($B9="","",VLOOKUP($B9,'1MD ELO (4)'!$A$7:$O$22,4))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(4)'!$A$7:$O$22,5))</f>
        <v/>
      </c>
      <c r="D11" s="239" t="str">
        <f>IF($B11="","",VLOOKUP($B11,'1MD ELO (4)'!$A$7:$O$22,15))</f>
        <v/>
      </c>
      <c r="E11" s="380" t="str">
        <f>UPPER(IF($B11="","",VLOOKUP($B11,'1MD ELO (4)'!$A$7:$O$22,2)))</f>
        <v/>
      </c>
      <c r="F11" s="381"/>
      <c r="G11" s="380" t="str">
        <f>IF($B11="","",VLOOKUP($B11,'1MD ELO (4)'!$A$7:$O$22,3))</f>
        <v/>
      </c>
      <c r="H11" s="381"/>
      <c r="I11" s="380" t="str">
        <f>IF($B11="","",VLOOKUP($B11,'1MD ELO (4)'!$A$7:$O$22,4))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(4)'!$A$7:$O$22,5))</f>
        <v/>
      </c>
      <c r="D13" s="239" t="str">
        <f>IF($B13="","",VLOOKUP($B13,'1MD ELO (4)'!$A$7:$O$22,15))</f>
        <v/>
      </c>
      <c r="E13" s="443" t="str">
        <f>UPPER(IF($B13="","",VLOOKUP($B13,'1MD ELO (4)'!$A$7:$O$22,2)))</f>
        <v/>
      </c>
      <c r="F13" s="444"/>
      <c r="G13" s="443" t="str">
        <f>IF($B13="","",VLOOKUP($B13,'1MD ELO (4)'!$A$7:$O$22,3))</f>
        <v/>
      </c>
      <c r="H13" s="444"/>
      <c r="I13" s="443" t="str">
        <f>IF($B13="","",VLOOKUP($B13,'1MD ELO (4)'!$A$7:$O$22,4))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(4)'!$A$7:$O$22,5))</f>
        <v/>
      </c>
      <c r="D15" s="239" t="str">
        <f>IF($B15="","",VLOOKUP($B15,'1MD ELO (4)'!$A$7:$O$22,15))</f>
        <v/>
      </c>
      <c r="E15" s="380" t="str">
        <f>UPPER(IF($B15="","",VLOOKUP($B15,'1MD ELO (4)'!$A$7:$O$22,2)))</f>
        <v/>
      </c>
      <c r="F15" s="381"/>
      <c r="G15" s="380" t="str">
        <f>IF($B15="","",VLOOKUP($B15,'1MD ELO (4)'!$A$7:$O$22,3))</f>
        <v/>
      </c>
      <c r="H15" s="381"/>
      <c r="I15" s="380" t="str">
        <f>IF($B15="","",VLOOKUP($B15,'1MD ELO (4)'!$A$7:$O$22,4))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(4)'!$A$7:$O$22,5))</f>
        <v/>
      </c>
      <c r="D17" s="239" t="str">
        <f>IF($B17="","",VLOOKUP($B17,'1MD ELO (4)'!$A$7:$O$22,15))</f>
        <v/>
      </c>
      <c r="E17" s="380" t="str">
        <f>UPPER(IF($B17="","",VLOOKUP($B17,'1MD ELO (4)'!$A$7:$O$22,2)))</f>
        <v/>
      </c>
      <c r="F17" s="381"/>
      <c r="G17" s="380" t="str">
        <f>IF($B17="","",VLOOKUP($B17,'1MD ELO (4)'!$A$7:$O$22,3))</f>
        <v/>
      </c>
      <c r="H17" s="381"/>
      <c r="I17" s="380" t="str">
        <f>IF($B17="","",VLOOKUP($B17,'1MD ELO (4)'!$A$7:$O$22,4))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7"/>
      <c r="B18" s="377"/>
      <c r="C18" s="377"/>
      <c r="D18" s="377"/>
      <c r="E18" s="377"/>
      <c r="F18" s="377"/>
      <c r="G18" s="377"/>
      <c r="H18" s="377"/>
      <c r="I18" s="377"/>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7"/>
      <c r="B19" s="377"/>
      <c r="C19" s="377"/>
      <c r="D19" s="377"/>
      <c r="E19" s="377"/>
      <c r="F19" s="377"/>
      <c r="G19" s="377"/>
      <c r="H19" s="377"/>
      <c r="I19" s="377"/>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377"/>
      <c r="K27" s="377"/>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377"/>
      <c r="K28" s="377"/>
      <c r="L28" s="377"/>
      <c r="M28" s="449"/>
    </row>
    <row r="29" spans="1:37" ht="18.75" customHeight="1" x14ac:dyDescent="0.25">
      <c r="A29" s="389" t="s">
        <v>139</v>
      </c>
      <c r="B29" s="715" t="str">
        <f>E15</f>
        <v/>
      </c>
      <c r="C29" s="715"/>
      <c r="D29" s="716"/>
      <c r="E29" s="716"/>
      <c r="F29" s="717"/>
      <c r="G29" s="717"/>
      <c r="H29" s="716"/>
      <c r="I29" s="716"/>
      <c r="J29" s="377"/>
      <c r="K29" s="377"/>
      <c r="L29" s="377"/>
      <c r="M29" s="449"/>
    </row>
    <row r="30" spans="1:37" ht="18.75" customHeight="1" x14ac:dyDescent="0.25">
      <c r="A30" s="389" t="s">
        <v>142</v>
      </c>
      <c r="B30" s="715" t="str">
        <f>E17</f>
        <v/>
      </c>
      <c r="C30" s="715"/>
      <c r="D30" s="716"/>
      <c r="E30" s="716"/>
      <c r="F30" s="716"/>
      <c r="G30" s="716"/>
      <c r="H30" s="717"/>
      <c r="I30" s="717"/>
      <c r="J30" s="377"/>
      <c r="K30" s="377"/>
      <c r="L30" s="377"/>
      <c r="M30" s="449"/>
    </row>
    <row r="31" spans="1:37" ht="13.2" x14ac:dyDescent="0.25">
      <c r="A31" s="377"/>
      <c r="B31" s="377"/>
      <c r="C31" s="377"/>
      <c r="D31" s="377"/>
      <c r="E31" s="377"/>
      <c r="F31" s="377"/>
      <c r="G31" s="377"/>
      <c r="H31" s="377"/>
      <c r="I31" s="377"/>
      <c r="J31" s="377"/>
      <c r="K31" s="377"/>
      <c r="L31" s="377"/>
      <c r="M31" s="377"/>
    </row>
    <row r="32" spans="1:37" ht="13.2" x14ac:dyDescent="0.25">
      <c r="A32" s="377" t="s">
        <v>82</v>
      </c>
      <c r="B32" s="377"/>
      <c r="C32" s="725" t="str">
        <f>IF(M23=1,B23,IF(M24=1,B24,IF(M25=1,B25,"")))</f>
        <v/>
      </c>
      <c r="D32" s="725"/>
      <c r="E32" s="378" t="s">
        <v>143</v>
      </c>
      <c r="F32" s="725" t="str">
        <f>IF(M28=1,B28,IF(M29=1,B29,IF(M30=1,B30,"")))</f>
        <v/>
      </c>
      <c r="G32" s="725"/>
      <c r="H32" s="377"/>
      <c r="I32" s="390"/>
      <c r="J32" s="377"/>
      <c r="K32" s="377"/>
      <c r="L32" s="377"/>
      <c r="M32" s="377"/>
    </row>
    <row r="33" spans="1:18" ht="13.2" x14ac:dyDescent="0.25">
      <c r="A33" s="377"/>
      <c r="B33" s="377"/>
      <c r="C33" s="377"/>
      <c r="D33" s="377"/>
      <c r="E33" s="377"/>
      <c r="F33" s="378"/>
      <c r="G33" s="378"/>
      <c r="H33" s="377"/>
      <c r="I33" s="377"/>
      <c r="J33" s="377"/>
      <c r="K33" s="377"/>
      <c r="L33" s="377"/>
      <c r="M33" s="377"/>
    </row>
    <row r="34" spans="1:18" ht="13.2" x14ac:dyDescent="0.25">
      <c r="A34" s="377" t="s">
        <v>144</v>
      </c>
      <c r="B34" s="377"/>
      <c r="C34" s="725" t="str">
        <f>IF(M23=2,B23,IF(M24=2,B24,IF(M25=2,B25,"")))</f>
        <v/>
      </c>
      <c r="D34" s="725"/>
      <c r="E34" s="378" t="s">
        <v>143</v>
      </c>
      <c r="F34" s="725" t="str">
        <f>IF(M28=2,B28,IF(M29=2,B29,IF(M30=2,B30,"")))</f>
        <v/>
      </c>
      <c r="G34" s="725"/>
      <c r="H34" s="377"/>
      <c r="I34" s="390"/>
      <c r="J34" s="377"/>
      <c r="K34" s="377"/>
      <c r="L34" s="377"/>
      <c r="M34" s="377"/>
    </row>
    <row r="35" spans="1:18" ht="13.2" x14ac:dyDescent="0.25">
      <c r="A35" s="377"/>
      <c r="B35" s="377"/>
      <c r="C35" s="378"/>
      <c r="D35" s="378"/>
      <c r="E35" s="378"/>
      <c r="F35" s="378"/>
      <c r="G35" s="378"/>
      <c r="H35" s="377"/>
      <c r="I35" s="377"/>
      <c r="J35" s="377"/>
      <c r="K35" s="377"/>
      <c r="L35" s="377"/>
      <c r="M35" s="377"/>
    </row>
    <row r="36" spans="1:18" ht="13.2" x14ac:dyDescent="0.25">
      <c r="A36" s="377" t="s">
        <v>145</v>
      </c>
      <c r="B36" s="377"/>
      <c r="C36" s="725" t="str">
        <f>IF(M23=3,B23,IF(M24=3,B24,IF(M25=3,B25,"")))</f>
        <v/>
      </c>
      <c r="D36" s="725"/>
      <c r="E36" s="378" t="s">
        <v>143</v>
      </c>
      <c r="F36" s="725" t="str">
        <f>IF(M28=3,B28,IF(M29=3,B29,IF(M30=3,B30,"")))</f>
        <v/>
      </c>
      <c r="G36" s="725"/>
      <c r="H36" s="377"/>
      <c r="I36" s="390"/>
      <c r="J36" s="377"/>
      <c r="K36" s="377"/>
      <c r="L36" s="377"/>
      <c r="M36" s="377"/>
    </row>
    <row r="37" spans="1:18" ht="13.2" x14ac:dyDescent="0.25">
      <c r="A37" s="377"/>
      <c r="B37" s="377"/>
      <c r="C37" s="377"/>
      <c r="D37" s="377"/>
      <c r="E37" s="377"/>
      <c r="F37" s="377"/>
      <c r="G37" s="377"/>
      <c r="H37" s="377"/>
      <c r="I37" s="377"/>
      <c r="J37" s="377"/>
      <c r="K37" s="377"/>
      <c r="L37" s="377"/>
      <c r="M37" s="377"/>
    </row>
    <row r="38" spans="1:18" ht="13.2" x14ac:dyDescent="0.25">
      <c r="A38" s="377"/>
      <c r="B38" s="377"/>
      <c r="C38" s="377"/>
      <c r="D38" s="377"/>
      <c r="E38" s="377"/>
      <c r="F38" s="377"/>
      <c r="G38" s="377"/>
      <c r="H38" s="377"/>
      <c r="I38" s="377"/>
      <c r="J38" s="377"/>
      <c r="K38" s="377"/>
      <c r="L38" s="390"/>
      <c r="M38" s="377"/>
    </row>
    <row r="39" spans="1:18" ht="13.2" x14ac:dyDescent="0.25">
      <c r="A39" s="242" t="s">
        <v>54</v>
      </c>
      <c r="B39" s="243"/>
      <c r="C39" s="244"/>
      <c r="D39" s="391" t="s">
        <v>60</v>
      </c>
      <c r="E39" s="392" t="s">
        <v>61</v>
      </c>
      <c r="F39" s="393"/>
      <c r="G39" s="391" t="s">
        <v>60</v>
      </c>
      <c r="H39" s="392" t="s">
        <v>123</v>
      </c>
      <c r="I39" s="394"/>
      <c r="J39" s="392" t="s">
        <v>124</v>
      </c>
      <c r="K39" s="395" t="s">
        <v>125</v>
      </c>
      <c r="L39" s="36"/>
      <c r="M39" s="393"/>
      <c r="P39" s="398"/>
      <c r="Q39" s="398"/>
      <c r="R39" s="399"/>
    </row>
    <row r="40" spans="1:18" ht="13.2" x14ac:dyDescent="0.25">
      <c r="A40" s="400" t="s">
        <v>65</v>
      </c>
      <c r="B40" s="401"/>
      <c r="C40" s="402"/>
      <c r="D40" s="403">
        <v>1</v>
      </c>
      <c r="E40" s="713" t="str">
        <f>IF(D40&gt;$R$47,,UPPER(VLOOKUP(D40,'1MD ELO (4)'!$A$7:$Q$134,2)))</f>
        <v/>
      </c>
      <c r="F40" s="713"/>
      <c r="G40" s="404" t="s">
        <v>66</v>
      </c>
      <c r="H40" s="401"/>
      <c r="I40" s="405"/>
      <c r="J40" s="406"/>
      <c r="K40" s="407" t="s">
        <v>67</v>
      </c>
      <c r="L40" s="408"/>
      <c r="M40" s="420"/>
      <c r="P40" s="410"/>
      <c r="Q40" s="410"/>
      <c r="R40" s="263"/>
    </row>
    <row r="41" spans="1:18" ht="13.2" x14ac:dyDescent="0.25">
      <c r="A41" s="411" t="s">
        <v>126</v>
      </c>
      <c r="B41" s="412"/>
      <c r="C41" s="413"/>
      <c r="D41" s="414">
        <v>2</v>
      </c>
      <c r="E41" s="714" t="str">
        <f>IF(D41&gt;$R$47,,UPPER(VLOOKUP(D41,'1MD ELO (4)'!$A$7:$Q$134,2)))</f>
        <v/>
      </c>
      <c r="F41" s="714"/>
      <c r="G41" s="415" t="s">
        <v>69</v>
      </c>
      <c r="H41" s="416"/>
      <c r="I41" s="417"/>
      <c r="J41" s="260"/>
      <c r="K41" s="418"/>
      <c r="L41" s="390"/>
      <c r="M41" s="419"/>
      <c r="P41" s="263"/>
      <c r="Q41" s="262"/>
      <c r="R41" s="263"/>
    </row>
    <row r="42" spans="1:18" ht="13.2" x14ac:dyDescent="0.25">
      <c r="A42" s="275"/>
      <c r="B42" s="276"/>
      <c r="C42" s="278"/>
      <c r="D42" s="414"/>
      <c r="E42" s="258"/>
      <c r="F42" s="377"/>
      <c r="G42" s="415" t="s">
        <v>70</v>
      </c>
      <c r="H42" s="416"/>
      <c r="I42" s="417"/>
      <c r="J42" s="260"/>
      <c r="K42" s="407" t="s">
        <v>71</v>
      </c>
      <c r="L42" s="408"/>
      <c r="M42" s="420"/>
      <c r="P42" s="410"/>
      <c r="Q42" s="410"/>
      <c r="R42" s="263"/>
    </row>
    <row r="43" spans="1:18" ht="13.2" x14ac:dyDescent="0.25">
      <c r="A43" s="279"/>
      <c r="B43" s="182"/>
      <c r="C43" s="280"/>
      <c r="D43" s="414"/>
      <c r="E43" s="258"/>
      <c r="F43" s="377"/>
      <c r="G43" s="415" t="s">
        <v>72</v>
      </c>
      <c r="H43" s="416"/>
      <c r="I43" s="417"/>
      <c r="J43" s="260"/>
      <c r="K43" s="421"/>
      <c r="L43" s="377"/>
      <c r="M43" s="409"/>
      <c r="P43" s="263"/>
      <c r="Q43" s="262"/>
      <c r="R43" s="263"/>
    </row>
    <row r="44" spans="1:18" ht="13.2" x14ac:dyDescent="0.25">
      <c r="A44" s="281"/>
      <c r="B44" s="282"/>
      <c r="C44" s="283"/>
      <c r="D44" s="414"/>
      <c r="E44" s="258"/>
      <c r="F44" s="377"/>
      <c r="G44" s="415" t="s">
        <v>73</v>
      </c>
      <c r="H44" s="416"/>
      <c r="I44" s="417"/>
      <c r="J44" s="260"/>
      <c r="K44" s="411"/>
      <c r="L44" s="390"/>
      <c r="M44" s="419"/>
      <c r="P44" s="263"/>
      <c r="Q44" s="262"/>
      <c r="R44" s="263"/>
    </row>
    <row r="45" spans="1:18" ht="13.2" x14ac:dyDescent="0.25">
      <c r="A45" s="284"/>
      <c r="B45" s="19"/>
      <c r="C45" s="280"/>
      <c r="D45" s="414"/>
      <c r="E45" s="258"/>
      <c r="F45" s="377"/>
      <c r="G45" s="415" t="s">
        <v>74</v>
      </c>
      <c r="H45" s="416"/>
      <c r="I45" s="417"/>
      <c r="J45" s="260"/>
      <c r="K45" s="407" t="s">
        <v>34</v>
      </c>
      <c r="L45" s="408"/>
      <c r="M45" s="420"/>
      <c r="P45" s="410"/>
      <c r="Q45" s="410"/>
      <c r="R45" s="263"/>
    </row>
    <row r="46" spans="1:18" ht="13.2" x14ac:dyDescent="0.25">
      <c r="A46" s="284"/>
      <c r="B46" s="19"/>
      <c r="C46" s="286"/>
      <c r="D46" s="414"/>
      <c r="E46" s="258"/>
      <c r="F46" s="377"/>
      <c r="G46" s="415" t="s">
        <v>75</v>
      </c>
      <c r="H46" s="416"/>
      <c r="I46" s="417"/>
      <c r="J46" s="260"/>
      <c r="K46" s="421"/>
      <c r="L46" s="377"/>
      <c r="M46" s="409"/>
      <c r="P46" s="263"/>
      <c r="Q46" s="262"/>
      <c r="R46" s="263"/>
    </row>
    <row r="47" spans="1:18" ht="13.2" x14ac:dyDescent="0.25">
      <c r="A47" s="287"/>
      <c r="B47" s="288"/>
      <c r="C47" s="290"/>
      <c r="D47" s="422"/>
      <c r="E47" s="292"/>
      <c r="F47" s="390"/>
      <c r="G47" s="423" t="s">
        <v>76</v>
      </c>
      <c r="H47" s="412"/>
      <c r="I47" s="424"/>
      <c r="J47" s="294"/>
      <c r="K47" s="411">
        <f>L4</f>
        <v>0</v>
      </c>
      <c r="L47" s="390"/>
      <c r="M47" s="419"/>
      <c r="P47" s="263"/>
      <c r="Q47" s="262"/>
      <c r="R47" s="425">
        <f>MIN(4,'1MD ELO (4)'!Q5)</f>
        <v>4</v>
      </c>
    </row>
    <row r="48" spans="1:18" ht="13.2" x14ac:dyDescent="0.25"/>
    <row r="49" ht="13.2" x14ac:dyDescent="0.25"/>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662" priority="2" operator="equal">
      <formula>"Bye"</formula>
    </cfRule>
  </conditionalFormatting>
  <conditionalFormatting sqref="R47">
    <cfRule type="expression" dxfId="661"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00FF00"/>
  </sheetPr>
  <dimension ref="A1:AK51"/>
  <sheetViews>
    <sheetView showZeros="0" zoomScale="85" zoomScaleNormal="85" workbookViewId="0">
      <selection activeCell="O19" sqref="O19"/>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Altalanos!$D$8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(4)'!$A$7:$O$22,5))</f>
        <v/>
      </c>
      <c r="D7" s="239" t="str">
        <f>IF($B7="","",VLOOKUP($B7,'1MD ELO (4)'!$A$7:$O$22,15))</f>
        <v/>
      </c>
      <c r="E7" s="443" t="str">
        <f>UPPER(IF($B7="","",VLOOKUP($B7,'1MD ELO (4)'!$A$7:$O$22,2)))</f>
        <v/>
      </c>
      <c r="F7" s="444"/>
      <c r="G7" s="443" t="str">
        <f>IF($B7="","",VLOOKUP($B7,'1MD ELO (4)'!$A$7:$O$22,3))</f>
        <v/>
      </c>
      <c r="H7" s="444"/>
      <c r="I7" s="443" t="str">
        <f>IF($B7="","",VLOOKUP($B7,'1MD ELO (4)'!$A$7:$O$22,4))</f>
        <v/>
      </c>
      <c r="J7" s="377"/>
      <c r="K7" s="382"/>
      <c r="L7" s="383" t="str">
        <f>IF(K7="","",CONCATENATE(VLOOKUP($Y$3,$AB$1:$AK$1,K7)," pont"))</f>
        <v/>
      </c>
      <c r="M7" s="384"/>
      <c r="Q7" s="365" t="s">
        <v>99</v>
      </c>
      <c r="R7" s="440" t="s">
        <v>140</v>
      </c>
      <c r="S7" s="440" t="s">
        <v>146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141</v>
      </c>
      <c r="S8" s="441" t="s">
        <v>147</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(4)'!$A$7:$O$22,5))</f>
        <v/>
      </c>
      <c r="D9" s="239" t="str">
        <f>IF($B9="","",VLOOKUP($B9,'1MD ELO (4)'!$A$7:$O$22,15))</f>
        <v/>
      </c>
      <c r="E9" s="380" t="str">
        <f>UPPER(IF($B9="","",VLOOKUP($B9,'1MD ELO (4)'!$A$7:$O$22,2)))</f>
        <v/>
      </c>
      <c r="F9" s="381"/>
      <c r="G9" s="380" t="str">
        <f>IF($B9="","",VLOOKUP($B9,'1MD ELO (4)'!$A$7:$O$22,3))</f>
        <v/>
      </c>
      <c r="H9" s="381"/>
      <c r="I9" s="380" t="str">
        <f>IF($B9="","",VLOOKUP($B9,'1MD ELO (4)'!$A$7:$O$22,4))</f>
        <v/>
      </c>
      <c r="J9" s="377"/>
      <c r="K9" s="382"/>
      <c r="L9" s="383" t="str">
        <f>IF(K9="","",CONCATENATE(VLOOKUP($Y$3,$AB$1:$AK$1,K9)," pont"))</f>
        <v/>
      </c>
      <c r="M9" s="384"/>
      <c r="Q9" s="375" t="s">
        <v>110</v>
      </c>
      <c r="R9" s="445" t="s">
        <v>136</v>
      </c>
      <c r="S9" s="445" t="s">
        <v>148</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(4)'!$A$7:$O$22,5))</f>
        <v/>
      </c>
      <c r="D11" s="239" t="str">
        <f>IF($B11="","",VLOOKUP($B11,'1MD ELO (4)'!$A$7:$O$22,15))</f>
        <v/>
      </c>
      <c r="E11" s="380" t="str">
        <f>UPPER(IF($B11="","",VLOOKUP($B11,'1MD ELO (4)'!$A$7:$O$22,2)))</f>
        <v/>
      </c>
      <c r="F11" s="381"/>
      <c r="G11" s="380" t="str">
        <f>IF($B11="","",VLOOKUP($B11,'1MD ELO (4)'!$A$7:$O$22,3))</f>
        <v/>
      </c>
      <c r="H11" s="381"/>
      <c r="I11" s="380" t="str">
        <f>IF($B11="","",VLOOKUP($B11,'1MD ELO (4)'!$A$7:$O$22,4))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(4)'!$A$7:$O$22,5))</f>
        <v/>
      </c>
      <c r="D13" s="239" t="str">
        <f>IF($B13="","",VLOOKUP($B13,'1MD ELO (4)'!$A$7:$O$22,15))</f>
        <v/>
      </c>
      <c r="E13" s="443" t="str">
        <f>UPPER(IF($B13="","",VLOOKUP($B13,'1MD ELO (4)'!$A$7:$O$22,2)))</f>
        <v/>
      </c>
      <c r="F13" s="444"/>
      <c r="G13" s="443" t="str">
        <f>IF($B13="","",VLOOKUP($B13,'1MD ELO (4)'!$A$7:$O$22,3))</f>
        <v/>
      </c>
      <c r="H13" s="444"/>
      <c r="I13" s="443" t="str">
        <f>IF($B13="","",VLOOKUP($B13,'1MD ELO (4)'!$A$7:$O$22,4))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(4)'!$A$7:$O$22,5))</f>
        <v/>
      </c>
      <c r="D15" s="239" t="str">
        <f>IF($B15="","",VLOOKUP($B15,'1MD ELO (4)'!$A$7:$O$22,15))</f>
        <v/>
      </c>
      <c r="E15" s="380" t="str">
        <f>UPPER(IF($B15="","",VLOOKUP($B15,'1MD ELO (4)'!$A$7:$O$22,2)))</f>
        <v/>
      </c>
      <c r="F15" s="381"/>
      <c r="G15" s="380" t="str">
        <f>IF($B15="","",VLOOKUP($B15,'1MD ELO (4)'!$A$7:$O$22,3))</f>
        <v/>
      </c>
      <c r="H15" s="381"/>
      <c r="I15" s="380" t="str">
        <f>IF($B15="","",VLOOKUP($B15,'1MD ELO (4)'!$A$7:$O$22,4))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(4)'!$A$7:$O$22,5))</f>
        <v/>
      </c>
      <c r="D17" s="239" t="str">
        <f>IF($B17="","",VLOOKUP($B17,'1MD ELO (4)'!$A$7:$O$22,15))</f>
        <v/>
      </c>
      <c r="E17" s="380" t="str">
        <f>UPPER(IF($B17="","",VLOOKUP($B17,'1MD ELO (4)'!$A$7:$O$22,2)))</f>
        <v/>
      </c>
      <c r="F17" s="381"/>
      <c r="G17" s="380" t="str">
        <f>IF($B17="","",VLOOKUP($B17,'1MD ELO (4)'!$A$7:$O$22,3))</f>
        <v/>
      </c>
      <c r="H17" s="381"/>
      <c r="I17" s="380" t="str">
        <f>IF($B17="","",VLOOKUP($B17,'1MD ELO (4)'!$A$7:$O$22,4))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8" t="s">
        <v>142</v>
      </c>
      <c r="B19" s="447"/>
      <c r="C19" s="239" t="str">
        <f>IF($B19="","",VLOOKUP($B19,'1MD ELO (4)'!$A$7:$O$22,5))</f>
        <v/>
      </c>
      <c r="D19" s="239" t="str">
        <f>IF($B19="","",VLOOKUP($B19,'1MD ELO (4)'!$A$7:$O$22,15))</f>
        <v/>
      </c>
      <c r="E19" s="380" t="str">
        <f>UPPER(IF($B19="","",VLOOKUP($B19,'1MD ELO (4)'!$A$7:$O$22,2)))</f>
        <v/>
      </c>
      <c r="F19" s="381"/>
      <c r="G19" s="380" t="str">
        <f>IF($B19="","",VLOOKUP($B19,'1MD ELO (4)'!$A$7:$O$22,3))</f>
        <v/>
      </c>
      <c r="H19" s="381"/>
      <c r="I19" s="380" t="str">
        <f>IF($B19="","",VLOOKUP($B19,'1MD ELO (4)'!$A$7:$O$22,4))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718" t="str">
        <f>E19</f>
        <v/>
      </c>
      <c r="K27" s="718"/>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718"/>
      <c r="K28" s="718"/>
      <c r="L28" s="377"/>
      <c r="M28" s="449"/>
    </row>
    <row r="29" spans="1:37" ht="18.75" customHeight="1" x14ac:dyDescent="0.25">
      <c r="A29" s="389" t="s">
        <v>139</v>
      </c>
      <c r="B29" s="715" t="str">
        <f>E15</f>
        <v/>
      </c>
      <c r="C29" s="715"/>
      <c r="D29" s="716"/>
      <c r="E29" s="716"/>
      <c r="F29" s="717"/>
      <c r="G29" s="717"/>
      <c r="H29" s="716"/>
      <c r="I29" s="716"/>
      <c r="J29" s="716"/>
      <c r="K29" s="716"/>
      <c r="L29" s="377"/>
      <c r="M29" s="449"/>
    </row>
    <row r="30" spans="1:37" ht="18.75" customHeight="1" x14ac:dyDescent="0.25">
      <c r="A30" s="389" t="s">
        <v>142</v>
      </c>
      <c r="B30" s="715" t="str">
        <f>E17</f>
        <v/>
      </c>
      <c r="C30" s="715"/>
      <c r="D30" s="716"/>
      <c r="E30" s="716"/>
      <c r="F30" s="716"/>
      <c r="G30" s="716"/>
      <c r="H30" s="717"/>
      <c r="I30" s="717"/>
      <c r="J30" s="716"/>
      <c r="K30" s="716"/>
      <c r="L30" s="377"/>
      <c r="M30" s="449"/>
    </row>
    <row r="31" spans="1:37" ht="18.75" customHeight="1" x14ac:dyDescent="0.25">
      <c r="A31" s="389" t="s">
        <v>149</v>
      </c>
      <c r="B31" s="715" t="str">
        <f>E19</f>
        <v/>
      </c>
      <c r="C31" s="715"/>
      <c r="D31" s="716"/>
      <c r="E31" s="716"/>
      <c r="F31" s="716"/>
      <c r="G31" s="716"/>
      <c r="H31" s="718"/>
      <c r="I31" s="718"/>
      <c r="J31" s="717"/>
      <c r="K31" s="717"/>
      <c r="L31" s="377"/>
      <c r="M31" s="449"/>
    </row>
    <row r="32" spans="1:37" ht="18.75" customHeight="1" x14ac:dyDescent="0.25">
      <c r="A32" s="451"/>
      <c r="B32" s="452"/>
      <c r="C32" s="452"/>
      <c r="D32" s="451"/>
      <c r="E32" s="451"/>
      <c r="F32" s="451"/>
      <c r="G32" s="451"/>
      <c r="H32" s="451"/>
      <c r="I32" s="451"/>
      <c r="J32" s="377"/>
      <c r="K32" s="377"/>
      <c r="L32" s="377"/>
      <c r="M32" s="453"/>
    </row>
    <row r="33" spans="1:18" ht="13.2" x14ac:dyDescent="0.25">
      <c r="A33" s="377"/>
      <c r="B33" s="377"/>
      <c r="C33" s="377"/>
      <c r="D33" s="377"/>
      <c r="E33" s="377"/>
      <c r="F33" s="377"/>
      <c r="G33" s="377"/>
      <c r="H33" s="377"/>
      <c r="I33" s="377"/>
      <c r="J33" s="377"/>
      <c r="K33" s="377"/>
      <c r="L33" s="377"/>
      <c r="M33" s="377"/>
    </row>
    <row r="34" spans="1:18" ht="13.2" x14ac:dyDescent="0.25">
      <c r="A34" s="377" t="s">
        <v>82</v>
      </c>
      <c r="B34" s="377"/>
      <c r="C34" s="725" t="str">
        <f>IF(M23=1,B23,IF(M24=1,B24,IF(M25=1,B25,"")))</f>
        <v/>
      </c>
      <c r="D34" s="725"/>
      <c r="E34" s="378" t="s">
        <v>143</v>
      </c>
      <c r="F34" s="725" t="str">
        <f>IF(M28=1,B28,IF(M29=1,B29,IF(M30=1,B30,IF(M31=1,B31,""))))</f>
        <v/>
      </c>
      <c r="G34" s="725"/>
      <c r="H34" s="377"/>
      <c r="I34" s="390"/>
      <c r="J34" s="377"/>
      <c r="K34" s="377"/>
      <c r="L34" s="377"/>
      <c r="M34" s="377"/>
    </row>
    <row r="35" spans="1:18" ht="13.2" x14ac:dyDescent="0.25">
      <c r="A35" s="377"/>
      <c r="B35" s="377"/>
      <c r="C35" s="377"/>
      <c r="D35" s="377"/>
      <c r="E35" s="377"/>
      <c r="F35" s="378"/>
      <c r="G35" s="378"/>
      <c r="H35" s="377"/>
      <c r="I35" s="377"/>
      <c r="J35" s="377"/>
      <c r="K35" s="377"/>
      <c r="L35" s="377"/>
      <c r="M35" s="377"/>
    </row>
    <row r="36" spans="1:18" ht="13.2" x14ac:dyDescent="0.25">
      <c r="A36" s="377" t="s">
        <v>144</v>
      </c>
      <c r="B36" s="377"/>
      <c r="C36" s="725" t="str">
        <f>IF(M23=2,B23,IF(M24=2,B24,IF(M25=2,B25,"")))</f>
        <v/>
      </c>
      <c r="D36" s="725"/>
      <c r="E36" s="378" t="s">
        <v>143</v>
      </c>
      <c r="F36" s="725" t="str">
        <f>IF(M28=2,B28,IF(M29=2,B29,IF(M30=2,B30,IF(M31=2,B31,""))))</f>
        <v/>
      </c>
      <c r="G36" s="725"/>
      <c r="H36" s="377"/>
      <c r="I36" s="390"/>
      <c r="J36" s="377"/>
      <c r="K36" s="377"/>
      <c r="L36" s="377"/>
      <c r="M36" s="377"/>
    </row>
    <row r="37" spans="1:18" ht="13.2" x14ac:dyDescent="0.25">
      <c r="A37" s="377"/>
      <c r="B37" s="377"/>
      <c r="C37" s="378"/>
      <c r="D37" s="378"/>
      <c r="E37" s="378"/>
      <c r="F37" s="378"/>
      <c r="G37" s="378"/>
      <c r="H37" s="377"/>
      <c r="I37" s="377"/>
      <c r="J37" s="377"/>
      <c r="K37" s="377"/>
      <c r="L37" s="377"/>
      <c r="M37" s="377"/>
    </row>
    <row r="38" spans="1:18" ht="13.2" x14ac:dyDescent="0.25">
      <c r="A38" s="377" t="s">
        <v>145</v>
      </c>
      <c r="B38" s="377"/>
      <c r="C38" s="725" t="str">
        <f>IF(M23=3,B23,IF(M24=3,B24,IF(M25=3,B25,"")))</f>
        <v/>
      </c>
      <c r="D38" s="725"/>
      <c r="E38" s="378" t="s">
        <v>143</v>
      </c>
      <c r="F38" s="725" t="str">
        <f>IF(M28=3,B28,IF(M29=3,B29,IF(M30=3,B30,IF(M31=3,B31,""))))</f>
        <v/>
      </c>
      <c r="G38" s="725"/>
      <c r="H38" s="377"/>
      <c r="I38" s="390"/>
      <c r="J38" s="377"/>
      <c r="K38" s="377"/>
      <c r="L38" s="377"/>
      <c r="M38" s="377"/>
    </row>
    <row r="39" spans="1:18" ht="13.2" x14ac:dyDescent="0.25">
      <c r="A39" s="377"/>
      <c r="B39" s="377"/>
      <c r="C39" s="377"/>
      <c r="D39" s="377"/>
      <c r="E39" s="377"/>
      <c r="F39" s="377"/>
      <c r="G39" s="377"/>
      <c r="H39" s="377"/>
      <c r="I39" s="377"/>
      <c r="J39" s="377"/>
      <c r="K39" s="377"/>
      <c r="L39" s="377"/>
      <c r="M39" s="377"/>
    </row>
    <row r="40" spans="1:18" ht="13.2" x14ac:dyDescent="0.25">
      <c r="A40" s="377"/>
      <c r="B40" s="377"/>
      <c r="C40" s="377"/>
      <c r="D40" s="377"/>
      <c r="E40" s="377"/>
      <c r="F40" s="377"/>
      <c r="G40" s="377"/>
      <c r="H40" s="377"/>
      <c r="I40" s="377"/>
      <c r="J40" s="377"/>
      <c r="K40" s="377"/>
      <c r="L40" s="390"/>
      <c r="M40" s="377"/>
    </row>
    <row r="41" spans="1:18" ht="13.2" x14ac:dyDescent="0.25">
      <c r="A41" s="242" t="s">
        <v>54</v>
      </c>
      <c r="B41" s="243"/>
      <c r="C41" s="244"/>
      <c r="D41" s="391" t="s">
        <v>60</v>
      </c>
      <c r="E41" s="392" t="s">
        <v>61</v>
      </c>
      <c r="F41" s="393"/>
      <c r="G41" s="391" t="s">
        <v>60</v>
      </c>
      <c r="H41" s="392" t="s">
        <v>123</v>
      </c>
      <c r="I41" s="394"/>
      <c r="J41" s="392" t="s">
        <v>124</v>
      </c>
      <c r="K41" s="395" t="s">
        <v>125</v>
      </c>
      <c r="L41" s="36"/>
      <c r="M41" s="393"/>
      <c r="P41" s="398"/>
      <c r="Q41" s="398"/>
      <c r="R41" s="399"/>
    </row>
    <row r="42" spans="1:18" ht="13.2" x14ac:dyDescent="0.25">
      <c r="A42" s="400" t="s">
        <v>65</v>
      </c>
      <c r="B42" s="401"/>
      <c r="C42" s="402"/>
      <c r="D42" s="403">
        <v>1</v>
      </c>
      <c r="E42" s="713" t="str">
        <f>IF(D42&gt;$R$44,,UPPER(VLOOKUP(D42,'1MD ELO (4)'!$A$7:$Q$134,2)))</f>
        <v/>
      </c>
      <c r="F42" s="713"/>
      <c r="G42" s="404" t="s">
        <v>66</v>
      </c>
      <c r="H42" s="401"/>
      <c r="I42" s="405"/>
      <c r="J42" s="406"/>
      <c r="K42" s="407" t="s">
        <v>67</v>
      </c>
      <c r="L42" s="408"/>
      <c r="M42" s="420"/>
      <c r="P42" s="410"/>
      <c r="Q42" s="410"/>
      <c r="R42" s="263"/>
    </row>
    <row r="43" spans="1:18" ht="13.2" x14ac:dyDescent="0.25">
      <c r="A43" s="411" t="s">
        <v>126</v>
      </c>
      <c r="B43" s="412"/>
      <c r="C43" s="413"/>
      <c r="D43" s="414">
        <v>2</v>
      </c>
      <c r="E43" s="714" t="str">
        <f>IF(D43&gt;$R$44,,UPPER(VLOOKUP(D43,'1MD ELO (4)'!$A$7:$Q$134,2)))</f>
        <v/>
      </c>
      <c r="F43" s="714"/>
      <c r="G43" s="415" t="s">
        <v>69</v>
      </c>
      <c r="H43" s="416"/>
      <c r="I43" s="417"/>
      <c r="J43" s="260"/>
      <c r="K43" s="418"/>
      <c r="L43" s="390"/>
      <c r="M43" s="419"/>
      <c r="P43" s="263"/>
      <c r="Q43" s="262"/>
      <c r="R43" s="263"/>
    </row>
    <row r="44" spans="1:18" ht="13.2" x14ac:dyDescent="0.25">
      <c r="A44" s="275"/>
      <c r="B44" s="276"/>
      <c r="C44" s="278"/>
      <c r="D44" s="414"/>
      <c r="E44" s="258"/>
      <c r="F44" s="377"/>
      <c r="G44" s="415" t="s">
        <v>70</v>
      </c>
      <c r="H44" s="416"/>
      <c r="I44" s="417"/>
      <c r="J44" s="260"/>
      <c r="K44" s="407" t="s">
        <v>71</v>
      </c>
      <c r="L44" s="408"/>
      <c r="M44" s="420"/>
      <c r="P44" s="410"/>
      <c r="Q44" s="410"/>
      <c r="R44" s="425">
        <f>MIN(4,'1MD ELO (4)'!Q2)</f>
        <v>4</v>
      </c>
    </row>
    <row r="45" spans="1:18" ht="13.2" x14ac:dyDescent="0.25">
      <c r="A45" s="279"/>
      <c r="B45" s="182"/>
      <c r="C45" s="280"/>
      <c r="D45" s="414"/>
      <c r="E45" s="258"/>
      <c r="F45" s="377"/>
      <c r="G45" s="415" t="s">
        <v>72</v>
      </c>
      <c r="H45" s="416"/>
      <c r="I45" s="417"/>
      <c r="J45" s="260"/>
      <c r="K45" s="421"/>
      <c r="L45" s="377"/>
      <c r="M45" s="409"/>
      <c r="P45" s="263"/>
      <c r="Q45" s="262"/>
      <c r="R45" s="263"/>
    </row>
    <row r="46" spans="1:18" ht="13.2" x14ac:dyDescent="0.25">
      <c r="A46" s="281"/>
      <c r="B46" s="282"/>
      <c r="C46" s="283"/>
      <c r="D46" s="414"/>
      <c r="E46" s="258"/>
      <c r="F46" s="377"/>
      <c r="G46" s="415" t="s">
        <v>73</v>
      </c>
      <c r="H46" s="416"/>
      <c r="I46" s="417"/>
      <c r="J46" s="260"/>
      <c r="K46" s="411"/>
      <c r="L46" s="390"/>
      <c r="M46" s="419"/>
      <c r="P46" s="263"/>
      <c r="Q46" s="262"/>
      <c r="R46" s="263"/>
    </row>
    <row r="47" spans="1:18" ht="13.2" x14ac:dyDescent="0.25">
      <c r="A47" s="284"/>
      <c r="B47" s="19"/>
      <c r="C47" s="280"/>
      <c r="D47" s="414"/>
      <c r="E47" s="258"/>
      <c r="F47" s="377"/>
      <c r="G47" s="415" t="s">
        <v>74</v>
      </c>
      <c r="H47" s="416"/>
      <c r="I47" s="417"/>
      <c r="J47" s="260"/>
      <c r="K47" s="407" t="s">
        <v>34</v>
      </c>
      <c r="L47" s="408"/>
      <c r="M47" s="420"/>
      <c r="P47" s="410"/>
      <c r="Q47" s="410"/>
      <c r="R47" s="263"/>
    </row>
    <row r="48" spans="1:18" ht="13.2" x14ac:dyDescent="0.25">
      <c r="A48" s="284"/>
      <c r="B48" s="19"/>
      <c r="C48" s="286"/>
      <c r="D48" s="414"/>
      <c r="E48" s="258"/>
      <c r="F48" s="377"/>
      <c r="G48" s="415" t="s">
        <v>75</v>
      </c>
      <c r="H48" s="416"/>
      <c r="I48" s="417"/>
      <c r="J48" s="260"/>
      <c r="K48" s="421"/>
      <c r="L48" s="377"/>
      <c r="M48" s="409"/>
      <c r="P48" s="263"/>
      <c r="Q48" s="262"/>
      <c r="R48" s="263"/>
    </row>
    <row r="49" spans="1:18" ht="13.2" x14ac:dyDescent="0.25">
      <c r="A49" s="287"/>
      <c r="B49" s="288"/>
      <c r="C49" s="290"/>
      <c r="D49" s="422"/>
      <c r="E49" s="292"/>
      <c r="F49" s="390"/>
      <c r="G49" s="423" t="s">
        <v>76</v>
      </c>
      <c r="H49" s="412"/>
      <c r="I49" s="424"/>
      <c r="J49" s="294"/>
      <c r="K49" s="411">
        <f>L4</f>
        <v>0</v>
      </c>
      <c r="L49" s="390"/>
      <c r="M49" s="419"/>
      <c r="P49" s="263"/>
      <c r="Q49" s="262"/>
      <c r="R49" s="425"/>
    </row>
    <row r="50" spans="1:18" ht="13.2" x14ac:dyDescent="0.25"/>
    <row r="51" spans="1:18" ht="13.2" x14ac:dyDescent="0.25"/>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660" priority="2" operator="equal">
      <formula>"Bye"</formula>
    </cfRule>
  </conditionalFormatting>
  <conditionalFormatting sqref="R44 R49">
    <cfRule type="expression" dxfId="659"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00FF00"/>
  </sheetPr>
  <dimension ref="A1:AK54"/>
  <sheetViews>
    <sheetView showZeros="0" zoomScale="85" zoomScaleNormal="85" workbookViewId="0">
      <selection activeCell="O15" sqref="O15"/>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IF(Y5=1,CONCATENATE(VLOOKUP(Y3,AA16:AH30,2)),CONCATENATE(VLOOKUP(Y3,AA2:AK13,2)))</f>
        <v>#N/A</v>
      </c>
      <c r="AC1" s="354" t="e">
        <f>IF(Y5=1,CONCATENATE(VLOOKUP(Y3,AA16:AK30,3)),CONCATENATE(VLOOKUP(Y3,AA2:AK13,3)))</f>
        <v>#N/A</v>
      </c>
      <c r="AD1" s="354" t="e">
        <f>IF(Y5=1,CONCATENATE(VLOOKUP(Y3,AA16:AK30,4)),CONCATENATE(VLOOKUP(Y3,AA2:AK13,4)))</f>
        <v>#N/A</v>
      </c>
      <c r="AE1" s="354" t="e">
        <f>IF(Y5=1,CONCATENATE(VLOOKUP(Y3,AA16:AK30,5)),CONCATENATE(VLOOKUP(Y3,AA2:AK13,5)))</f>
        <v>#N/A</v>
      </c>
      <c r="AF1" s="354" t="e">
        <f>IF(Y5=1,CONCATENATE(VLOOKUP(Y3,AA16:AK30,6)),CONCATENATE(VLOOKUP(Y3,AA2:AK13,6)))</f>
        <v>#N/A</v>
      </c>
      <c r="AG1" s="354" t="e">
        <f>IF(Y5=1,CONCATENATE(VLOOKUP(Y3,AA16:AK30,7)),CONCATENATE(VLOOKUP(Y3,AA2:AK13,7)))</f>
        <v>#N/A</v>
      </c>
      <c r="AH1" s="354" t="e">
        <f>IF(Y5=1,CONCATENATE(VLOOKUP(Y3,AA16:AK30,8)),CONCATENATE(VLOOKUP(Y3,AA2:AK13,8)))</f>
        <v>#N/A</v>
      </c>
      <c r="AI1" s="354" t="e">
        <f>IF(Y5=1,CONCATENATE(VLOOKUP(Y3,AA16:AK30,9)),CONCATENATE(VLOOKUP(Y3,AA2:AK13,9)))</f>
        <v>#N/A</v>
      </c>
      <c r="AJ1" s="354" t="e">
        <f>IF(Y5=1,CONCATENATE(VLOOKUP(Y3,AA16:AK30,10)),CONCATENATE(VLOOKUP(Y3,AA2:AK13,10)))</f>
        <v>#N/A</v>
      </c>
      <c r="AK1" s="354" t="e">
        <f>IF(Y5=1,CONCATENATE(VLOOKUP(Y3,AA16:AK30,11)),CONCATENATE(VLOOKUP(Y3,AA2:AK13,11)))</f>
        <v>#N/A</v>
      </c>
    </row>
    <row r="2" spans="1:37" ht="13.2" x14ac:dyDescent="0.25">
      <c r="A2" s="355" t="s">
        <v>32</v>
      </c>
      <c r="B2" s="356"/>
      <c r="C2" s="356"/>
      <c r="D2" s="356"/>
      <c r="E2" s="701">
        <f>Altalanos!$D$8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(4)'!$A$7:$O$22,5))</f>
        <v/>
      </c>
      <c r="D7" s="239" t="str">
        <f>IF($B7="","",VLOOKUP($B7,'1MD ELO (4)'!$A$7:$O$22,15))</f>
        <v/>
      </c>
      <c r="E7" s="443" t="str">
        <f>UPPER(IF($B7="","",VLOOKUP($B7,'1MD ELO (4)'!$A$7:$O$22,2)))</f>
        <v/>
      </c>
      <c r="F7" s="444"/>
      <c r="G7" s="443" t="str">
        <f>IF($B7="","",VLOOKUP($B7,'1MD ELO (4)'!$A$7:$O$22,3))</f>
        <v/>
      </c>
      <c r="H7" s="444"/>
      <c r="I7" s="443" t="str">
        <f>IF($B7="","",VLOOKUP($B7,'1MD ELO (4)'!$A$7:$O$22,4))</f>
        <v/>
      </c>
      <c r="J7" s="377"/>
      <c r="K7" s="382"/>
      <c r="L7" s="383" t="str">
        <f>IF(K7="","",CONCATENATE(VLOOKUP($Y$3,$AB$1:$AK$1,K7)," pont"))</f>
        <v/>
      </c>
      <c r="M7" s="384"/>
      <c r="Q7" s="365" t="s">
        <v>99</v>
      </c>
      <c r="R7" s="440" t="s">
        <v>150</v>
      </c>
      <c r="S7" s="440" t="s">
        <v>151</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147</v>
      </c>
      <c r="S8" s="441" t="s">
        <v>152</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(4)'!$A$7:$O$22,5))</f>
        <v/>
      </c>
      <c r="D9" s="239" t="str">
        <f>IF($B9="","",VLOOKUP($B9,'1MD ELO (4)'!$A$7:$O$22,15))</f>
        <v/>
      </c>
      <c r="E9" s="380" t="str">
        <f>UPPER(IF($B9="","",VLOOKUP($B9,'1MD ELO (4)'!$A$7:$O$22,2)))</f>
        <v/>
      </c>
      <c r="F9" s="381"/>
      <c r="G9" s="380" t="str">
        <f>IF($B9="","",VLOOKUP($B9,'1MD ELO (4)'!$A$7:$O$22,3))</f>
        <v/>
      </c>
      <c r="H9" s="381"/>
      <c r="I9" s="380" t="str">
        <f>IF($B9="","",VLOOKUP($B9,'1MD ELO (4)'!$A$7:$O$22,4))</f>
        <v/>
      </c>
      <c r="J9" s="377"/>
      <c r="K9" s="382"/>
      <c r="L9" s="383" t="str">
        <f>IF(K9="","",CONCATENATE(VLOOKUP($Y$3,$AB$1:$AK$1,K9)," pont"))</f>
        <v/>
      </c>
      <c r="M9" s="384"/>
      <c r="Q9" s="375" t="s">
        <v>110</v>
      </c>
      <c r="R9" s="445" t="s">
        <v>140</v>
      </c>
      <c r="S9" s="445" t="s">
        <v>153</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(4)'!$A$7:$O$22,5))</f>
        <v/>
      </c>
      <c r="D11" s="239" t="str">
        <f>IF($B11="","",VLOOKUP($B11,'1MD ELO (4)'!$A$7:$O$22,15))</f>
        <v/>
      </c>
      <c r="E11" s="380" t="str">
        <f>UPPER(IF($B11="","",VLOOKUP($B11,'1MD ELO (4)'!$A$7:$O$22,2)))</f>
        <v/>
      </c>
      <c r="F11" s="381"/>
      <c r="G11" s="380" t="str">
        <f>IF($B11="","",VLOOKUP($B11,'1MD ELO (4)'!$A$7:$O$22,3))</f>
        <v/>
      </c>
      <c r="H11" s="381"/>
      <c r="I11" s="380" t="str">
        <f>IF($B11="","",VLOOKUP($B11,'1MD ELO (4)'!$A$7:$O$22,4))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54" t="s">
        <v>131</v>
      </c>
      <c r="B13" s="455"/>
      <c r="C13" s="239" t="str">
        <f>IF($B13="","",VLOOKUP($B13,'1MD ELO (4)'!$A$7:$O$22,5))</f>
        <v/>
      </c>
      <c r="D13" s="239" t="str">
        <f>IF($B13="","",VLOOKUP($B13,'1MD ELO (4)'!$A$7:$O$22,15))</f>
        <v/>
      </c>
      <c r="E13" s="380" t="str">
        <f>UPPER(IF($B13="","",VLOOKUP($B13,'1MD ELO (4)'!$A$7:$O$22,2)))</f>
        <v/>
      </c>
      <c r="F13" s="381"/>
      <c r="G13" s="380" t="str">
        <f>IF($B13="","",VLOOKUP($B13,'1MD ELO (4)'!$A$7:$O$22,3))</f>
        <v/>
      </c>
      <c r="H13" s="381"/>
      <c r="I13" s="380" t="str">
        <f>IF($B13="","",VLOOKUP($B13,'1MD ELO (4)'!$A$7:$O$22,4))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436" t="s">
        <v>139</v>
      </c>
      <c r="B15" s="456"/>
      <c r="C15" s="239" t="str">
        <f>IF($B15="","",VLOOKUP($B15,'1MD ELO (4)'!$A$7:$O$22,5))</f>
        <v/>
      </c>
      <c r="D15" s="457" t="str">
        <f>IF($B15="","",VLOOKUP($B15,'1MD ELO (4)'!$A$7:$O$22,15))</f>
        <v/>
      </c>
      <c r="E15" s="443" t="str">
        <f>UPPER(IF($B15="","",VLOOKUP($B15,'1MD ELO (4)'!$A$7:$O$22,2)))</f>
        <v/>
      </c>
      <c r="F15" s="444"/>
      <c r="G15" s="443" t="str">
        <f>IF($B15="","",VLOOKUP($B15,'1MD ELO (4)'!$A$7:$O$22,3))</f>
        <v/>
      </c>
      <c r="H15" s="444"/>
      <c r="I15" s="443" t="str">
        <f>IF($B15="","",VLOOKUP($B15,'1MD ELO (4)'!$A$7:$O$22,4))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(4)'!$A$7:$O$22,5))</f>
        <v/>
      </c>
      <c r="D17" s="239" t="str">
        <f>IF($B17="","",VLOOKUP($B17,'1MD ELO (4)'!$A$7:$O$22,15))</f>
        <v/>
      </c>
      <c r="E17" s="380" t="str">
        <f>UPPER(IF($B17="","",VLOOKUP($B17,'1MD ELO (4)'!$A$7:$O$22,2)))</f>
        <v/>
      </c>
      <c r="F17" s="381"/>
      <c r="G17" s="380" t="str">
        <f>IF($B17="","",VLOOKUP($B17,'1MD ELO (4)'!$A$7:$O$22,3))</f>
        <v/>
      </c>
      <c r="H17" s="381"/>
      <c r="I17" s="380" t="str">
        <f>IF($B17="","",VLOOKUP($B17,'1MD ELO (4)'!$A$7:$O$22,4))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454" t="s">
        <v>149</v>
      </c>
      <c r="B19" s="447"/>
      <c r="C19" s="239" t="str">
        <f>IF($B19="","",VLOOKUP($B19,'1MD ELO (4)'!$A$7:$O$22,5))</f>
        <v/>
      </c>
      <c r="D19" s="239" t="str">
        <f>IF($B19="","",VLOOKUP($B19,'1MD ELO (4)'!$A$7:$O$22,15))</f>
        <v/>
      </c>
      <c r="E19" s="380" t="str">
        <f>UPPER(IF($B19="","",VLOOKUP($B19,'1MD ELO (4)'!$A$7:$O$22,2)))</f>
        <v/>
      </c>
      <c r="F19" s="381"/>
      <c r="G19" s="380" t="str">
        <f>IF($B19="","",VLOOKUP($B19,'1MD ELO (4)'!$A$7:$O$22,3))</f>
        <v/>
      </c>
      <c r="H19" s="381"/>
      <c r="I19" s="380" t="str">
        <f>IF($B19="","",VLOOKUP($B19,'1MD ELO (4)'!$A$7:$O$22,4))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8"/>
      <c r="B20" s="446"/>
      <c r="C20" s="386"/>
      <c r="D20" s="386"/>
      <c r="E20" s="386"/>
      <c r="F20" s="386"/>
      <c r="G20" s="386"/>
      <c r="H20" s="386"/>
      <c r="I20" s="386"/>
      <c r="J20" s="377"/>
      <c r="K20" s="378"/>
      <c r="L20" s="378"/>
      <c r="M20" s="387"/>
      <c r="Y20" s="361"/>
      <c r="Z20" s="361"/>
      <c r="AA20" s="361" t="s">
        <v>104</v>
      </c>
      <c r="AB20" s="361">
        <v>200</v>
      </c>
      <c r="AC20" s="361">
        <v>150</v>
      </c>
      <c r="AD20" s="361">
        <v>130</v>
      </c>
      <c r="AE20" s="361">
        <v>110</v>
      </c>
      <c r="AF20" s="361">
        <v>95</v>
      </c>
      <c r="AG20" s="361">
        <v>80</v>
      </c>
      <c r="AH20" s="361">
        <v>70</v>
      </c>
      <c r="AI20" s="361">
        <v>60</v>
      </c>
      <c r="AJ20" s="361">
        <v>55</v>
      </c>
      <c r="AK20" s="361">
        <v>50</v>
      </c>
    </row>
    <row r="21" spans="1:37" ht="13.2" x14ac:dyDescent="0.25">
      <c r="A21" s="454" t="s">
        <v>154</v>
      </c>
      <c r="B21" s="447"/>
      <c r="C21" s="239" t="str">
        <f>IF($B21="","",VLOOKUP($B21,'1MD ELO (4)'!$A$7:$O$22,5))</f>
        <v/>
      </c>
      <c r="D21" s="239" t="str">
        <f>IF($B21="","",VLOOKUP($B21,'1MD ELO (4)'!$A$7:$O$22,15))</f>
        <v/>
      </c>
      <c r="E21" s="380" t="str">
        <f>UPPER(IF($B21="","",VLOOKUP($B21,'1MD ELO (4)'!$A$7:$O$22,2)))</f>
        <v/>
      </c>
      <c r="F21" s="381"/>
      <c r="G21" s="380" t="str">
        <f>IF($B21="","",VLOOKUP($B21,'1MD ELO (4)'!$A$7:$O$22,3))</f>
        <v/>
      </c>
      <c r="H21" s="381"/>
      <c r="I21" s="380" t="str">
        <f>IF($B21="","",VLOOKUP($B21,'1MD ELO (4)'!$A$7:$O$22,4))</f>
        <v/>
      </c>
      <c r="J21" s="377"/>
      <c r="K21" s="382"/>
      <c r="L21" s="383" t="str">
        <f>IF(K21="","",CONCATENATE(VLOOKUP($Y$3,$AB$1:$AK$1,K21)," pont"))</f>
        <v/>
      </c>
      <c r="M21" s="384"/>
      <c r="Y21" s="361"/>
      <c r="Z21" s="361"/>
      <c r="AA21" s="361" t="s">
        <v>112</v>
      </c>
      <c r="AB21" s="361">
        <v>150</v>
      </c>
      <c r="AC21" s="361">
        <v>120</v>
      </c>
      <c r="AD21" s="361">
        <v>100</v>
      </c>
      <c r="AE21" s="361">
        <v>80</v>
      </c>
      <c r="AF21" s="361">
        <v>70</v>
      </c>
      <c r="AG21" s="361">
        <v>60</v>
      </c>
      <c r="AH21" s="361">
        <v>55</v>
      </c>
      <c r="AI21" s="361">
        <v>50</v>
      </c>
      <c r="AJ21" s="361">
        <v>45</v>
      </c>
      <c r="AK21" s="361">
        <v>40</v>
      </c>
    </row>
    <row r="22" spans="1:37" ht="13.2" x14ac:dyDescent="0.25">
      <c r="A22" s="377"/>
      <c r="B22" s="377"/>
      <c r="C22" s="377"/>
      <c r="D22" s="377"/>
      <c r="E22" s="377"/>
      <c r="F22" s="377"/>
      <c r="G22" s="377"/>
      <c r="H22" s="377"/>
      <c r="I22" s="377"/>
      <c r="J22" s="377"/>
      <c r="K22" s="377"/>
      <c r="L22" s="377"/>
      <c r="M22" s="377"/>
      <c r="Y22" s="361"/>
      <c r="Z22" s="361"/>
      <c r="AA22" s="361" t="s">
        <v>113</v>
      </c>
      <c r="AB22" s="361">
        <v>120</v>
      </c>
      <c r="AC22" s="361">
        <v>90</v>
      </c>
      <c r="AD22" s="361">
        <v>65</v>
      </c>
      <c r="AE22" s="361">
        <v>55</v>
      </c>
      <c r="AF22" s="361">
        <v>50</v>
      </c>
      <c r="AG22" s="361">
        <v>45</v>
      </c>
      <c r="AH22" s="361">
        <v>40</v>
      </c>
      <c r="AI22" s="361">
        <v>35</v>
      </c>
      <c r="AJ22" s="361">
        <v>25</v>
      </c>
      <c r="AK22" s="361">
        <v>20</v>
      </c>
    </row>
    <row r="23" spans="1:37" ht="13.2" x14ac:dyDescent="0.25">
      <c r="A23" s="377"/>
      <c r="B23" s="377"/>
      <c r="C23" s="377"/>
      <c r="D23" s="377"/>
      <c r="E23" s="377"/>
      <c r="F23" s="377"/>
      <c r="G23" s="377"/>
      <c r="H23" s="377"/>
      <c r="I23" s="377"/>
      <c r="J23" s="377"/>
      <c r="K23" s="377"/>
      <c r="L23" s="377"/>
      <c r="M23" s="377"/>
      <c r="Y23" s="361"/>
      <c r="Z23" s="361"/>
      <c r="AA23" s="361" t="s">
        <v>114</v>
      </c>
      <c r="AB23" s="361">
        <v>90</v>
      </c>
      <c r="AC23" s="361">
        <v>60</v>
      </c>
      <c r="AD23" s="361">
        <v>45</v>
      </c>
      <c r="AE23" s="361">
        <v>34</v>
      </c>
      <c r="AF23" s="361">
        <v>27</v>
      </c>
      <c r="AG23" s="361">
        <v>22</v>
      </c>
      <c r="AH23" s="361">
        <v>18</v>
      </c>
      <c r="AI23" s="361">
        <v>15</v>
      </c>
      <c r="AJ23" s="361">
        <v>12</v>
      </c>
      <c r="AK23" s="361">
        <v>9</v>
      </c>
    </row>
    <row r="24" spans="1:37" ht="18.75" customHeight="1" x14ac:dyDescent="0.25">
      <c r="A24" s="377"/>
      <c r="B24" s="721"/>
      <c r="C24" s="721"/>
      <c r="D24" s="718" t="str">
        <f>E7</f>
        <v/>
      </c>
      <c r="E24" s="718"/>
      <c r="F24" s="718" t="str">
        <f>E9</f>
        <v/>
      </c>
      <c r="G24" s="718"/>
      <c r="H24" s="718" t="str">
        <f>E11</f>
        <v/>
      </c>
      <c r="I24" s="718"/>
      <c r="J24" s="718" t="str">
        <f>E13</f>
        <v/>
      </c>
      <c r="K24" s="718"/>
      <c r="L24" s="377"/>
      <c r="M24" s="448" t="s">
        <v>107</v>
      </c>
      <c r="Y24" s="361"/>
      <c r="Z24" s="361"/>
      <c r="AA24" s="361" t="s">
        <v>115</v>
      </c>
      <c r="AB24" s="361">
        <v>60</v>
      </c>
      <c r="AC24" s="361">
        <v>40</v>
      </c>
      <c r="AD24" s="361">
        <v>30</v>
      </c>
      <c r="AE24" s="361">
        <v>20</v>
      </c>
      <c r="AF24" s="361">
        <v>18</v>
      </c>
      <c r="AG24" s="361">
        <v>15</v>
      </c>
      <c r="AH24" s="361">
        <v>12</v>
      </c>
      <c r="AI24" s="361">
        <v>10</v>
      </c>
      <c r="AJ24" s="361">
        <v>8</v>
      </c>
      <c r="AK24" s="361">
        <v>6</v>
      </c>
    </row>
    <row r="25" spans="1:37" ht="18.75" customHeight="1" x14ac:dyDescent="0.25">
      <c r="A25" s="389" t="s">
        <v>98</v>
      </c>
      <c r="B25" s="715" t="str">
        <f>E7</f>
        <v/>
      </c>
      <c r="C25" s="715"/>
      <c r="D25" s="717"/>
      <c r="E25" s="717"/>
      <c r="F25" s="716"/>
      <c r="G25" s="716"/>
      <c r="H25" s="716"/>
      <c r="I25" s="716"/>
      <c r="J25" s="718"/>
      <c r="K25" s="718"/>
      <c r="L25" s="377"/>
      <c r="M25" s="449"/>
      <c r="Y25" s="361"/>
      <c r="Z25" s="361"/>
      <c r="AA25" s="361" t="s">
        <v>117</v>
      </c>
      <c r="AB25" s="361">
        <v>40</v>
      </c>
      <c r="AC25" s="361">
        <v>25</v>
      </c>
      <c r="AD25" s="361">
        <v>18</v>
      </c>
      <c r="AE25" s="361">
        <v>13</v>
      </c>
      <c r="AF25" s="361">
        <v>8</v>
      </c>
      <c r="AG25" s="361">
        <v>7</v>
      </c>
      <c r="AH25" s="361">
        <v>6</v>
      </c>
      <c r="AI25" s="361">
        <v>5</v>
      </c>
      <c r="AJ25" s="361">
        <v>4</v>
      </c>
      <c r="AK25" s="361">
        <v>3</v>
      </c>
    </row>
    <row r="26" spans="1:37" ht="18.75" customHeight="1" x14ac:dyDescent="0.25">
      <c r="A26" s="389" t="s">
        <v>116</v>
      </c>
      <c r="B26" s="715" t="str">
        <f>E9</f>
        <v/>
      </c>
      <c r="C26" s="715"/>
      <c r="D26" s="716"/>
      <c r="E26" s="716"/>
      <c r="F26" s="717"/>
      <c r="G26" s="717"/>
      <c r="H26" s="716"/>
      <c r="I26" s="716"/>
      <c r="J26" s="716"/>
      <c r="K26" s="716"/>
      <c r="L26" s="377"/>
      <c r="M26" s="449"/>
      <c r="Y26" s="361"/>
      <c r="Z26" s="361"/>
      <c r="AA26" s="361" t="s">
        <v>118</v>
      </c>
      <c r="AB26" s="361">
        <v>25</v>
      </c>
      <c r="AC26" s="361">
        <v>15</v>
      </c>
      <c r="AD26" s="361">
        <v>13</v>
      </c>
      <c r="AE26" s="361">
        <v>7</v>
      </c>
      <c r="AF26" s="361">
        <v>6</v>
      </c>
      <c r="AG26" s="361">
        <v>5</v>
      </c>
      <c r="AH26" s="361">
        <v>4</v>
      </c>
      <c r="AI26" s="361">
        <v>3</v>
      </c>
      <c r="AJ26" s="361">
        <v>2</v>
      </c>
      <c r="AK26" s="361">
        <v>1</v>
      </c>
    </row>
    <row r="27" spans="1:37" ht="18.75" customHeight="1" x14ac:dyDescent="0.25">
      <c r="A27" s="389" t="s">
        <v>119</v>
      </c>
      <c r="B27" s="715" t="str">
        <f>E11</f>
        <v/>
      </c>
      <c r="C27" s="715"/>
      <c r="D27" s="716"/>
      <c r="E27" s="716"/>
      <c r="F27" s="716"/>
      <c r="G27" s="716"/>
      <c r="H27" s="717"/>
      <c r="I27" s="717"/>
      <c r="J27" s="716"/>
      <c r="K27" s="716"/>
      <c r="L27" s="377"/>
      <c r="M27" s="449"/>
      <c r="Y27" s="361"/>
      <c r="Z27" s="361"/>
      <c r="AA27" s="361" t="s">
        <v>120</v>
      </c>
      <c r="AB27" s="361">
        <v>15</v>
      </c>
      <c r="AC27" s="361">
        <v>10</v>
      </c>
      <c r="AD27" s="361">
        <v>8</v>
      </c>
      <c r="AE27" s="361">
        <v>4</v>
      </c>
      <c r="AF27" s="361">
        <v>3</v>
      </c>
      <c r="AG27" s="361">
        <v>2</v>
      </c>
      <c r="AH27" s="361">
        <v>1</v>
      </c>
      <c r="AI27" s="361">
        <v>0</v>
      </c>
      <c r="AJ27" s="361">
        <v>0</v>
      </c>
      <c r="AK27" s="361">
        <v>0</v>
      </c>
    </row>
    <row r="28" spans="1:37" ht="18.75" customHeight="1" x14ac:dyDescent="0.25">
      <c r="A28" s="458" t="s">
        <v>131</v>
      </c>
      <c r="B28" s="715" t="str">
        <f>E13</f>
        <v/>
      </c>
      <c r="C28" s="715"/>
      <c r="D28" s="716"/>
      <c r="E28" s="716"/>
      <c r="F28" s="716"/>
      <c r="G28" s="716"/>
      <c r="H28" s="718"/>
      <c r="I28" s="718"/>
      <c r="J28" s="717"/>
      <c r="K28" s="717"/>
      <c r="L28" s="377"/>
      <c r="M28" s="449"/>
      <c r="Y28" s="361"/>
      <c r="Z28" s="361"/>
      <c r="AA28" s="361" t="s">
        <v>120</v>
      </c>
      <c r="AB28" s="361">
        <v>15</v>
      </c>
      <c r="AC28" s="361">
        <v>10</v>
      </c>
      <c r="AD28" s="361">
        <v>8</v>
      </c>
      <c r="AE28" s="361">
        <v>4</v>
      </c>
      <c r="AF28" s="361">
        <v>3</v>
      </c>
      <c r="AG28" s="361">
        <v>2</v>
      </c>
      <c r="AH28" s="361">
        <v>1</v>
      </c>
      <c r="AI28" s="361">
        <v>0</v>
      </c>
      <c r="AJ28" s="361">
        <v>0</v>
      </c>
      <c r="AK28" s="361">
        <v>0</v>
      </c>
    </row>
    <row r="29" spans="1:37" ht="13.2" x14ac:dyDescent="0.25">
      <c r="A29" s="377"/>
      <c r="B29" s="377"/>
      <c r="C29" s="377"/>
      <c r="D29" s="377"/>
      <c r="E29" s="377"/>
      <c r="F29" s="377"/>
      <c r="G29" s="377"/>
      <c r="H29" s="377"/>
      <c r="I29" s="377"/>
      <c r="J29" s="377"/>
      <c r="K29" s="377"/>
      <c r="L29" s="377"/>
      <c r="M29" s="450"/>
      <c r="Y29" s="361"/>
      <c r="Z29" s="361"/>
      <c r="AA29" s="361" t="s">
        <v>121</v>
      </c>
      <c r="AB29" s="361">
        <v>10</v>
      </c>
      <c r="AC29" s="361">
        <v>6</v>
      </c>
      <c r="AD29" s="361">
        <v>4</v>
      </c>
      <c r="AE29" s="361">
        <v>2</v>
      </c>
      <c r="AF29" s="361">
        <v>1</v>
      </c>
      <c r="AG29" s="361">
        <v>0</v>
      </c>
      <c r="AH29" s="361">
        <v>0</v>
      </c>
      <c r="AI29" s="361">
        <v>0</v>
      </c>
      <c r="AJ29" s="361">
        <v>0</v>
      </c>
      <c r="AK29" s="361">
        <v>0</v>
      </c>
    </row>
    <row r="30" spans="1:37" ht="18.75" customHeight="1" x14ac:dyDescent="0.25">
      <c r="A30" s="377"/>
      <c r="B30" s="721"/>
      <c r="C30" s="721"/>
      <c r="D30" s="718" t="str">
        <f>E15</f>
        <v/>
      </c>
      <c r="E30" s="718"/>
      <c r="F30" s="718" t="str">
        <f>E17</f>
        <v/>
      </c>
      <c r="G30" s="718"/>
      <c r="H30" s="718" t="str">
        <f>E19</f>
        <v/>
      </c>
      <c r="I30" s="718"/>
      <c r="J30" s="718" t="str">
        <f>E21</f>
        <v/>
      </c>
      <c r="K30" s="718"/>
      <c r="L30" s="377"/>
      <c r="M30" s="450"/>
      <c r="Y30" s="361"/>
      <c r="Z30" s="361"/>
      <c r="AA30" s="361" t="s">
        <v>122</v>
      </c>
      <c r="AB30" s="361">
        <v>3</v>
      </c>
      <c r="AC30" s="361">
        <v>2</v>
      </c>
      <c r="AD30" s="361">
        <v>1</v>
      </c>
      <c r="AE30" s="361">
        <v>0</v>
      </c>
      <c r="AF30" s="361">
        <v>0</v>
      </c>
      <c r="AG30" s="361">
        <v>0</v>
      </c>
      <c r="AH30" s="361">
        <v>0</v>
      </c>
      <c r="AI30" s="361">
        <v>0</v>
      </c>
      <c r="AJ30" s="361">
        <v>0</v>
      </c>
      <c r="AK30" s="361">
        <v>0</v>
      </c>
    </row>
    <row r="31" spans="1:37" ht="18.75" customHeight="1" x14ac:dyDescent="0.25">
      <c r="A31" s="458" t="s">
        <v>139</v>
      </c>
      <c r="B31" s="715" t="str">
        <f>E15</f>
        <v/>
      </c>
      <c r="C31" s="715"/>
      <c r="D31" s="717"/>
      <c r="E31" s="717"/>
      <c r="F31" s="716"/>
      <c r="G31" s="716"/>
      <c r="H31" s="716"/>
      <c r="I31" s="716"/>
      <c r="J31" s="718"/>
      <c r="K31" s="718"/>
      <c r="L31" s="377"/>
      <c r="M31" s="449"/>
    </row>
    <row r="32" spans="1:37" ht="18.75" customHeight="1" x14ac:dyDescent="0.25">
      <c r="A32" s="458" t="s">
        <v>142</v>
      </c>
      <c r="B32" s="715" t="str">
        <f>E17</f>
        <v/>
      </c>
      <c r="C32" s="715"/>
      <c r="D32" s="716"/>
      <c r="E32" s="716"/>
      <c r="F32" s="717"/>
      <c r="G32" s="717"/>
      <c r="H32" s="716"/>
      <c r="I32" s="716"/>
      <c r="J32" s="716"/>
      <c r="K32" s="716"/>
      <c r="L32" s="377"/>
      <c r="M32" s="449"/>
    </row>
    <row r="33" spans="1:18" ht="18.75" customHeight="1" x14ac:dyDescent="0.25">
      <c r="A33" s="458" t="s">
        <v>149</v>
      </c>
      <c r="B33" s="715" t="str">
        <f>E19</f>
        <v/>
      </c>
      <c r="C33" s="715"/>
      <c r="D33" s="716"/>
      <c r="E33" s="716"/>
      <c r="F33" s="716"/>
      <c r="G33" s="716"/>
      <c r="H33" s="717"/>
      <c r="I33" s="717"/>
      <c r="J33" s="716"/>
      <c r="K33" s="716"/>
      <c r="L33" s="377"/>
      <c r="M33" s="449"/>
    </row>
    <row r="34" spans="1:18" ht="18.75" customHeight="1" x14ac:dyDescent="0.25">
      <c r="A34" s="458" t="s">
        <v>154</v>
      </c>
      <c r="B34" s="715" t="str">
        <f>E21</f>
        <v/>
      </c>
      <c r="C34" s="715"/>
      <c r="D34" s="716"/>
      <c r="E34" s="716"/>
      <c r="F34" s="716"/>
      <c r="G34" s="716"/>
      <c r="H34" s="718"/>
      <c r="I34" s="718"/>
      <c r="J34" s="717"/>
      <c r="K34" s="717"/>
      <c r="L34" s="377"/>
      <c r="M34" s="449"/>
    </row>
    <row r="35" spans="1:18" ht="18.75" customHeight="1" x14ac:dyDescent="0.25">
      <c r="A35" s="451"/>
      <c r="B35" s="452"/>
      <c r="C35" s="452"/>
      <c r="D35" s="451"/>
      <c r="E35" s="451"/>
      <c r="F35" s="451"/>
      <c r="G35" s="451"/>
      <c r="H35" s="451"/>
      <c r="I35" s="451"/>
      <c r="J35" s="377"/>
      <c r="K35" s="377"/>
      <c r="L35" s="377"/>
      <c r="M35" s="453"/>
    </row>
    <row r="36" spans="1:18" ht="13.2" x14ac:dyDescent="0.25">
      <c r="A36" s="377"/>
      <c r="B36" s="377"/>
      <c r="C36" s="377"/>
      <c r="D36" s="377"/>
      <c r="E36" s="377"/>
      <c r="F36" s="377"/>
      <c r="G36" s="377"/>
      <c r="H36" s="377"/>
      <c r="I36" s="377"/>
      <c r="J36" s="377"/>
      <c r="K36" s="377"/>
      <c r="L36" s="377"/>
      <c r="M36" s="377"/>
    </row>
    <row r="37" spans="1:18" ht="13.2" x14ac:dyDescent="0.25">
      <c r="A37" s="377" t="s">
        <v>82</v>
      </c>
      <c r="B37" s="377"/>
      <c r="C37" s="725" t="str">
        <f>IF(M25=1,B25,IF(M26=1,B26,IF(M27=1,B27,IF(M28=1,B28,""))))</f>
        <v/>
      </c>
      <c r="D37" s="725"/>
      <c r="E37" s="378" t="s">
        <v>143</v>
      </c>
      <c r="F37" s="725" t="str">
        <f>IF(M31=1,B31,IF(M32=1,B32,IF(M33=1,B33,IF(M34=1,B34,""))))</f>
        <v/>
      </c>
      <c r="G37" s="725"/>
      <c r="H37" s="377"/>
      <c r="I37" s="390"/>
      <c r="J37" s="377"/>
      <c r="K37" s="377"/>
      <c r="L37" s="377"/>
      <c r="M37" s="377"/>
    </row>
    <row r="38" spans="1:18" ht="13.2" x14ac:dyDescent="0.25">
      <c r="A38" s="377"/>
      <c r="B38" s="377"/>
      <c r="C38" s="377"/>
      <c r="D38" s="377"/>
      <c r="E38" s="377"/>
      <c r="F38" s="378"/>
      <c r="G38" s="378"/>
      <c r="H38" s="377"/>
      <c r="I38" s="377"/>
      <c r="J38" s="377"/>
      <c r="K38" s="377"/>
      <c r="L38" s="377"/>
      <c r="M38" s="377"/>
    </row>
    <row r="39" spans="1:18" ht="13.2" x14ac:dyDescent="0.25">
      <c r="A39" s="377" t="s">
        <v>144</v>
      </c>
      <c r="B39" s="377"/>
      <c r="C39" s="725" t="str">
        <f>IF(M25=2,B25,IF(M26=2,B26,IF(M27=2,B27,IF(M28=2,B28,""))))</f>
        <v/>
      </c>
      <c r="D39" s="725"/>
      <c r="E39" s="378" t="s">
        <v>143</v>
      </c>
      <c r="F39" s="725" t="str">
        <f>IF(M31=2,B31,IF(M32=2,B32,IF(M33=2,B33,IF(M34=2,B34,""))))</f>
        <v/>
      </c>
      <c r="G39" s="725"/>
      <c r="H39" s="377"/>
      <c r="I39" s="390"/>
      <c r="J39" s="377"/>
      <c r="K39" s="377"/>
      <c r="L39" s="377"/>
      <c r="M39" s="377"/>
    </row>
    <row r="40" spans="1:18" ht="13.2" x14ac:dyDescent="0.25">
      <c r="A40" s="377"/>
      <c r="B40" s="377"/>
      <c r="C40" s="378"/>
      <c r="D40" s="378"/>
      <c r="E40" s="378"/>
      <c r="F40" s="378"/>
      <c r="G40" s="378"/>
      <c r="H40" s="377"/>
      <c r="I40" s="377"/>
      <c r="J40" s="377"/>
      <c r="K40" s="377"/>
      <c r="L40" s="377"/>
      <c r="M40" s="377"/>
    </row>
    <row r="41" spans="1:18" ht="13.2" x14ac:dyDescent="0.25">
      <c r="A41" s="377" t="s">
        <v>145</v>
      </c>
      <c r="B41" s="377"/>
      <c r="C41" s="725" t="str">
        <f>IF(M25=3,B25,IF(M26=3,B26,IF(M27=3,B27,IF(M28=3,B28,""))))</f>
        <v/>
      </c>
      <c r="D41" s="725"/>
      <c r="E41" s="378" t="s">
        <v>143</v>
      </c>
      <c r="F41" s="725" t="str">
        <f>IF(M31=3,B31,IF(M32=3,B32,IF(M33=3,B33,IF(M34=3,B34,""))))</f>
        <v/>
      </c>
      <c r="G41" s="725"/>
      <c r="H41" s="377"/>
      <c r="I41" s="390"/>
      <c r="J41" s="377"/>
      <c r="K41" s="377"/>
      <c r="L41" s="377"/>
      <c r="M41" s="377"/>
    </row>
    <row r="42" spans="1:18" ht="13.2" x14ac:dyDescent="0.25">
      <c r="A42" s="377"/>
      <c r="B42" s="377"/>
      <c r="C42" s="377"/>
      <c r="D42" s="377"/>
      <c r="E42" s="377"/>
      <c r="F42" s="377"/>
      <c r="G42" s="377"/>
      <c r="H42" s="377"/>
      <c r="I42" s="377"/>
      <c r="J42" s="377"/>
      <c r="K42" s="377"/>
      <c r="L42" s="377"/>
      <c r="M42" s="377"/>
    </row>
    <row r="43" spans="1:18" ht="13.2" x14ac:dyDescent="0.25">
      <c r="A43" s="386" t="s">
        <v>155</v>
      </c>
      <c r="B43" s="377"/>
      <c r="C43" s="725">
        <f>IF(M25=4,B25,IF(M26=4,B26,IF(M27=4,B27,IF(M28=4,B28,))))</f>
        <v>0</v>
      </c>
      <c r="D43" s="725"/>
      <c r="E43" s="378" t="s">
        <v>143</v>
      </c>
      <c r="F43" s="725" t="str">
        <f>IF(M31=3,B31,IF(M32=3,B32,IF(M33=4,B33,IF(M34=4,B34,""))))</f>
        <v/>
      </c>
      <c r="G43" s="725"/>
      <c r="H43" s="377"/>
      <c r="I43" s="390"/>
      <c r="J43" s="377"/>
      <c r="K43" s="377"/>
      <c r="L43" s="377"/>
      <c r="M43" s="377"/>
    </row>
    <row r="44" spans="1:18" ht="13.2" x14ac:dyDescent="0.25">
      <c r="A44" s="377"/>
      <c r="B44" s="377"/>
      <c r="C44" s="377"/>
      <c r="D44" s="377"/>
      <c r="E44" s="377"/>
      <c r="F44" s="377"/>
      <c r="G44" s="377"/>
      <c r="H44" s="377"/>
      <c r="I44" s="377"/>
      <c r="J44" s="377"/>
      <c r="K44" s="377"/>
      <c r="L44" s="390"/>
      <c r="M44" s="377"/>
      <c r="P44" s="398"/>
      <c r="Q44" s="398"/>
      <c r="R44" s="399"/>
    </row>
    <row r="45" spans="1:18" ht="13.2" x14ac:dyDescent="0.25">
      <c r="A45" s="242" t="s">
        <v>54</v>
      </c>
      <c r="B45" s="243"/>
      <c r="C45" s="244"/>
      <c r="D45" s="391" t="s">
        <v>60</v>
      </c>
      <c r="E45" s="392" t="s">
        <v>61</v>
      </c>
      <c r="F45" s="393"/>
      <c r="G45" s="391" t="s">
        <v>60</v>
      </c>
      <c r="H45" s="392" t="s">
        <v>123</v>
      </c>
      <c r="I45" s="394"/>
      <c r="J45" s="392" t="s">
        <v>124</v>
      </c>
      <c r="K45" s="395" t="s">
        <v>125</v>
      </c>
      <c r="L45" s="36"/>
      <c r="M45" s="393"/>
      <c r="P45" s="410"/>
      <c r="Q45" s="410"/>
      <c r="R45" s="263"/>
    </row>
    <row r="46" spans="1:18" ht="13.2" x14ac:dyDescent="0.25">
      <c r="A46" s="400" t="s">
        <v>65</v>
      </c>
      <c r="B46" s="401"/>
      <c r="C46" s="402"/>
      <c r="D46" s="403">
        <v>1</v>
      </c>
      <c r="E46" s="713" t="str">
        <f>IF(D46&gt;$R$47,,UPPER(VLOOKUP(D46,'1MD ELO (4)'!$A$7:$Q$134,2)))</f>
        <v/>
      </c>
      <c r="F46" s="713"/>
      <c r="G46" s="404" t="s">
        <v>66</v>
      </c>
      <c r="H46" s="401"/>
      <c r="I46" s="405"/>
      <c r="J46" s="406"/>
      <c r="K46" s="407" t="s">
        <v>67</v>
      </c>
      <c r="L46" s="408"/>
      <c r="M46" s="420"/>
      <c r="P46" s="263"/>
      <c r="Q46" s="262"/>
      <c r="R46" s="263"/>
    </row>
    <row r="47" spans="1:18" ht="13.2" x14ac:dyDescent="0.25">
      <c r="A47" s="411" t="s">
        <v>126</v>
      </c>
      <c r="B47" s="412"/>
      <c r="C47" s="413"/>
      <c r="D47" s="414">
        <v>2</v>
      </c>
      <c r="E47" s="714" t="str">
        <f>IF(D47&gt;$R$47,,UPPER(VLOOKUP(D47,'1MD ELO (4)'!$A$7:$Q$134,2)))</f>
        <v/>
      </c>
      <c r="F47" s="714"/>
      <c r="G47" s="415" t="s">
        <v>69</v>
      </c>
      <c r="H47" s="416"/>
      <c r="I47" s="417"/>
      <c r="J47" s="260"/>
      <c r="K47" s="418"/>
      <c r="L47" s="390"/>
      <c r="M47" s="419"/>
      <c r="P47" s="410"/>
      <c r="Q47" s="410"/>
      <c r="R47" s="425">
        <f>MIN(4,'1MD ELO (4)'!Q2)</f>
        <v>4</v>
      </c>
    </row>
    <row r="48" spans="1:18" ht="13.2" x14ac:dyDescent="0.25">
      <c r="A48" s="275"/>
      <c r="B48" s="276"/>
      <c r="C48" s="278"/>
      <c r="D48" s="414"/>
      <c r="E48" s="258"/>
      <c r="F48" s="377"/>
      <c r="G48" s="415" t="s">
        <v>70</v>
      </c>
      <c r="H48" s="416"/>
      <c r="I48" s="417"/>
      <c r="J48" s="260"/>
      <c r="K48" s="407" t="s">
        <v>71</v>
      </c>
      <c r="L48" s="408"/>
      <c r="M48" s="420"/>
      <c r="P48" s="263"/>
      <c r="Q48" s="262"/>
      <c r="R48" s="263"/>
    </row>
    <row r="49" spans="1:18" ht="13.2" x14ac:dyDescent="0.25">
      <c r="A49" s="279"/>
      <c r="B49" s="182"/>
      <c r="C49" s="280"/>
      <c r="D49" s="414"/>
      <c r="E49" s="258"/>
      <c r="F49" s="377"/>
      <c r="G49" s="415" t="s">
        <v>72</v>
      </c>
      <c r="H49" s="416"/>
      <c r="I49" s="417"/>
      <c r="J49" s="260"/>
      <c r="K49" s="421"/>
      <c r="L49" s="377"/>
      <c r="M49" s="409"/>
      <c r="P49" s="263"/>
      <c r="Q49" s="262"/>
      <c r="R49" s="263"/>
    </row>
    <row r="50" spans="1:18" ht="13.2" x14ac:dyDescent="0.25">
      <c r="A50" s="281"/>
      <c r="B50" s="282"/>
      <c r="C50" s="283"/>
      <c r="D50" s="414"/>
      <c r="E50" s="258"/>
      <c r="F50" s="377"/>
      <c r="G50" s="415" t="s">
        <v>73</v>
      </c>
      <c r="H50" s="416"/>
      <c r="I50" s="417"/>
      <c r="J50" s="260"/>
      <c r="K50" s="411"/>
      <c r="L50" s="390"/>
      <c r="M50" s="419"/>
      <c r="P50" s="410"/>
      <c r="Q50" s="410"/>
      <c r="R50" s="263"/>
    </row>
    <row r="51" spans="1:18" ht="13.2" x14ac:dyDescent="0.25">
      <c r="A51" s="284"/>
      <c r="B51" s="19"/>
      <c r="C51" s="280"/>
      <c r="D51" s="414"/>
      <c r="E51" s="258"/>
      <c r="F51" s="377"/>
      <c r="G51" s="415" t="s">
        <v>74</v>
      </c>
      <c r="H51" s="416"/>
      <c r="I51" s="417"/>
      <c r="J51" s="260"/>
      <c r="K51" s="407" t="s">
        <v>34</v>
      </c>
      <c r="L51" s="408"/>
      <c r="M51" s="420"/>
      <c r="P51" s="263"/>
      <c r="Q51" s="262"/>
      <c r="R51" s="263"/>
    </row>
    <row r="52" spans="1:18" ht="13.2" x14ac:dyDescent="0.25">
      <c r="A52" s="284"/>
      <c r="B52" s="19"/>
      <c r="C52" s="286"/>
      <c r="D52" s="414"/>
      <c r="E52" s="258"/>
      <c r="F52" s="377"/>
      <c r="G52" s="415" t="s">
        <v>75</v>
      </c>
      <c r="H52" s="416"/>
      <c r="I52" s="417"/>
      <c r="J52" s="260"/>
      <c r="K52" s="421"/>
      <c r="L52" s="377"/>
      <c r="M52" s="409"/>
      <c r="P52" s="263"/>
      <c r="Q52" s="262"/>
      <c r="R52" s="425"/>
    </row>
    <row r="53" spans="1:18" ht="13.2" x14ac:dyDescent="0.25">
      <c r="A53" s="287"/>
      <c r="B53" s="288"/>
      <c r="C53" s="290"/>
      <c r="D53" s="422"/>
      <c r="E53" s="292"/>
      <c r="F53" s="390"/>
      <c r="G53" s="423" t="s">
        <v>76</v>
      </c>
      <c r="H53" s="412"/>
      <c r="I53" s="424"/>
      <c r="J53" s="294"/>
      <c r="K53" s="411">
        <f>L4</f>
        <v>0</v>
      </c>
      <c r="L53" s="390"/>
      <c r="M53" s="419"/>
    </row>
    <row r="54" spans="1:18" ht="13.2" x14ac:dyDescent="0.25"/>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658" priority="2" operator="equal">
      <formula>"Bye"</formula>
    </cfRule>
  </conditionalFormatting>
  <conditionalFormatting sqref="R47 R52">
    <cfRule type="expression" dxfId="657"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00FF00"/>
  </sheetPr>
  <dimension ref="A1:AS140"/>
  <sheetViews>
    <sheetView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27" width="11.5546875" hidden="1" customWidth="1"/>
    <col min="28" max="28" width="10.33203125" hidden="1" customWidth="1"/>
    <col min="29" max="34" width="11.5546875" hidden="1" customWidth="1"/>
    <col min="35" max="37" width="9.109375" style="386" customWidth="1"/>
  </cols>
  <sheetData>
    <row r="1" spans="1:45" s="167" customFormat="1" ht="21.75" customHeight="1" x14ac:dyDescent="0.25">
      <c r="A1" s="459" t="str">
        <f>Altalanos!$A$6</f>
        <v>Diákolimpia / H-B vm</v>
      </c>
      <c r="B1" s="459"/>
      <c r="C1" s="348"/>
      <c r="D1" s="348"/>
      <c r="E1" s="348"/>
      <c r="F1" s="348"/>
      <c r="G1" s="348"/>
      <c r="H1" s="459"/>
      <c r="I1" s="350"/>
      <c r="J1" s="351"/>
      <c r="K1" s="349" t="s">
        <v>83</v>
      </c>
      <c r="L1" s="352"/>
      <c r="M1" s="353"/>
      <c r="N1" s="351"/>
      <c r="O1" s="351"/>
      <c r="P1" s="351"/>
      <c r="Q1" s="348"/>
      <c r="R1" s="351"/>
      <c r="T1" s="460"/>
      <c r="U1" s="460"/>
      <c r="V1" s="460"/>
      <c r="W1" s="460"/>
      <c r="X1" s="460"/>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c r="AI1" s="451"/>
      <c r="AJ1" s="451"/>
      <c r="AK1" s="451"/>
    </row>
    <row r="2" spans="1:45" s="172" customFormat="1" ht="13.2" x14ac:dyDescent="0.25">
      <c r="A2" s="355" t="s">
        <v>32</v>
      </c>
      <c r="B2" s="356"/>
      <c r="C2" s="356"/>
      <c r="D2" s="356"/>
      <c r="E2" s="701">
        <f>Altalanos!$D$8</f>
        <v>0</v>
      </c>
      <c r="F2" s="356"/>
      <c r="G2" s="357"/>
      <c r="H2" s="358"/>
      <c r="I2" s="358"/>
      <c r="J2" s="359"/>
      <c r="K2" s="352"/>
      <c r="L2" s="352"/>
      <c r="M2" s="352"/>
      <c r="N2" s="359"/>
      <c r="O2" s="358"/>
      <c r="P2" s="359"/>
      <c r="Q2" s="358"/>
      <c r="R2" s="359"/>
      <c r="T2" s="461"/>
      <c r="U2" s="461"/>
      <c r="V2" s="461"/>
      <c r="W2" s="461"/>
      <c r="X2" s="461"/>
      <c r="Y2" s="360"/>
      <c r="Z2" s="361"/>
      <c r="AA2" s="361" t="s">
        <v>98</v>
      </c>
      <c r="AB2" s="362">
        <v>300</v>
      </c>
      <c r="AC2" s="362">
        <v>250</v>
      </c>
      <c r="AD2" s="362">
        <v>200</v>
      </c>
      <c r="AE2" s="362">
        <v>150</v>
      </c>
      <c r="AF2" s="362">
        <v>120</v>
      </c>
      <c r="AG2" s="362">
        <v>90</v>
      </c>
      <c r="AH2" s="362">
        <v>40</v>
      </c>
      <c r="AI2" s="377"/>
      <c r="AJ2" s="377"/>
      <c r="AK2" s="377"/>
      <c r="AL2" s="461"/>
      <c r="AM2" s="461"/>
      <c r="AN2" s="461"/>
      <c r="AO2" s="461"/>
      <c r="AP2" s="461"/>
      <c r="AQ2" s="461"/>
      <c r="AR2" s="461"/>
      <c r="AS2" s="461"/>
    </row>
    <row r="3" spans="1:45" s="175" customFormat="1" ht="11.25" customHeight="1" x14ac:dyDescent="0.25">
      <c r="A3" s="56" t="s">
        <v>24</v>
      </c>
      <c r="B3" s="56"/>
      <c r="C3" s="56"/>
      <c r="D3" s="56"/>
      <c r="E3" s="55"/>
      <c r="F3" s="56"/>
      <c r="G3" s="56" t="s">
        <v>13</v>
      </c>
      <c r="H3" s="56"/>
      <c r="I3" s="56"/>
      <c r="J3" s="173"/>
      <c r="K3" s="56" t="s">
        <v>35</v>
      </c>
      <c r="L3" s="173"/>
      <c r="M3" s="56"/>
      <c r="N3" s="173"/>
      <c r="O3" s="56"/>
      <c r="P3" s="173"/>
      <c r="Q3" s="56"/>
      <c r="R3" s="57" t="s">
        <v>36</v>
      </c>
      <c r="T3" s="462"/>
      <c r="U3" s="462"/>
      <c r="V3" s="462"/>
      <c r="W3" s="462"/>
      <c r="X3" s="462"/>
      <c r="Y3" s="361" t="str">
        <f>IF(K4="OB","A",IF(K4="IX","W",IF(K4="","",K4)))</f>
        <v/>
      </c>
      <c r="Z3" s="361"/>
      <c r="AA3" s="361" t="s">
        <v>116</v>
      </c>
      <c r="AB3" s="362">
        <v>280</v>
      </c>
      <c r="AC3" s="362">
        <v>230</v>
      </c>
      <c r="AD3" s="362">
        <v>180</v>
      </c>
      <c r="AE3" s="362">
        <v>140</v>
      </c>
      <c r="AF3" s="362">
        <v>80</v>
      </c>
      <c r="AG3" s="362">
        <v>0</v>
      </c>
      <c r="AH3" s="362">
        <v>0</v>
      </c>
      <c r="AI3" s="377"/>
      <c r="AJ3" s="377"/>
      <c r="AK3" s="377"/>
      <c r="AL3" s="462"/>
      <c r="AM3" s="462"/>
      <c r="AN3" s="462"/>
      <c r="AO3" s="462"/>
      <c r="AP3" s="462"/>
      <c r="AQ3" s="462"/>
      <c r="AR3" s="462"/>
      <c r="AS3" s="462"/>
    </row>
    <row r="4" spans="1:45" s="181" customFormat="1" ht="11.25" customHeight="1" x14ac:dyDescent="0.25">
      <c r="A4" s="720" t="str">
        <f>Altalanos!$A$10</f>
        <v>2025. 04. 29-30.</v>
      </c>
      <c r="B4" s="720"/>
      <c r="C4" s="720"/>
      <c r="D4" s="2"/>
      <c r="E4" s="366"/>
      <c r="F4" s="366"/>
      <c r="G4" s="366" t="str">
        <f>Altalanos!$C$10</f>
        <v>Berettyóújfalu</v>
      </c>
      <c r="H4" s="463"/>
      <c r="I4" s="366"/>
      <c r="J4" s="368"/>
      <c r="K4" s="367"/>
      <c r="L4" s="368"/>
      <c r="M4" s="464"/>
      <c r="N4" s="368"/>
      <c r="O4" s="366"/>
      <c r="P4" s="368"/>
      <c r="Q4" s="366"/>
      <c r="R4" s="369">
        <f>Altalanos!$E$10</f>
        <v>0</v>
      </c>
      <c r="T4" s="465"/>
      <c r="U4" s="465"/>
      <c r="V4" s="465"/>
      <c r="W4" s="465"/>
      <c r="X4" s="465"/>
      <c r="Y4" s="361"/>
      <c r="Z4" s="361"/>
      <c r="AA4" s="361" t="s">
        <v>101</v>
      </c>
      <c r="AB4" s="362">
        <v>250</v>
      </c>
      <c r="AC4" s="362">
        <v>200</v>
      </c>
      <c r="AD4" s="362">
        <v>150</v>
      </c>
      <c r="AE4" s="362">
        <v>120</v>
      </c>
      <c r="AF4" s="362">
        <v>90</v>
      </c>
      <c r="AG4" s="362">
        <v>60</v>
      </c>
      <c r="AH4" s="362">
        <v>25</v>
      </c>
      <c r="AI4" s="377"/>
      <c r="AJ4" s="377"/>
      <c r="AK4" s="377"/>
      <c r="AL4" s="465"/>
      <c r="AM4" s="465"/>
      <c r="AN4" s="465"/>
      <c r="AO4" s="465"/>
      <c r="AP4" s="465"/>
      <c r="AQ4" s="465"/>
      <c r="AR4" s="465"/>
      <c r="AS4" s="465"/>
    </row>
    <row r="5" spans="1:45" s="175" customFormat="1" ht="13.2" x14ac:dyDescent="0.25">
      <c r="A5" s="182"/>
      <c r="B5" s="183" t="s">
        <v>53</v>
      </c>
      <c r="C5" s="184" t="s">
        <v>54</v>
      </c>
      <c r="D5" s="183" t="s">
        <v>55</v>
      </c>
      <c r="E5" s="183" t="s">
        <v>81</v>
      </c>
      <c r="F5" s="185" t="s">
        <v>27</v>
      </c>
      <c r="G5" s="185" t="s">
        <v>28</v>
      </c>
      <c r="H5" s="185"/>
      <c r="I5" s="185" t="s">
        <v>38</v>
      </c>
      <c r="J5" s="185"/>
      <c r="K5" s="183" t="s">
        <v>57</v>
      </c>
      <c r="L5" s="186"/>
      <c r="M5" s="183" t="s">
        <v>82</v>
      </c>
      <c r="N5" s="186"/>
      <c r="O5" s="183" t="s">
        <v>156</v>
      </c>
      <c r="P5" s="186"/>
      <c r="Q5" s="183"/>
      <c r="R5" s="187"/>
      <c r="T5" s="462"/>
      <c r="U5" s="462"/>
      <c r="V5" s="462"/>
      <c r="W5" s="462"/>
      <c r="X5" s="462"/>
      <c r="Y5" s="361">
        <f>IF(OR(Altalanos!$A$8="F1",Altalanos!$A$8="F2",Altalanos!$A$8="N1",Altalanos!$A$8="N2"),1,2)</f>
        <v>2</v>
      </c>
      <c r="Z5" s="361"/>
      <c r="AA5" s="361" t="s">
        <v>104</v>
      </c>
      <c r="AB5" s="362">
        <v>200</v>
      </c>
      <c r="AC5" s="362">
        <v>150</v>
      </c>
      <c r="AD5" s="362">
        <v>120</v>
      </c>
      <c r="AE5" s="362">
        <v>90</v>
      </c>
      <c r="AF5" s="362">
        <v>60</v>
      </c>
      <c r="AG5" s="362">
        <v>40</v>
      </c>
      <c r="AH5" s="362">
        <v>15</v>
      </c>
      <c r="AI5" s="377"/>
      <c r="AJ5" s="377"/>
      <c r="AK5" s="377"/>
      <c r="AL5" s="462"/>
      <c r="AM5" s="462"/>
      <c r="AN5" s="462"/>
      <c r="AO5" s="462"/>
      <c r="AP5" s="462"/>
      <c r="AQ5" s="462"/>
      <c r="AR5" s="462"/>
      <c r="AS5" s="462"/>
    </row>
    <row r="6" spans="1:45" s="195" customFormat="1" ht="10.5" customHeight="1" x14ac:dyDescent="0.25">
      <c r="A6" s="466"/>
      <c r="B6" s="467"/>
      <c r="C6" s="467"/>
      <c r="D6" s="467"/>
      <c r="E6" s="467"/>
      <c r="F6" s="466" t="str">
        <f>IF(Y3="","",CONCATENATE(VLOOKUP(Y3,AB1:AH1,4)," pont"))</f>
        <v/>
      </c>
      <c r="G6" s="468"/>
      <c r="H6" s="469"/>
      <c r="I6" s="468"/>
      <c r="J6" s="470"/>
      <c r="K6" s="467" t="str">
        <f>IF(Y3="","",CONCATENATE(VLOOKUP(Y3,AB1:AH1,3)," pont"))</f>
        <v/>
      </c>
      <c r="L6" s="470"/>
      <c r="M6" s="467" t="str">
        <f>IF(Y3="","",CONCATENATE(VLOOKUP(Y3,AB1:AH1,2)," pont"))</f>
        <v/>
      </c>
      <c r="N6" s="470"/>
      <c r="O6" s="467" t="str">
        <f>IF(Y3="","",CONCATENATE(VLOOKUP(Y3,AB1:AH1,1)," pont"))</f>
        <v/>
      </c>
      <c r="P6" s="470"/>
      <c r="Q6" s="467"/>
      <c r="R6" s="471"/>
      <c r="T6" s="472"/>
      <c r="U6" s="472"/>
      <c r="V6" s="472"/>
      <c r="W6" s="472"/>
      <c r="X6" s="472"/>
      <c r="Y6" s="473"/>
      <c r="Z6" s="473"/>
      <c r="AA6" s="473" t="s">
        <v>112</v>
      </c>
      <c r="AB6" s="474">
        <v>150</v>
      </c>
      <c r="AC6" s="474">
        <v>120</v>
      </c>
      <c r="AD6" s="474">
        <v>90</v>
      </c>
      <c r="AE6" s="474">
        <v>60</v>
      </c>
      <c r="AF6" s="474">
        <v>40</v>
      </c>
      <c r="AG6" s="474">
        <v>25</v>
      </c>
      <c r="AH6" s="474">
        <v>10</v>
      </c>
      <c r="AI6" s="475"/>
      <c r="AJ6" s="475"/>
      <c r="AK6" s="475"/>
      <c r="AL6" s="472"/>
      <c r="AM6" s="472"/>
      <c r="AN6" s="472"/>
      <c r="AO6" s="472"/>
      <c r="AP6" s="472"/>
      <c r="AQ6" s="472"/>
      <c r="AR6" s="472"/>
      <c r="AS6" s="472"/>
    </row>
    <row r="7" spans="1:45" s="63" customFormat="1" ht="12.75" customHeight="1" x14ac:dyDescent="0.25">
      <c r="A7" s="196">
        <v>1</v>
      </c>
      <c r="B7" s="238" t="str">
        <f>IF($E7="","",VLOOKUP($E7,'1MD ELO (4)'!$A$7:$O$22,14))</f>
        <v/>
      </c>
      <c r="C7" s="239" t="str">
        <f>IF($E7="","",VLOOKUP($E7,'1MD ELO (4)'!$A$7:$O$22,15))</f>
        <v/>
      </c>
      <c r="D7" s="239" t="str">
        <f>IF($E7="","",VLOOKUP($E7,'1MD ELO (4)'!$A$7:$O$22,5))</f>
        <v/>
      </c>
      <c r="E7" s="240"/>
      <c r="F7" s="476" t="str">
        <f>UPPER(IF($E7="","",VLOOKUP($E7,'1MD ELO (4)'!$A$7:$O$22,2)))</f>
        <v/>
      </c>
      <c r="G7" s="476" t="str">
        <f>IF($E7="","",VLOOKUP($E7,'1MD ELO (4)'!$A$7:$O$22,3))</f>
        <v/>
      </c>
      <c r="H7" s="476"/>
      <c r="I7" s="476" t="str">
        <f>IF($E7="","",VLOOKUP($E7,'1MD ELO (4)'!$A$7:$O$22,4))</f>
        <v/>
      </c>
      <c r="J7" s="477"/>
      <c r="K7" s="478"/>
      <c r="L7" s="478"/>
      <c r="M7" s="478"/>
      <c r="N7" s="478"/>
      <c r="O7" s="203"/>
      <c r="P7" s="204"/>
      <c r="Q7" s="205"/>
      <c r="R7" s="206"/>
      <c r="S7" s="207"/>
      <c r="T7" s="207"/>
      <c r="U7" s="479" t="str">
        <f>Birók!P21</f>
        <v>Bíró</v>
      </c>
      <c r="V7" s="207"/>
      <c r="W7" s="207"/>
      <c r="X7" s="207"/>
      <c r="Y7" s="361"/>
      <c r="Z7" s="361"/>
      <c r="AA7" s="361" t="s">
        <v>113</v>
      </c>
      <c r="AB7" s="362">
        <v>120</v>
      </c>
      <c r="AC7" s="362">
        <v>90</v>
      </c>
      <c r="AD7" s="362">
        <v>60</v>
      </c>
      <c r="AE7" s="362">
        <v>40</v>
      </c>
      <c r="AF7" s="362">
        <v>25</v>
      </c>
      <c r="AG7" s="362">
        <v>10</v>
      </c>
      <c r="AH7" s="362">
        <v>5</v>
      </c>
      <c r="AI7" s="377"/>
      <c r="AJ7" s="377"/>
      <c r="AK7" s="377"/>
      <c r="AL7" s="207"/>
      <c r="AM7" s="207"/>
      <c r="AN7" s="207"/>
      <c r="AO7" s="207"/>
      <c r="AP7" s="207"/>
      <c r="AQ7" s="207"/>
      <c r="AR7" s="207"/>
      <c r="AS7" s="207"/>
    </row>
    <row r="8" spans="1:45" s="63" customFormat="1" ht="12.75" customHeight="1" x14ac:dyDescent="0.25">
      <c r="A8" s="209"/>
      <c r="B8" s="480"/>
      <c r="C8" s="481"/>
      <c r="D8" s="481"/>
      <c r="E8" s="482"/>
      <c r="F8" s="483"/>
      <c r="G8" s="483"/>
      <c r="H8" s="484"/>
      <c r="I8" s="485" t="s">
        <v>59</v>
      </c>
      <c r="J8" s="216"/>
      <c r="K8" s="486" t="str">
        <f>UPPER(IF(OR(J8="a",J8="as"),F7,IF(OR(J8="b",J8="bs"),F9,)))</f>
        <v/>
      </c>
      <c r="L8" s="486"/>
      <c r="M8" s="478"/>
      <c r="N8" s="478"/>
      <c r="O8" s="203"/>
      <c r="P8" s="204"/>
      <c r="Q8" s="205"/>
      <c r="R8" s="206"/>
      <c r="S8" s="207"/>
      <c r="T8" s="207"/>
      <c r="U8" s="487" t="str">
        <f>Birók!P22</f>
        <v xml:space="preserve"> </v>
      </c>
      <c r="V8" s="207"/>
      <c r="W8" s="207"/>
      <c r="X8" s="207"/>
      <c r="Y8" s="361"/>
      <c r="Z8" s="361"/>
      <c r="AA8" s="361" t="s">
        <v>114</v>
      </c>
      <c r="AB8" s="362">
        <v>90</v>
      </c>
      <c r="AC8" s="362">
        <v>60</v>
      </c>
      <c r="AD8" s="362">
        <v>40</v>
      </c>
      <c r="AE8" s="362">
        <v>25</v>
      </c>
      <c r="AF8" s="362">
        <v>10</v>
      </c>
      <c r="AG8" s="362">
        <v>5</v>
      </c>
      <c r="AH8" s="362">
        <v>2</v>
      </c>
      <c r="AI8" s="377"/>
      <c r="AJ8" s="377"/>
      <c r="AK8" s="377"/>
      <c r="AL8" s="207"/>
      <c r="AM8" s="207"/>
      <c r="AN8" s="207"/>
      <c r="AO8" s="207"/>
      <c r="AP8" s="207"/>
      <c r="AQ8" s="207"/>
      <c r="AR8" s="207"/>
      <c r="AS8" s="207"/>
    </row>
    <row r="9" spans="1:45" s="63" customFormat="1" ht="12.75" customHeight="1" x14ac:dyDescent="0.25">
      <c r="A9" s="209">
        <v>2</v>
      </c>
      <c r="B9" s="238" t="str">
        <f>IF($E9="","",VLOOKUP($E9,'1MD ELO (4)'!$A$7:$O$22,14))</f>
        <v/>
      </c>
      <c r="C9" s="239" t="str">
        <f>IF($E9="","",VLOOKUP($E9,'1MD ELO (4)'!$A$7:$O$22,15))</f>
        <v/>
      </c>
      <c r="D9" s="239" t="str">
        <f>IF($E9="","",VLOOKUP($E9,'1MD ELO (4)'!$A$7:$O$22,5))</f>
        <v/>
      </c>
      <c r="E9" s="488"/>
      <c r="F9" s="380" t="str">
        <f>UPPER(IF($E9="","",VLOOKUP($E9,'1MD ELO (4)'!$A$7:$O$22,2)))</f>
        <v/>
      </c>
      <c r="G9" s="380" t="str">
        <f>IF($E9="","",VLOOKUP($E9,'1MD ELO (4)'!$A$7:$O$22,3))</f>
        <v/>
      </c>
      <c r="H9" s="380"/>
      <c r="I9" s="380" t="str">
        <f>IF($E9="","",VLOOKUP($E9,'1MD ELO (4)'!$A$7:$O$22,4))</f>
        <v/>
      </c>
      <c r="J9" s="489"/>
      <c r="K9" s="478"/>
      <c r="L9" s="490"/>
      <c r="M9" s="478"/>
      <c r="N9" s="478"/>
      <c r="O9" s="203"/>
      <c r="P9" s="204"/>
      <c r="Q9" s="205"/>
      <c r="R9" s="206"/>
      <c r="S9" s="207"/>
      <c r="T9" s="207"/>
      <c r="U9" s="487" t="str">
        <f>Birók!P23</f>
        <v xml:space="preserve"> </v>
      </c>
      <c r="V9" s="207"/>
      <c r="W9" s="207"/>
      <c r="X9" s="207"/>
      <c r="Y9" s="361"/>
      <c r="Z9" s="361"/>
      <c r="AA9" s="361" t="s">
        <v>115</v>
      </c>
      <c r="AB9" s="362">
        <v>60</v>
      </c>
      <c r="AC9" s="362">
        <v>40</v>
      </c>
      <c r="AD9" s="362">
        <v>25</v>
      </c>
      <c r="AE9" s="362">
        <v>10</v>
      </c>
      <c r="AF9" s="362">
        <v>5</v>
      </c>
      <c r="AG9" s="362">
        <v>2</v>
      </c>
      <c r="AH9" s="362">
        <v>1</v>
      </c>
      <c r="AI9" s="377"/>
      <c r="AJ9" s="377"/>
      <c r="AK9" s="377"/>
      <c r="AL9" s="207"/>
      <c r="AM9" s="207"/>
      <c r="AN9" s="207"/>
      <c r="AO9" s="207"/>
      <c r="AP9" s="207"/>
      <c r="AQ9" s="207"/>
      <c r="AR9" s="207"/>
      <c r="AS9" s="207"/>
    </row>
    <row r="10" spans="1:45" s="63" customFormat="1" ht="12.75" customHeight="1" x14ac:dyDescent="0.25">
      <c r="A10" s="209"/>
      <c r="B10" s="480"/>
      <c r="C10" s="481"/>
      <c r="D10" s="481"/>
      <c r="E10" s="491"/>
      <c r="F10" s="483"/>
      <c r="G10" s="483"/>
      <c r="H10" s="484"/>
      <c r="I10" s="483"/>
      <c r="J10" s="492"/>
      <c r="K10" s="485" t="s">
        <v>59</v>
      </c>
      <c r="L10" s="225"/>
      <c r="M10" s="486" t="str">
        <f>UPPER(IF(OR(L10="a",L10="as"),K8,IF(OR(L10="b",L10="bs"),K12,)))</f>
        <v/>
      </c>
      <c r="N10" s="493"/>
      <c r="O10" s="494"/>
      <c r="P10" s="494"/>
      <c r="Q10" s="205"/>
      <c r="R10" s="206"/>
      <c r="S10" s="207"/>
      <c r="T10" s="207"/>
      <c r="U10" s="487" t="str">
        <f>Birók!P24</f>
        <v xml:space="preserve"> </v>
      </c>
      <c r="V10" s="207"/>
      <c r="W10" s="207"/>
      <c r="X10" s="207"/>
      <c r="Y10" s="361"/>
      <c r="Z10" s="361"/>
      <c r="AA10" s="361" t="s">
        <v>117</v>
      </c>
      <c r="AB10" s="362">
        <v>40</v>
      </c>
      <c r="AC10" s="362">
        <v>25</v>
      </c>
      <c r="AD10" s="362">
        <v>15</v>
      </c>
      <c r="AE10" s="362">
        <v>7</v>
      </c>
      <c r="AF10" s="362">
        <v>4</v>
      </c>
      <c r="AG10" s="362">
        <v>1</v>
      </c>
      <c r="AH10" s="362">
        <v>0</v>
      </c>
      <c r="AI10" s="377"/>
      <c r="AJ10" s="377"/>
      <c r="AK10" s="377"/>
      <c r="AL10" s="207"/>
      <c r="AM10" s="207"/>
      <c r="AN10" s="207"/>
      <c r="AO10" s="207"/>
      <c r="AP10" s="207"/>
      <c r="AQ10" s="207"/>
      <c r="AR10" s="207"/>
      <c r="AS10" s="207"/>
    </row>
    <row r="11" spans="1:45" s="63" customFormat="1" ht="12.75" customHeight="1" x14ac:dyDescent="0.25">
      <c r="A11" s="209">
        <v>3</v>
      </c>
      <c r="B11" s="238" t="str">
        <f>IF($E11="","",VLOOKUP($E11,'1MD ELO (4)'!$A$7:$O$22,14))</f>
        <v/>
      </c>
      <c r="C11" s="239" t="str">
        <f>IF($E11="","",VLOOKUP($E11,'1MD ELO (4)'!$A$7:$O$22,15))</f>
        <v/>
      </c>
      <c r="D11" s="239" t="str">
        <f>IF($E11="","",VLOOKUP($E11,'1MD ELO (4)'!$A$7:$O$22,5))</f>
        <v/>
      </c>
      <c r="E11" s="488"/>
      <c r="F11" s="380" t="str">
        <f>UPPER(IF($E11="","",VLOOKUP($E11,'1MD ELO (4)'!$A$7:$O$22,2)))</f>
        <v/>
      </c>
      <c r="G11" s="380" t="str">
        <f>IF($E11="","",VLOOKUP($E11,'1MD ELO (4)'!$A$7:$O$22,3))</f>
        <v/>
      </c>
      <c r="H11" s="380"/>
      <c r="I11" s="380" t="str">
        <f>IF($E11="","",VLOOKUP($E11,'1MD ELO (4)'!$A$7:$O$22,4))</f>
        <v/>
      </c>
      <c r="J11" s="477"/>
      <c r="K11" s="478"/>
      <c r="L11" s="495"/>
      <c r="M11" s="478"/>
      <c r="N11" s="496"/>
      <c r="O11" s="494"/>
      <c r="P11" s="494"/>
      <c r="Q11" s="205"/>
      <c r="R11" s="206"/>
      <c r="S11" s="207"/>
      <c r="T11" s="207"/>
      <c r="U11" s="487" t="str">
        <f>Birók!P25</f>
        <v xml:space="preserve"> </v>
      </c>
      <c r="V11" s="207"/>
      <c r="W11" s="207"/>
      <c r="X11" s="207"/>
      <c r="Y11" s="361"/>
      <c r="Z11" s="361"/>
      <c r="AA11" s="361" t="s">
        <v>118</v>
      </c>
      <c r="AB11" s="362">
        <v>25</v>
      </c>
      <c r="AC11" s="362">
        <v>15</v>
      </c>
      <c r="AD11" s="362">
        <v>10</v>
      </c>
      <c r="AE11" s="362">
        <v>6</v>
      </c>
      <c r="AF11" s="362">
        <v>3</v>
      </c>
      <c r="AG11" s="362">
        <v>1</v>
      </c>
      <c r="AH11" s="362">
        <v>0</v>
      </c>
      <c r="AI11" s="377"/>
      <c r="AJ11" s="377"/>
      <c r="AK11" s="377"/>
      <c r="AL11" s="207"/>
      <c r="AM11" s="207"/>
      <c r="AN11" s="207"/>
      <c r="AO11" s="207"/>
      <c r="AP11" s="207"/>
      <c r="AQ11" s="207"/>
      <c r="AR11" s="207"/>
      <c r="AS11" s="207"/>
    </row>
    <row r="12" spans="1:45" s="63" customFormat="1" ht="12.75" customHeight="1" x14ac:dyDescent="0.25">
      <c r="A12" s="209"/>
      <c r="B12" s="480"/>
      <c r="C12" s="481"/>
      <c r="D12" s="481"/>
      <c r="E12" s="491"/>
      <c r="F12" s="483"/>
      <c r="G12" s="483"/>
      <c r="H12" s="484"/>
      <c r="I12" s="485" t="s">
        <v>59</v>
      </c>
      <c r="J12" s="216"/>
      <c r="K12" s="486" t="str">
        <f>UPPER(IF(OR(J12="a",J12="as"),F11,IF(OR(J12="b",J12="bs"),F13,)))</f>
        <v/>
      </c>
      <c r="L12" s="497"/>
      <c r="M12" s="478"/>
      <c r="N12" s="496"/>
      <c r="O12" s="494"/>
      <c r="P12" s="494"/>
      <c r="Q12" s="205"/>
      <c r="R12" s="206"/>
      <c r="S12" s="207"/>
      <c r="T12" s="207"/>
      <c r="U12" s="487" t="str">
        <f>Birók!P26</f>
        <v xml:space="preserve"> </v>
      </c>
      <c r="V12" s="207"/>
      <c r="W12" s="207"/>
      <c r="X12" s="207"/>
      <c r="Y12" s="361"/>
      <c r="Z12" s="361"/>
      <c r="AA12" s="361" t="s">
        <v>120</v>
      </c>
      <c r="AB12" s="362">
        <v>15</v>
      </c>
      <c r="AC12" s="362">
        <v>10</v>
      </c>
      <c r="AD12" s="362">
        <v>6</v>
      </c>
      <c r="AE12" s="362">
        <v>3</v>
      </c>
      <c r="AF12" s="362">
        <v>1</v>
      </c>
      <c r="AG12" s="362">
        <v>0</v>
      </c>
      <c r="AH12" s="362">
        <v>0</v>
      </c>
      <c r="AI12" s="377"/>
      <c r="AJ12" s="377"/>
      <c r="AK12" s="377"/>
      <c r="AL12" s="207"/>
      <c r="AM12" s="207"/>
      <c r="AN12" s="207"/>
      <c r="AO12" s="207"/>
      <c r="AP12" s="207"/>
      <c r="AQ12" s="207"/>
      <c r="AR12" s="207"/>
      <c r="AS12" s="207"/>
    </row>
    <row r="13" spans="1:45" s="63" customFormat="1" ht="12.75" customHeight="1" x14ac:dyDescent="0.25">
      <c r="A13" s="209">
        <v>4</v>
      </c>
      <c r="B13" s="238" t="str">
        <f>IF($E13="","",VLOOKUP($E13,'1MD ELO (4)'!$A$7:$O$22,14))</f>
        <v/>
      </c>
      <c r="C13" s="239" t="str">
        <f>IF($E13="","",VLOOKUP($E13,'1MD ELO (4)'!$A$7:$O$22,15))</f>
        <v/>
      </c>
      <c r="D13" s="239" t="str">
        <f>IF($E13="","",VLOOKUP($E13,'1MD ELO (4)'!$A$7:$O$22,5))</f>
        <v/>
      </c>
      <c r="E13" s="488"/>
      <c r="F13" s="380" t="str">
        <f>UPPER(IF($E13="","",VLOOKUP($E13,'1MD ELO (4)'!$A$7:$O$22,2)))</f>
        <v/>
      </c>
      <c r="G13" s="380" t="str">
        <f>IF($E13="","",VLOOKUP($E13,'1MD ELO (4)'!$A$7:$O$22,3))</f>
        <v/>
      </c>
      <c r="H13" s="380"/>
      <c r="I13" s="380" t="str">
        <f>IF($E13="","",VLOOKUP($E13,'1MD ELO (4)'!$A$7:$O$22,4))</f>
        <v/>
      </c>
      <c r="J13" s="498"/>
      <c r="K13" s="478"/>
      <c r="L13" s="478"/>
      <c r="M13" s="478"/>
      <c r="N13" s="496"/>
      <c r="O13" s="494"/>
      <c r="P13" s="494"/>
      <c r="Q13" s="205"/>
      <c r="R13" s="206"/>
      <c r="S13" s="207"/>
      <c r="T13" s="207"/>
      <c r="U13" s="487" t="str">
        <f>Birók!P27</f>
        <v xml:space="preserve"> </v>
      </c>
      <c r="V13" s="207"/>
      <c r="W13" s="207"/>
      <c r="X13" s="207"/>
      <c r="Y13" s="361"/>
      <c r="Z13" s="361"/>
      <c r="AA13" s="361" t="s">
        <v>121</v>
      </c>
      <c r="AB13" s="362">
        <v>10</v>
      </c>
      <c r="AC13" s="362">
        <v>6</v>
      </c>
      <c r="AD13" s="362">
        <v>3</v>
      </c>
      <c r="AE13" s="362">
        <v>1</v>
      </c>
      <c r="AF13" s="362">
        <v>0</v>
      </c>
      <c r="AG13" s="362">
        <v>0</v>
      </c>
      <c r="AH13" s="362">
        <v>0</v>
      </c>
      <c r="AI13" s="377"/>
      <c r="AJ13" s="377"/>
      <c r="AK13" s="377"/>
      <c r="AL13" s="207"/>
      <c r="AM13" s="207"/>
      <c r="AN13" s="207"/>
      <c r="AO13" s="207"/>
      <c r="AP13" s="207"/>
      <c r="AQ13" s="207"/>
      <c r="AR13" s="207"/>
      <c r="AS13" s="207"/>
    </row>
    <row r="14" spans="1:45" s="63" customFormat="1" ht="12.75" customHeight="1" x14ac:dyDescent="0.25">
      <c r="A14" s="209"/>
      <c r="B14" s="480"/>
      <c r="C14" s="481"/>
      <c r="D14" s="481"/>
      <c r="E14" s="491"/>
      <c r="F14" s="483"/>
      <c r="G14" s="483"/>
      <c r="H14" s="484"/>
      <c r="I14" s="483"/>
      <c r="J14" s="492"/>
      <c r="K14" s="478"/>
      <c r="L14" s="478"/>
      <c r="M14" s="485" t="s">
        <v>59</v>
      </c>
      <c r="N14" s="225"/>
      <c r="O14" s="486" t="str">
        <f>UPPER(IF(OR(N14="a",N14="as"),M10,IF(OR(N14="b",N14="bs"),M18,)))</f>
        <v/>
      </c>
      <c r="P14" s="493"/>
      <c r="Q14" s="205"/>
      <c r="R14" s="206"/>
      <c r="S14" s="207"/>
      <c r="T14" s="207"/>
      <c r="U14" s="487" t="str">
        <f>Birók!P28</f>
        <v xml:space="preserve"> </v>
      </c>
      <c r="V14" s="207"/>
      <c r="W14" s="207"/>
      <c r="X14" s="207"/>
      <c r="Y14" s="361"/>
      <c r="Z14" s="361"/>
      <c r="AA14" s="361" t="s">
        <v>122</v>
      </c>
      <c r="AB14" s="362">
        <v>3</v>
      </c>
      <c r="AC14" s="362">
        <v>2</v>
      </c>
      <c r="AD14" s="362">
        <v>1</v>
      </c>
      <c r="AE14" s="362">
        <v>0</v>
      </c>
      <c r="AF14" s="362">
        <v>0</v>
      </c>
      <c r="AG14" s="362">
        <v>0</v>
      </c>
      <c r="AH14" s="362">
        <v>0</v>
      </c>
      <c r="AI14" s="377"/>
      <c r="AJ14" s="377"/>
      <c r="AK14" s="377"/>
      <c r="AL14" s="207"/>
      <c r="AM14" s="207"/>
      <c r="AN14" s="207"/>
      <c r="AO14" s="207"/>
      <c r="AP14" s="207"/>
      <c r="AQ14" s="207"/>
      <c r="AR14" s="207"/>
      <c r="AS14" s="207"/>
    </row>
    <row r="15" spans="1:45" s="63" customFormat="1" ht="12.75" customHeight="1" x14ac:dyDescent="0.25">
      <c r="A15" s="302">
        <v>5</v>
      </c>
      <c r="B15" s="238" t="str">
        <f>IF($E15="","",VLOOKUP($E15,'1MD ELO (4)'!$A$7:$O$22,14))</f>
        <v/>
      </c>
      <c r="C15" s="239" t="str">
        <f>IF($E15="","",VLOOKUP($E15,'1MD ELO (4)'!$A$7:$O$22,15))</f>
        <v/>
      </c>
      <c r="D15" s="239" t="str">
        <f>IF($E15="","",VLOOKUP($E15,'1MD ELO (4)'!$A$7:$O$22,5))</f>
        <v/>
      </c>
      <c r="E15" s="488"/>
      <c r="F15" s="380" t="str">
        <f>UPPER(IF($E15="","",VLOOKUP($E15,'1MD ELO (4)'!$A$7:$O$22,2)))</f>
        <v/>
      </c>
      <c r="G15" s="380" t="str">
        <f>IF($E15="","",VLOOKUP($E15,'1MD ELO (4)'!$A$7:$O$22,3))</f>
        <v/>
      </c>
      <c r="H15" s="380"/>
      <c r="I15" s="380" t="str">
        <f>IF($E15="","",VLOOKUP($E15,'1MD ELO (4)'!$A$7:$O$22,4))</f>
        <v/>
      </c>
      <c r="J15" s="499"/>
      <c r="K15" s="478"/>
      <c r="L15" s="478"/>
      <c r="M15" s="478"/>
      <c r="N15" s="496"/>
      <c r="O15" s="478"/>
      <c r="P15" s="494"/>
      <c r="Q15" s="205"/>
      <c r="R15" s="206"/>
      <c r="S15" s="207"/>
      <c r="T15" s="207"/>
      <c r="U15" s="487" t="str">
        <f>Birók!P29</f>
        <v xml:space="preserve"> </v>
      </c>
      <c r="V15" s="207"/>
      <c r="W15" s="207"/>
      <c r="X15" s="207"/>
      <c r="Y15" s="361"/>
      <c r="Z15" s="361"/>
      <c r="AA15" s="361"/>
      <c r="AB15" s="361"/>
      <c r="AC15" s="361"/>
      <c r="AD15" s="361"/>
      <c r="AE15" s="361"/>
      <c r="AF15" s="361"/>
      <c r="AG15" s="361"/>
      <c r="AH15" s="361"/>
      <c r="AI15" s="377"/>
      <c r="AJ15" s="377"/>
      <c r="AK15" s="377"/>
      <c r="AL15" s="207"/>
      <c r="AM15" s="207"/>
      <c r="AN15" s="207"/>
      <c r="AO15" s="207"/>
      <c r="AP15" s="207"/>
      <c r="AQ15" s="207"/>
      <c r="AR15" s="207"/>
      <c r="AS15" s="207"/>
    </row>
    <row r="16" spans="1:45" s="63" customFormat="1" ht="12.75" customHeight="1" x14ac:dyDescent="0.25">
      <c r="A16" s="209"/>
      <c r="B16" s="480"/>
      <c r="C16" s="481"/>
      <c r="D16" s="481"/>
      <c r="E16" s="491"/>
      <c r="F16" s="483"/>
      <c r="G16" s="483"/>
      <c r="H16" s="484"/>
      <c r="I16" s="485" t="s">
        <v>59</v>
      </c>
      <c r="J16" s="216"/>
      <c r="K16" s="486" t="str">
        <f>UPPER(IF(OR(J16="a",J16="as"),F15,IF(OR(J16="b",J16="bs"),F17,)))</f>
        <v/>
      </c>
      <c r="L16" s="486"/>
      <c r="M16" s="478"/>
      <c r="N16" s="496"/>
      <c r="O16" s="485"/>
      <c r="P16" s="494"/>
      <c r="Q16" s="205"/>
      <c r="R16" s="206"/>
      <c r="S16" s="207"/>
      <c r="T16" s="207"/>
      <c r="U16" s="500" t="str">
        <f>Birók!P30</f>
        <v>Egyik sem</v>
      </c>
      <c r="V16" s="207"/>
      <c r="W16" s="207"/>
      <c r="X16" s="207"/>
      <c r="Y16" s="361"/>
      <c r="Z16" s="361"/>
      <c r="AA16" s="361" t="s">
        <v>98</v>
      </c>
      <c r="AB16" s="362">
        <v>150</v>
      </c>
      <c r="AC16" s="362">
        <v>120</v>
      </c>
      <c r="AD16" s="362">
        <v>90</v>
      </c>
      <c r="AE16" s="362">
        <v>60</v>
      </c>
      <c r="AF16" s="362">
        <v>40</v>
      </c>
      <c r="AG16" s="362">
        <v>25</v>
      </c>
      <c r="AH16" s="362">
        <v>15</v>
      </c>
      <c r="AI16" s="377"/>
      <c r="AJ16" s="377"/>
      <c r="AK16" s="377"/>
      <c r="AL16" s="207"/>
      <c r="AM16" s="207"/>
      <c r="AN16" s="207"/>
      <c r="AO16" s="207"/>
      <c r="AP16" s="207"/>
      <c r="AQ16" s="207"/>
      <c r="AR16" s="207"/>
      <c r="AS16" s="207"/>
    </row>
    <row r="17" spans="1:45" s="63" customFormat="1" ht="12.75" customHeight="1" x14ac:dyDescent="0.25">
      <c r="A17" s="209">
        <v>6</v>
      </c>
      <c r="B17" s="238" t="str">
        <f>IF($E17="","",VLOOKUP($E17,'1MD ELO (4)'!$A$7:$O$22,14))</f>
        <v/>
      </c>
      <c r="C17" s="239" t="str">
        <f>IF($E17="","",VLOOKUP($E17,'1MD ELO (4)'!$A$7:$O$22,15))</f>
        <v/>
      </c>
      <c r="D17" s="239" t="str">
        <f>IF($E17="","",VLOOKUP($E17,'1MD ELO (4)'!$A$7:$O$22,5))</f>
        <v/>
      </c>
      <c r="E17" s="488"/>
      <c r="F17" s="380" t="str">
        <f>UPPER(IF($E17="","",VLOOKUP($E17,'1MD ELO (4)'!$A$7:$O$22,2)))</f>
        <v/>
      </c>
      <c r="G17" s="380" t="str">
        <f>IF($E17="","",VLOOKUP($E17,'1MD ELO (4)'!$A$7:$O$22,3))</f>
        <v/>
      </c>
      <c r="H17" s="380"/>
      <c r="I17" s="380" t="str">
        <f>IF($E17="","",VLOOKUP($E17,'1MD ELO (4)'!$A$7:$O$22,4))</f>
        <v/>
      </c>
      <c r="J17" s="489"/>
      <c r="K17" s="478"/>
      <c r="L17" s="490"/>
      <c r="M17" s="478"/>
      <c r="N17" s="496"/>
      <c r="O17" s="494"/>
      <c r="P17" s="494"/>
      <c r="Q17" s="205"/>
      <c r="R17" s="206"/>
      <c r="S17" s="207"/>
      <c r="T17" s="207"/>
      <c r="U17" s="207"/>
      <c r="V17" s="207"/>
      <c r="W17" s="207"/>
      <c r="X17" s="207"/>
      <c r="Y17" s="361"/>
      <c r="Z17" s="361"/>
      <c r="AA17" s="361" t="s">
        <v>101</v>
      </c>
      <c r="AB17" s="362">
        <v>120</v>
      </c>
      <c r="AC17" s="362">
        <v>90</v>
      </c>
      <c r="AD17" s="362">
        <v>60</v>
      </c>
      <c r="AE17" s="362">
        <v>40</v>
      </c>
      <c r="AF17" s="362">
        <v>25</v>
      </c>
      <c r="AG17" s="362">
        <v>15</v>
      </c>
      <c r="AH17" s="362">
        <v>8</v>
      </c>
      <c r="AI17" s="377"/>
      <c r="AJ17" s="377"/>
      <c r="AK17" s="377"/>
      <c r="AL17" s="207"/>
      <c r="AM17" s="207"/>
      <c r="AN17" s="207"/>
      <c r="AO17" s="207"/>
      <c r="AP17" s="207"/>
      <c r="AQ17" s="207"/>
      <c r="AR17" s="207"/>
      <c r="AS17" s="207"/>
    </row>
    <row r="18" spans="1:45" s="63" customFormat="1" ht="12.75" customHeight="1" x14ac:dyDescent="0.25">
      <c r="A18" s="209"/>
      <c r="B18" s="480"/>
      <c r="C18" s="481"/>
      <c r="D18" s="481"/>
      <c r="E18" s="491"/>
      <c r="F18" s="483"/>
      <c r="G18" s="483"/>
      <c r="H18" s="484"/>
      <c r="I18" s="483"/>
      <c r="J18" s="492"/>
      <c r="K18" s="485" t="s">
        <v>59</v>
      </c>
      <c r="L18" s="225"/>
      <c r="M18" s="486" t="str">
        <f>UPPER(IF(OR(L18="a",L18="as"),K16,IF(OR(L18="b",L18="bs"),K20,)))</f>
        <v/>
      </c>
      <c r="N18" s="501"/>
      <c r="O18" s="494"/>
      <c r="P18" s="494"/>
      <c r="Q18" s="205"/>
      <c r="R18" s="206"/>
      <c r="S18" s="207"/>
      <c r="T18" s="207"/>
      <c r="U18" s="207"/>
      <c r="V18" s="207"/>
      <c r="W18" s="207"/>
      <c r="X18" s="207"/>
      <c r="Y18" s="361"/>
      <c r="Z18" s="361"/>
      <c r="AA18" s="361" t="s">
        <v>104</v>
      </c>
      <c r="AB18" s="362">
        <v>90</v>
      </c>
      <c r="AC18" s="362">
        <v>60</v>
      </c>
      <c r="AD18" s="362">
        <v>40</v>
      </c>
      <c r="AE18" s="362">
        <v>25</v>
      </c>
      <c r="AF18" s="362">
        <v>15</v>
      </c>
      <c r="AG18" s="362">
        <v>8</v>
      </c>
      <c r="AH18" s="362">
        <v>4</v>
      </c>
      <c r="AI18" s="377"/>
      <c r="AJ18" s="377"/>
      <c r="AK18" s="377"/>
      <c r="AL18" s="207"/>
      <c r="AM18" s="207"/>
      <c r="AN18" s="207"/>
      <c r="AO18" s="207"/>
      <c r="AP18" s="207"/>
      <c r="AQ18" s="207"/>
      <c r="AR18" s="207"/>
      <c r="AS18" s="207"/>
    </row>
    <row r="19" spans="1:45" s="63" customFormat="1" ht="12.75" customHeight="1" x14ac:dyDescent="0.25">
      <c r="A19" s="209">
        <v>7</v>
      </c>
      <c r="B19" s="238" t="str">
        <f>IF($E19="","",VLOOKUP($E19,'1MD ELO (4)'!$A$7:$O$22,14))</f>
        <v/>
      </c>
      <c r="C19" s="239" t="str">
        <f>IF($E19="","",VLOOKUP($E19,'1MD ELO (4)'!$A$7:$O$22,15))</f>
        <v/>
      </c>
      <c r="D19" s="239" t="str">
        <f>IF($E19="","",VLOOKUP($E19,'1MD ELO (4)'!$A$7:$O$22,5))</f>
        <v/>
      </c>
      <c r="E19" s="488"/>
      <c r="F19" s="380" t="str">
        <f>UPPER(IF($E19="","",VLOOKUP($E19,'1MD ELO (4)'!$A$7:$O$22,2)))</f>
        <v/>
      </c>
      <c r="G19" s="380" t="str">
        <f>IF($E19="","",VLOOKUP($E19,'1MD ELO (4)'!$A$7:$O$22,3))</f>
        <v/>
      </c>
      <c r="H19" s="380"/>
      <c r="I19" s="380" t="str">
        <f>IF($E19="","",VLOOKUP($E19,'1MD ELO (4)'!$A$7:$O$22,4))</f>
        <v/>
      </c>
      <c r="J19" s="477"/>
      <c r="K19" s="478"/>
      <c r="L19" s="495"/>
      <c r="M19" s="478"/>
      <c r="N19" s="494"/>
      <c r="O19" s="494"/>
      <c r="P19" s="494"/>
      <c r="Q19" s="205"/>
      <c r="R19" s="206"/>
      <c r="S19" s="207"/>
      <c r="T19" s="207"/>
      <c r="U19" s="207"/>
      <c r="V19" s="207"/>
      <c r="W19" s="207"/>
      <c r="X19" s="207"/>
      <c r="Y19" s="361"/>
      <c r="Z19" s="361"/>
      <c r="AA19" s="361" t="s">
        <v>112</v>
      </c>
      <c r="AB19" s="362">
        <v>60</v>
      </c>
      <c r="AC19" s="362">
        <v>40</v>
      </c>
      <c r="AD19" s="362">
        <v>25</v>
      </c>
      <c r="AE19" s="362">
        <v>15</v>
      </c>
      <c r="AF19" s="362">
        <v>8</v>
      </c>
      <c r="AG19" s="362">
        <v>4</v>
      </c>
      <c r="AH19" s="362">
        <v>2</v>
      </c>
      <c r="AI19" s="377"/>
      <c r="AJ19" s="377"/>
      <c r="AK19" s="377"/>
      <c r="AL19" s="207"/>
      <c r="AM19" s="207"/>
      <c r="AN19" s="207"/>
      <c r="AO19" s="207"/>
      <c r="AP19" s="207"/>
      <c r="AQ19" s="207"/>
      <c r="AR19" s="207"/>
      <c r="AS19" s="207"/>
    </row>
    <row r="20" spans="1:45" s="63" customFormat="1" ht="12.75" customHeight="1" x14ac:dyDescent="0.25">
      <c r="A20" s="209"/>
      <c r="B20" s="480"/>
      <c r="C20" s="481"/>
      <c r="D20" s="481"/>
      <c r="E20" s="482"/>
      <c r="F20" s="483"/>
      <c r="G20" s="483"/>
      <c r="H20" s="484"/>
      <c r="I20" s="485" t="s">
        <v>59</v>
      </c>
      <c r="J20" s="216"/>
      <c r="K20" s="486" t="str">
        <f>UPPER(IF(OR(J20="a",J20="as"),F19,IF(OR(J20="b",J20="bs"),F21,)))</f>
        <v/>
      </c>
      <c r="L20" s="497"/>
      <c r="M20" s="478"/>
      <c r="N20" s="494"/>
      <c r="O20" s="494"/>
      <c r="P20" s="494"/>
      <c r="Q20" s="205"/>
      <c r="R20" s="206"/>
      <c r="S20" s="207"/>
      <c r="T20" s="207"/>
      <c r="U20" s="207"/>
      <c r="V20" s="207"/>
      <c r="W20" s="207"/>
      <c r="X20" s="207"/>
      <c r="Y20" s="361"/>
      <c r="Z20" s="361"/>
      <c r="AA20" s="361" t="s">
        <v>113</v>
      </c>
      <c r="AB20" s="362">
        <v>40</v>
      </c>
      <c r="AC20" s="362">
        <v>25</v>
      </c>
      <c r="AD20" s="362">
        <v>15</v>
      </c>
      <c r="AE20" s="362">
        <v>8</v>
      </c>
      <c r="AF20" s="362">
        <v>4</v>
      </c>
      <c r="AG20" s="362">
        <v>2</v>
      </c>
      <c r="AH20" s="362">
        <v>1</v>
      </c>
      <c r="AI20" s="377"/>
      <c r="AJ20" s="377"/>
      <c r="AK20" s="377"/>
      <c r="AL20" s="207"/>
      <c r="AM20" s="207"/>
      <c r="AN20" s="207"/>
      <c r="AO20" s="207"/>
      <c r="AP20" s="207"/>
      <c r="AQ20" s="207"/>
      <c r="AR20" s="207"/>
      <c r="AS20" s="207"/>
    </row>
    <row r="21" spans="1:45" s="63" customFormat="1" ht="12.75" customHeight="1" x14ac:dyDescent="0.25">
      <c r="A21" s="234">
        <v>8</v>
      </c>
      <c r="B21" s="238" t="str">
        <f>IF($E21="","",VLOOKUP($E21,'1MD ELO (4)'!$A$7:$O$22,14))</f>
        <v/>
      </c>
      <c r="C21" s="239" t="str">
        <f>IF($E21="","",VLOOKUP($E21,'1MD ELO (4)'!$A$7:$O$22,15))</f>
        <v/>
      </c>
      <c r="D21" s="239" t="str">
        <f>IF($E21="","",VLOOKUP($E21,'1MD ELO (4)'!$A$7:$O$22,5))</f>
        <v/>
      </c>
      <c r="E21" s="240"/>
      <c r="F21" s="443" t="str">
        <f>UPPER(IF($E21="","",VLOOKUP($E21,'1MD ELO (4)'!$A$7:$O$22,2)))</f>
        <v/>
      </c>
      <c r="G21" s="443" t="str">
        <f>IF($E21="","",VLOOKUP($E21,'1MD ELO (4)'!$A$7:$O$22,3))</f>
        <v/>
      </c>
      <c r="H21" s="443"/>
      <c r="I21" s="443" t="str">
        <f>IF($E21="","",VLOOKUP($E21,'1MD ELO (4)'!$A$7:$O$22,4))</f>
        <v/>
      </c>
      <c r="J21" s="498"/>
      <c r="K21" s="478"/>
      <c r="L21" s="478"/>
      <c r="M21" s="478"/>
      <c r="N21" s="494"/>
      <c r="O21" s="494"/>
      <c r="P21" s="494"/>
      <c r="Q21" s="205"/>
      <c r="R21" s="206"/>
      <c r="S21" s="207"/>
      <c r="T21" s="207"/>
      <c r="U21" s="207"/>
      <c r="V21" s="207"/>
      <c r="W21" s="207"/>
      <c r="X21" s="207"/>
      <c r="Y21" s="361"/>
      <c r="Z21" s="361"/>
      <c r="AA21" s="361" t="s">
        <v>114</v>
      </c>
      <c r="AB21" s="362">
        <v>25</v>
      </c>
      <c r="AC21" s="362">
        <v>15</v>
      </c>
      <c r="AD21" s="362">
        <v>10</v>
      </c>
      <c r="AE21" s="362">
        <v>6</v>
      </c>
      <c r="AF21" s="362">
        <v>3</v>
      </c>
      <c r="AG21" s="362">
        <v>1</v>
      </c>
      <c r="AH21" s="362">
        <v>0</v>
      </c>
      <c r="AI21" s="377"/>
      <c r="AJ21" s="377"/>
      <c r="AK21" s="377"/>
      <c r="AL21" s="207"/>
      <c r="AM21" s="207"/>
      <c r="AN21" s="207"/>
      <c r="AO21" s="207"/>
      <c r="AP21" s="207"/>
      <c r="AQ21" s="207"/>
      <c r="AR21" s="207"/>
      <c r="AS21" s="207"/>
    </row>
    <row r="22" spans="1:45" s="63" customFormat="1" ht="9" customHeight="1" x14ac:dyDescent="0.25">
      <c r="A22" s="502"/>
      <c r="B22" s="203"/>
      <c r="C22" s="203"/>
      <c r="D22" s="203"/>
      <c r="E22" s="482"/>
      <c r="F22" s="203"/>
      <c r="G22" s="203"/>
      <c r="H22" s="203"/>
      <c r="I22" s="203"/>
      <c r="J22" s="482"/>
      <c r="K22" s="203"/>
      <c r="L22" s="203"/>
      <c r="M22" s="203"/>
      <c r="N22" s="205"/>
      <c r="O22" s="205"/>
      <c r="P22" s="205"/>
      <c r="Q22" s="205"/>
      <c r="R22" s="206"/>
      <c r="S22" s="207"/>
      <c r="T22" s="207"/>
      <c r="U22" s="207"/>
      <c r="V22" s="207"/>
      <c r="W22" s="207"/>
      <c r="X22" s="207"/>
      <c r="Y22" s="361"/>
      <c r="Z22" s="361"/>
      <c r="AA22" s="361" t="s">
        <v>115</v>
      </c>
      <c r="AB22" s="362">
        <v>15</v>
      </c>
      <c r="AC22" s="362">
        <v>10</v>
      </c>
      <c r="AD22" s="362">
        <v>6</v>
      </c>
      <c r="AE22" s="362">
        <v>3</v>
      </c>
      <c r="AF22" s="362">
        <v>1</v>
      </c>
      <c r="AG22" s="362">
        <v>0</v>
      </c>
      <c r="AH22" s="362">
        <v>0</v>
      </c>
      <c r="AI22" s="377"/>
      <c r="AJ22" s="377"/>
      <c r="AK22" s="377"/>
      <c r="AL22" s="207"/>
      <c r="AM22" s="207"/>
      <c r="AN22" s="207"/>
      <c r="AO22" s="207"/>
      <c r="AP22" s="207"/>
      <c r="AQ22" s="207"/>
      <c r="AR22" s="207"/>
      <c r="AS22" s="207"/>
    </row>
    <row r="23" spans="1:45" s="63" customFormat="1" ht="9" customHeight="1" x14ac:dyDescent="0.25">
      <c r="A23" s="503"/>
      <c r="B23" s="482"/>
      <c r="C23" s="482"/>
      <c r="D23" s="482"/>
      <c r="E23" s="482"/>
      <c r="F23" s="203"/>
      <c r="G23" s="203"/>
      <c r="H23" s="207"/>
      <c r="I23" s="504"/>
      <c r="J23" s="482"/>
      <c r="K23" s="203"/>
      <c r="L23" s="203"/>
      <c r="M23" s="203"/>
      <c r="N23" s="205"/>
      <c r="O23" s="205"/>
      <c r="P23" s="205"/>
      <c r="Q23" s="205"/>
      <c r="R23" s="206"/>
      <c r="S23" s="207"/>
      <c r="T23" s="207"/>
      <c r="U23" s="207"/>
      <c r="V23" s="207"/>
      <c r="W23" s="207"/>
      <c r="X23" s="207"/>
      <c r="Y23" s="361"/>
      <c r="Z23" s="361"/>
      <c r="AA23" s="361" t="s">
        <v>117</v>
      </c>
      <c r="AB23" s="362">
        <v>10</v>
      </c>
      <c r="AC23" s="362">
        <v>6</v>
      </c>
      <c r="AD23" s="362">
        <v>3</v>
      </c>
      <c r="AE23" s="362">
        <v>1</v>
      </c>
      <c r="AF23" s="362">
        <v>0</v>
      </c>
      <c r="AG23" s="362">
        <v>0</v>
      </c>
      <c r="AH23" s="362">
        <v>0</v>
      </c>
      <c r="AI23" s="377"/>
      <c r="AJ23" s="377"/>
      <c r="AK23" s="377"/>
      <c r="AL23" s="207"/>
      <c r="AM23" s="207"/>
      <c r="AN23" s="207"/>
      <c r="AO23" s="207"/>
      <c r="AP23" s="207"/>
      <c r="AQ23" s="207"/>
      <c r="AR23" s="207"/>
      <c r="AS23" s="207"/>
    </row>
    <row r="24" spans="1:45" s="63" customFormat="1" ht="9" customHeight="1" x14ac:dyDescent="0.25">
      <c r="A24" s="503"/>
      <c r="B24" s="203"/>
      <c r="C24" s="203"/>
      <c r="D24" s="203"/>
      <c r="E24" s="482"/>
      <c r="F24" s="203"/>
      <c r="G24" s="203"/>
      <c r="H24" s="203"/>
      <c r="I24" s="203"/>
      <c r="J24" s="482"/>
      <c r="K24" s="203"/>
      <c r="L24" s="505"/>
      <c r="M24" s="203"/>
      <c r="N24" s="205"/>
      <c r="O24" s="205"/>
      <c r="P24" s="205"/>
      <c r="Q24" s="205"/>
      <c r="R24" s="206"/>
      <c r="S24" s="207"/>
      <c r="T24" s="207"/>
      <c r="U24" s="207"/>
      <c r="V24" s="207"/>
      <c r="W24" s="207"/>
      <c r="X24" s="207"/>
      <c r="Y24" s="361"/>
      <c r="Z24" s="361"/>
      <c r="AA24" s="361" t="s">
        <v>118</v>
      </c>
      <c r="AB24" s="362">
        <v>6</v>
      </c>
      <c r="AC24" s="362">
        <v>3</v>
      </c>
      <c r="AD24" s="362">
        <v>1</v>
      </c>
      <c r="AE24" s="362">
        <v>0</v>
      </c>
      <c r="AF24" s="362">
        <v>0</v>
      </c>
      <c r="AG24" s="362">
        <v>0</v>
      </c>
      <c r="AH24" s="362">
        <v>0</v>
      </c>
      <c r="AI24" s="377"/>
      <c r="AJ24" s="377"/>
      <c r="AK24" s="377"/>
      <c r="AL24" s="207"/>
      <c r="AM24" s="207"/>
      <c r="AN24" s="207"/>
      <c r="AO24" s="207"/>
      <c r="AP24" s="207"/>
      <c r="AQ24" s="207"/>
      <c r="AR24" s="207"/>
      <c r="AS24" s="207"/>
    </row>
    <row r="25" spans="1:45" s="63" customFormat="1" ht="9" customHeight="1" x14ac:dyDescent="0.25">
      <c r="A25" s="503"/>
      <c r="B25" s="482"/>
      <c r="C25" s="482"/>
      <c r="D25" s="482"/>
      <c r="E25" s="482"/>
      <c r="F25" s="203"/>
      <c r="G25" s="203"/>
      <c r="H25" s="207"/>
      <c r="I25" s="203"/>
      <c r="J25" s="482"/>
      <c r="K25" s="504"/>
      <c r="L25" s="482"/>
      <c r="M25" s="203"/>
      <c r="N25" s="205"/>
      <c r="O25" s="205"/>
      <c r="P25" s="205"/>
      <c r="Q25" s="205"/>
      <c r="R25" s="206"/>
      <c r="S25" s="207"/>
      <c r="T25" s="207"/>
      <c r="U25" s="207"/>
      <c r="V25" s="207"/>
      <c r="W25" s="207"/>
      <c r="X25" s="207"/>
      <c r="Y25" s="361"/>
      <c r="Z25" s="361"/>
      <c r="AA25" s="361" t="s">
        <v>120</v>
      </c>
      <c r="AB25" s="362">
        <v>3</v>
      </c>
      <c r="AC25" s="362">
        <v>2</v>
      </c>
      <c r="AD25" s="362">
        <v>1</v>
      </c>
      <c r="AE25" s="362">
        <v>0</v>
      </c>
      <c r="AF25" s="362">
        <v>0</v>
      </c>
      <c r="AG25" s="362">
        <v>0</v>
      </c>
      <c r="AH25" s="362">
        <v>0</v>
      </c>
      <c r="AI25" s="377"/>
      <c r="AJ25" s="377"/>
      <c r="AK25" s="377"/>
      <c r="AL25" s="207"/>
      <c r="AM25" s="207"/>
      <c r="AN25" s="207"/>
      <c r="AO25" s="207"/>
      <c r="AP25" s="207"/>
      <c r="AQ25" s="207"/>
      <c r="AR25" s="207"/>
      <c r="AS25" s="207"/>
    </row>
    <row r="26" spans="1:45" s="63" customFormat="1" ht="9" customHeight="1" x14ac:dyDescent="0.25">
      <c r="A26" s="503"/>
      <c r="B26" s="203"/>
      <c r="C26" s="203"/>
      <c r="D26" s="203"/>
      <c r="E26" s="482"/>
      <c r="F26" s="203"/>
      <c r="G26" s="203"/>
      <c r="H26" s="203"/>
      <c r="I26" s="203"/>
      <c r="J26" s="482"/>
      <c r="K26" s="203"/>
      <c r="L26" s="203"/>
      <c r="M26" s="203"/>
      <c r="N26" s="205"/>
      <c r="O26" s="205"/>
      <c r="P26" s="205"/>
      <c r="Q26" s="205"/>
      <c r="R26" s="206"/>
      <c r="S26" s="313"/>
      <c r="T26" s="207"/>
      <c r="U26" s="207"/>
      <c r="V26" s="207"/>
      <c r="W26" s="207"/>
      <c r="X26" s="207"/>
      <c r="Y26"/>
      <c r="Z26"/>
      <c r="AA26"/>
      <c r="AB26"/>
      <c r="AC26"/>
      <c r="AD26"/>
      <c r="AE26"/>
      <c r="AF26"/>
      <c r="AG26"/>
      <c r="AH26"/>
      <c r="AI26" s="377"/>
      <c r="AJ26" s="377"/>
      <c r="AK26" s="377"/>
      <c r="AL26" s="207"/>
      <c r="AM26" s="207"/>
      <c r="AN26" s="207"/>
      <c r="AO26" s="207"/>
      <c r="AP26" s="207"/>
      <c r="AQ26" s="207"/>
      <c r="AR26" s="207"/>
      <c r="AS26" s="207"/>
    </row>
    <row r="27" spans="1:45" s="63" customFormat="1" ht="9" customHeight="1" x14ac:dyDescent="0.25">
      <c r="A27" s="503"/>
      <c r="B27" s="482"/>
      <c r="C27" s="482"/>
      <c r="D27" s="482"/>
      <c r="E27" s="482"/>
      <c r="F27" s="203"/>
      <c r="G27" s="203"/>
      <c r="H27" s="207"/>
      <c r="I27" s="504"/>
      <c r="J27" s="482"/>
      <c r="K27" s="203"/>
      <c r="L27" s="203"/>
      <c r="M27" s="203"/>
      <c r="N27" s="205"/>
      <c r="O27" s="205"/>
      <c r="P27" s="205"/>
      <c r="Q27" s="205"/>
      <c r="R27" s="206"/>
      <c r="S27" s="207"/>
      <c r="T27" s="207"/>
      <c r="U27" s="207"/>
      <c r="V27" s="207"/>
      <c r="W27" s="207"/>
      <c r="X27" s="207"/>
      <c r="Y27"/>
      <c r="Z27"/>
      <c r="AA27"/>
      <c r="AB27"/>
      <c r="AC27"/>
      <c r="AD27"/>
      <c r="AE27"/>
      <c r="AF27"/>
      <c r="AG27"/>
      <c r="AH27"/>
      <c r="AI27" s="377"/>
      <c r="AJ27" s="377"/>
      <c r="AK27" s="377"/>
      <c r="AL27" s="207"/>
      <c r="AM27" s="207"/>
      <c r="AN27" s="207"/>
      <c r="AO27" s="207"/>
      <c r="AP27" s="207"/>
      <c r="AQ27" s="207"/>
      <c r="AR27" s="207"/>
      <c r="AS27" s="207"/>
    </row>
    <row r="28" spans="1:45" s="63" customFormat="1" ht="9" customHeight="1" x14ac:dyDescent="0.25">
      <c r="A28" s="503"/>
      <c r="B28" s="203"/>
      <c r="C28" s="203"/>
      <c r="D28" s="203"/>
      <c r="E28" s="482"/>
      <c r="F28" s="203"/>
      <c r="G28" s="203"/>
      <c r="H28" s="203"/>
      <c r="I28" s="203"/>
      <c r="J28" s="482"/>
      <c r="K28" s="203"/>
      <c r="L28" s="203"/>
      <c r="M28" s="203"/>
      <c r="N28" s="205"/>
      <c r="O28" s="205"/>
      <c r="P28" s="205"/>
      <c r="Q28" s="205"/>
      <c r="R28" s="206"/>
      <c r="S28" s="207"/>
      <c r="T28" s="207"/>
      <c r="U28" s="207"/>
      <c r="V28" s="207"/>
      <c r="W28" s="207"/>
      <c r="X28" s="207"/>
      <c r="Y28" s="207"/>
      <c r="Z28" s="207"/>
      <c r="AA28" s="207"/>
      <c r="AB28" s="207"/>
      <c r="AC28" s="207"/>
      <c r="AD28" s="207"/>
      <c r="AE28" s="207"/>
      <c r="AF28" s="207"/>
      <c r="AG28" s="207"/>
      <c r="AH28" s="207"/>
      <c r="AI28" s="314"/>
      <c r="AJ28" s="314"/>
      <c r="AK28" s="314"/>
      <c r="AL28" s="207"/>
      <c r="AM28" s="207"/>
      <c r="AN28" s="207"/>
      <c r="AO28" s="207"/>
      <c r="AP28" s="207"/>
      <c r="AQ28" s="207"/>
      <c r="AR28" s="207"/>
      <c r="AS28" s="207"/>
    </row>
    <row r="29" spans="1:45" s="63" customFormat="1" ht="9" customHeight="1" x14ac:dyDescent="0.25">
      <c r="A29" s="503"/>
      <c r="B29" s="482"/>
      <c r="C29" s="482"/>
      <c r="D29" s="482"/>
      <c r="E29" s="482"/>
      <c r="F29" s="203"/>
      <c r="G29" s="203"/>
      <c r="H29" s="207"/>
      <c r="I29" s="203"/>
      <c r="J29" s="482"/>
      <c r="K29" s="203"/>
      <c r="L29" s="203"/>
      <c r="M29" s="504"/>
      <c r="N29" s="482"/>
      <c r="O29" s="203"/>
      <c r="P29" s="205"/>
      <c r="Q29" s="205"/>
      <c r="R29" s="206"/>
      <c r="S29" s="207"/>
      <c r="T29" s="207"/>
      <c r="U29" s="207"/>
      <c r="V29" s="207"/>
      <c r="W29" s="207"/>
      <c r="X29" s="207"/>
      <c r="Y29" s="207"/>
      <c r="Z29" s="207"/>
      <c r="AA29" s="207"/>
      <c r="AB29" s="207"/>
      <c r="AC29" s="207"/>
      <c r="AD29" s="207"/>
      <c r="AE29" s="207"/>
      <c r="AF29" s="207"/>
      <c r="AG29" s="207"/>
      <c r="AH29" s="207"/>
      <c r="AI29" s="314"/>
      <c r="AJ29" s="314"/>
      <c r="AK29" s="314"/>
      <c r="AL29" s="207"/>
      <c r="AM29" s="207"/>
      <c r="AN29" s="207"/>
      <c r="AO29" s="207"/>
      <c r="AP29" s="207"/>
      <c r="AQ29" s="207"/>
      <c r="AR29" s="207"/>
      <c r="AS29" s="207"/>
    </row>
    <row r="30" spans="1:45" s="63" customFormat="1" ht="9" customHeight="1" x14ac:dyDescent="0.25">
      <c r="A30" s="503"/>
      <c r="B30" s="203"/>
      <c r="C30" s="203"/>
      <c r="D30" s="203"/>
      <c r="E30" s="482"/>
      <c r="F30" s="203"/>
      <c r="G30" s="203"/>
      <c r="H30" s="203"/>
      <c r="I30" s="203"/>
      <c r="J30" s="482"/>
      <c r="K30" s="203"/>
      <c r="L30" s="203"/>
      <c r="M30" s="203"/>
      <c r="N30" s="205"/>
      <c r="O30" s="203"/>
      <c r="P30" s="205"/>
      <c r="Q30" s="205"/>
      <c r="R30" s="206"/>
      <c r="S30" s="207"/>
      <c r="T30" s="207"/>
      <c r="U30" s="207"/>
      <c r="V30" s="207"/>
      <c r="W30" s="207"/>
      <c r="X30" s="207"/>
      <c r="Y30" s="207"/>
      <c r="Z30" s="207"/>
      <c r="AA30" s="207"/>
      <c r="AB30" s="207"/>
      <c r="AC30" s="207"/>
      <c r="AD30" s="207"/>
      <c r="AE30" s="207"/>
      <c r="AF30" s="207"/>
      <c r="AG30" s="207"/>
      <c r="AH30" s="207"/>
      <c r="AI30" s="314"/>
      <c r="AJ30" s="314"/>
      <c r="AK30" s="314"/>
      <c r="AL30" s="207"/>
      <c r="AM30" s="207"/>
      <c r="AN30" s="207"/>
      <c r="AO30" s="207"/>
      <c r="AP30" s="207"/>
      <c r="AQ30" s="207"/>
      <c r="AR30" s="207"/>
      <c r="AS30" s="207"/>
    </row>
    <row r="31" spans="1:45" s="63" customFormat="1" ht="9" customHeight="1" x14ac:dyDescent="0.25">
      <c r="A31" s="503"/>
      <c r="B31" s="482"/>
      <c r="C31" s="482"/>
      <c r="D31" s="482"/>
      <c r="E31" s="482"/>
      <c r="F31" s="203"/>
      <c r="G31" s="203"/>
      <c r="H31" s="207"/>
      <c r="I31" s="504"/>
      <c r="J31" s="482"/>
      <c r="K31" s="203"/>
      <c r="L31" s="203"/>
      <c r="M31" s="203"/>
      <c r="N31" s="205"/>
      <c r="O31" s="205"/>
      <c r="P31" s="205"/>
      <c r="Q31" s="205"/>
      <c r="R31" s="206"/>
      <c r="S31" s="207"/>
      <c r="T31" s="207"/>
      <c r="U31" s="207"/>
      <c r="V31" s="207"/>
      <c r="W31" s="207"/>
      <c r="X31" s="207"/>
      <c r="Y31" s="207"/>
      <c r="Z31" s="207"/>
      <c r="AA31" s="207"/>
      <c r="AB31" s="207"/>
      <c r="AC31" s="207"/>
      <c r="AD31" s="207"/>
      <c r="AE31" s="207"/>
      <c r="AF31" s="207"/>
      <c r="AG31" s="207"/>
      <c r="AH31" s="207"/>
      <c r="AI31" s="314"/>
      <c r="AJ31" s="314"/>
      <c r="AK31" s="314"/>
      <c r="AL31" s="207"/>
      <c r="AM31" s="207"/>
      <c r="AN31" s="207"/>
      <c r="AO31" s="207"/>
      <c r="AP31" s="207"/>
      <c r="AQ31" s="207"/>
      <c r="AR31" s="207"/>
      <c r="AS31" s="207"/>
    </row>
    <row r="32" spans="1:45" s="63" customFormat="1" ht="9" customHeight="1" x14ac:dyDescent="0.25">
      <c r="A32" s="503"/>
      <c r="B32" s="203"/>
      <c r="C32" s="203"/>
      <c r="D32" s="203"/>
      <c r="E32" s="482"/>
      <c r="F32" s="203"/>
      <c r="G32" s="203"/>
      <c r="H32" s="203"/>
      <c r="I32" s="203"/>
      <c r="J32" s="482"/>
      <c r="K32" s="203"/>
      <c r="L32" s="505"/>
      <c r="M32" s="203"/>
      <c r="N32" s="205"/>
      <c r="O32" s="205"/>
      <c r="P32" s="205"/>
      <c r="Q32" s="205"/>
      <c r="R32" s="206"/>
      <c r="S32" s="207"/>
      <c r="T32" s="207"/>
      <c r="U32" s="207"/>
      <c r="V32" s="207"/>
      <c r="W32" s="207"/>
      <c r="X32" s="207"/>
      <c r="Y32" s="207"/>
      <c r="Z32" s="207"/>
      <c r="AA32" s="207"/>
      <c r="AB32" s="207"/>
      <c r="AC32" s="207"/>
      <c r="AD32" s="207"/>
      <c r="AE32" s="207"/>
      <c r="AF32" s="207"/>
      <c r="AG32" s="207"/>
      <c r="AH32" s="207"/>
      <c r="AI32" s="314"/>
      <c r="AJ32" s="314"/>
      <c r="AK32" s="314"/>
      <c r="AL32" s="207"/>
      <c r="AM32" s="207"/>
      <c r="AN32" s="207"/>
      <c r="AO32" s="207"/>
      <c r="AP32" s="207"/>
      <c r="AQ32" s="207"/>
      <c r="AR32" s="207"/>
      <c r="AS32" s="207"/>
    </row>
    <row r="33" spans="1:45" s="63" customFormat="1" ht="9" customHeight="1" x14ac:dyDescent="0.25">
      <c r="A33" s="503"/>
      <c r="B33" s="482"/>
      <c r="C33" s="482"/>
      <c r="D33" s="482"/>
      <c r="E33" s="482"/>
      <c r="F33" s="203"/>
      <c r="G33" s="203"/>
      <c r="H33" s="207"/>
      <c r="I33" s="203"/>
      <c r="J33" s="482"/>
      <c r="K33" s="504"/>
      <c r="L33" s="482"/>
      <c r="M33" s="203"/>
      <c r="N33" s="205"/>
      <c r="O33" s="205"/>
      <c r="P33" s="205"/>
      <c r="Q33" s="205"/>
      <c r="R33" s="206"/>
      <c r="S33" s="207"/>
      <c r="T33" s="207"/>
      <c r="U33" s="207"/>
      <c r="V33" s="207"/>
      <c r="W33" s="207"/>
      <c r="X33" s="207"/>
      <c r="Y33" s="207"/>
      <c r="Z33" s="207"/>
      <c r="AA33" s="207"/>
      <c r="AB33" s="207"/>
      <c r="AC33" s="207"/>
      <c r="AD33" s="207"/>
      <c r="AE33" s="207"/>
      <c r="AF33" s="207"/>
      <c r="AG33" s="207"/>
      <c r="AH33" s="207"/>
      <c r="AI33" s="314"/>
      <c r="AJ33" s="314"/>
      <c r="AK33" s="314"/>
      <c r="AL33" s="207"/>
      <c r="AM33" s="207"/>
      <c r="AN33" s="207"/>
      <c r="AO33" s="207"/>
      <c r="AP33" s="207"/>
      <c r="AQ33" s="207"/>
      <c r="AR33" s="207"/>
      <c r="AS33" s="207"/>
    </row>
    <row r="34" spans="1:45" s="63" customFormat="1" ht="9" customHeight="1" x14ac:dyDescent="0.25">
      <c r="A34" s="503"/>
      <c r="B34" s="203"/>
      <c r="C34" s="203"/>
      <c r="D34" s="203"/>
      <c r="E34" s="482"/>
      <c r="F34" s="203"/>
      <c r="G34" s="203"/>
      <c r="H34" s="203"/>
      <c r="I34" s="203"/>
      <c r="J34" s="482"/>
      <c r="K34" s="203"/>
      <c r="L34" s="203"/>
      <c r="M34" s="203"/>
      <c r="N34" s="205"/>
      <c r="O34" s="205"/>
      <c r="P34" s="205"/>
      <c r="Q34" s="205"/>
      <c r="R34" s="206"/>
      <c r="S34" s="207"/>
      <c r="T34" s="207"/>
      <c r="U34" s="207"/>
      <c r="V34" s="207"/>
      <c r="W34" s="207"/>
      <c r="X34" s="207"/>
      <c r="Y34" s="207"/>
      <c r="Z34" s="207"/>
      <c r="AA34" s="207"/>
      <c r="AB34" s="207"/>
      <c r="AC34" s="207"/>
      <c r="AD34" s="207"/>
      <c r="AE34" s="207"/>
      <c r="AF34" s="207"/>
      <c r="AG34" s="207"/>
      <c r="AH34" s="207"/>
      <c r="AI34" s="314"/>
      <c r="AJ34" s="314"/>
      <c r="AK34" s="314"/>
      <c r="AL34" s="207"/>
      <c r="AM34" s="207"/>
      <c r="AN34" s="207"/>
      <c r="AO34" s="207"/>
      <c r="AP34" s="207"/>
      <c r="AQ34" s="207"/>
      <c r="AR34" s="207"/>
      <c r="AS34" s="207"/>
    </row>
    <row r="35" spans="1:45" s="63" customFormat="1" ht="9" customHeight="1" x14ac:dyDescent="0.25">
      <c r="A35" s="503"/>
      <c r="B35" s="482"/>
      <c r="C35" s="482"/>
      <c r="D35" s="482"/>
      <c r="E35" s="482"/>
      <c r="F35" s="203"/>
      <c r="G35" s="203"/>
      <c r="H35" s="207"/>
      <c r="I35" s="504"/>
      <c r="J35" s="482"/>
      <c r="K35" s="203"/>
      <c r="L35" s="203"/>
      <c r="M35" s="203"/>
      <c r="N35" s="205"/>
      <c r="O35" s="205"/>
      <c r="P35" s="205"/>
      <c r="Q35" s="205"/>
      <c r="R35" s="206"/>
      <c r="S35" s="207"/>
      <c r="T35" s="207"/>
      <c r="U35" s="207"/>
      <c r="V35" s="207"/>
      <c r="W35" s="207"/>
      <c r="X35" s="207"/>
      <c r="Y35" s="207"/>
      <c r="Z35" s="207"/>
      <c r="AA35" s="207"/>
      <c r="AB35" s="207"/>
      <c r="AC35" s="207"/>
      <c r="AD35" s="207"/>
      <c r="AE35" s="207"/>
      <c r="AF35" s="207"/>
      <c r="AG35" s="207"/>
      <c r="AH35" s="207"/>
      <c r="AI35" s="314"/>
      <c r="AJ35" s="314"/>
      <c r="AK35" s="314"/>
      <c r="AL35" s="207"/>
      <c r="AM35" s="207"/>
      <c r="AN35" s="207"/>
      <c r="AO35" s="207"/>
      <c r="AP35" s="207"/>
      <c r="AQ35" s="207"/>
      <c r="AR35" s="207"/>
      <c r="AS35" s="207"/>
    </row>
    <row r="36" spans="1:45" s="63" customFormat="1" ht="9" customHeight="1" x14ac:dyDescent="0.25">
      <c r="A36" s="502"/>
      <c r="B36" s="203"/>
      <c r="C36" s="203"/>
      <c r="D36" s="203"/>
      <c r="E36" s="482"/>
      <c r="F36" s="203"/>
      <c r="G36" s="203"/>
      <c r="H36" s="203"/>
      <c r="I36" s="203"/>
      <c r="J36" s="482"/>
      <c r="K36" s="203"/>
      <c r="L36" s="203"/>
      <c r="M36" s="203"/>
      <c r="N36" s="203"/>
      <c r="O36" s="203"/>
      <c r="P36" s="203"/>
      <c r="Q36" s="205"/>
      <c r="R36" s="206"/>
      <c r="S36" s="207"/>
      <c r="T36" s="207"/>
      <c r="U36" s="207"/>
      <c r="V36" s="207"/>
      <c r="W36" s="207"/>
      <c r="X36" s="207"/>
      <c r="Y36" s="207"/>
      <c r="Z36" s="207"/>
      <c r="AA36" s="207"/>
      <c r="AB36" s="207"/>
      <c r="AC36" s="207"/>
      <c r="AD36" s="207"/>
      <c r="AE36" s="207"/>
      <c r="AF36" s="207"/>
      <c r="AG36" s="207"/>
      <c r="AH36" s="207"/>
      <c r="AI36" s="314"/>
      <c r="AJ36" s="314"/>
      <c r="AK36" s="314"/>
      <c r="AL36" s="207"/>
      <c r="AM36" s="207"/>
      <c r="AN36" s="207"/>
      <c r="AO36" s="207"/>
      <c r="AP36" s="207"/>
      <c r="AQ36" s="207"/>
      <c r="AR36" s="207"/>
      <c r="AS36" s="207"/>
    </row>
    <row r="37" spans="1:45" s="63" customFormat="1" ht="9" customHeight="1" x14ac:dyDescent="0.25">
      <c r="A37" s="503"/>
      <c r="B37" s="482"/>
      <c r="C37" s="482"/>
      <c r="D37" s="482"/>
      <c r="E37" s="482"/>
      <c r="F37" s="506"/>
      <c r="G37" s="506"/>
      <c r="H37" s="507"/>
      <c r="I37" s="478"/>
      <c r="J37" s="492"/>
      <c r="K37" s="478"/>
      <c r="L37" s="478"/>
      <c r="M37" s="478"/>
      <c r="N37" s="494"/>
      <c r="O37" s="494"/>
      <c r="P37" s="494"/>
      <c r="Q37" s="205"/>
      <c r="R37" s="206"/>
      <c r="S37" s="207"/>
      <c r="T37" s="207"/>
      <c r="U37" s="207"/>
      <c r="V37" s="207"/>
      <c r="W37" s="207"/>
      <c r="X37" s="207"/>
      <c r="Y37" s="207"/>
      <c r="Z37" s="207"/>
      <c r="AA37" s="207"/>
      <c r="AB37" s="207"/>
      <c r="AC37" s="207"/>
      <c r="AD37" s="207"/>
      <c r="AE37" s="207"/>
      <c r="AF37" s="207"/>
      <c r="AG37" s="207"/>
      <c r="AH37" s="207"/>
      <c r="AI37" s="314"/>
      <c r="AJ37" s="314"/>
      <c r="AK37" s="314"/>
      <c r="AL37" s="207"/>
      <c r="AM37" s="207"/>
      <c r="AN37" s="207"/>
      <c r="AO37" s="207"/>
      <c r="AP37" s="207"/>
      <c r="AQ37" s="207"/>
      <c r="AR37" s="207"/>
      <c r="AS37" s="207"/>
    </row>
    <row r="38" spans="1:45" s="63" customFormat="1" ht="9" customHeight="1" x14ac:dyDescent="0.25">
      <c r="A38" s="502"/>
      <c r="B38" s="203"/>
      <c r="C38" s="203"/>
      <c r="D38" s="203"/>
      <c r="E38" s="482"/>
      <c r="F38" s="203"/>
      <c r="G38" s="203"/>
      <c r="H38" s="203"/>
      <c r="I38" s="203"/>
      <c r="J38" s="482"/>
      <c r="K38" s="203"/>
      <c r="L38" s="203"/>
      <c r="M38" s="203"/>
      <c r="N38" s="205"/>
      <c r="O38" s="205"/>
      <c r="P38" s="205"/>
      <c r="Q38" s="205"/>
      <c r="R38" s="206"/>
      <c r="S38" s="207"/>
      <c r="T38" s="207"/>
      <c r="U38" s="207"/>
      <c r="V38" s="207"/>
      <c r="W38" s="207"/>
      <c r="X38" s="207"/>
      <c r="Y38" s="207"/>
      <c r="Z38" s="207"/>
      <c r="AA38" s="207"/>
      <c r="AB38" s="207"/>
      <c r="AC38" s="207"/>
      <c r="AD38" s="207"/>
      <c r="AE38" s="207"/>
      <c r="AF38" s="207"/>
      <c r="AG38" s="207"/>
      <c r="AH38" s="207"/>
      <c r="AI38" s="314"/>
      <c r="AJ38" s="314"/>
      <c r="AK38" s="314"/>
      <c r="AL38" s="207"/>
      <c r="AM38" s="207"/>
      <c r="AN38" s="207"/>
      <c r="AO38" s="207"/>
      <c r="AP38" s="207"/>
      <c r="AQ38" s="207"/>
      <c r="AR38" s="207"/>
      <c r="AS38" s="207"/>
    </row>
    <row r="39" spans="1:45" s="63" customFormat="1" ht="9" customHeight="1" x14ac:dyDescent="0.25">
      <c r="A39" s="503"/>
      <c r="B39" s="482"/>
      <c r="C39" s="482"/>
      <c r="D39" s="482"/>
      <c r="E39" s="482"/>
      <c r="F39" s="203"/>
      <c r="G39" s="203"/>
      <c r="H39" s="207"/>
      <c r="I39" s="504"/>
      <c r="J39" s="482"/>
      <c r="K39" s="203"/>
      <c r="L39" s="203"/>
      <c r="M39" s="203"/>
      <c r="N39" s="205"/>
      <c r="O39" s="205"/>
      <c r="P39" s="205"/>
      <c r="Q39" s="205"/>
      <c r="R39" s="206"/>
      <c r="S39" s="207"/>
      <c r="T39" s="207"/>
      <c r="U39" s="207"/>
      <c r="V39" s="207"/>
      <c r="W39" s="207"/>
      <c r="X39" s="207"/>
      <c r="Y39" s="207"/>
      <c r="Z39" s="207"/>
      <c r="AA39" s="207"/>
      <c r="AB39" s="207"/>
      <c r="AC39" s="207"/>
      <c r="AD39" s="207"/>
      <c r="AE39" s="207"/>
      <c r="AF39" s="207"/>
      <c r="AG39" s="207"/>
      <c r="AH39" s="207"/>
      <c r="AI39" s="314"/>
      <c r="AJ39" s="314"/>
      <c r="AK39" s="314"/>
      <c r="AL39" s="207"/>
      <c r="AM39" s="207"/>
      <c r="AN39" s="207"/>
      <c r="AO39" s="207"/>
      <c r="AP39" s="207"/>
      <c r="AQ39" s="207"/>
      <c r="AR39" s="207"/>
      <c r="AS39" s="207"/>
    </row>
    <row r="40" spans="1:45" s="63" customFormat="1" ht="9" customHeight="1" x14ac:dyDescent="0.25">
      <c r="A40" s="503"/>
      <c r="B40" s="203"/>
      <c r="C40" s="203"/>
      <c r="D40" s="203"/>
      <c r="E40" s="482"/>
      <c r="F40" s="203"/>
      <c r="G40" s="203"/>
      <c r="H40" s="203"/>
      <c r="I40" s="203"/>
      <c r="J40" s="482"/>
      <c r="K40" s="203"/>
      <c r="L40" s="505"/>
      <c r="M40" s="203"/>
      <c r="N40" s="205"/>
      <c r="O40" s="205"/>
      <c r="P40" s="205"/>
      <c r="Q40" s="205"/>
      <c r="R40" s="206"/>
      <c r="S40" s="207"/>
      <c r="T40" s="207"/>
      <c r="U40" s="207"/>
      <c r="V40" s="207"/>
      <c r="W40" s="207"/>
      <c r="X40" s="207"/>
      <c r="Y40" s="207"/>
      <c r="Z40" s="207"/>
      <c r="AA40" s="207"/>
      <c r="AB40" s="207"/>
      <c r="AC40" s="207"/>
      <c r="AD40" s="207"/>
      <c r="AE40" s="207"/>
      <c r="AF40" s="207"/>
      <c r="AG40" s="207"/>
      <c r="AH40" s="207"/>
      <c r="AI40" s="314"/>
      <c r="AJ40" s="314"/>
      <c r="AK40" s="314"/>
      <c r="AL40" s="207"/>
      <c r="AM40" s="207"/>
      <c r="AN40" s="207"/>
      <c r="AO40" s="207"/>
      <c r="AP40" s="207"/>
      <c r="AQ40" s="207"/>
      <c r="AR40" s="207"/>
      <c r="AS40" s="207"/>
    </row>
    <row r="41" spans="1:45" s="63" customFormat="1" ht="9" customHeight="1" x14ac:dyDescent="0.25">
      <c r="A41" s="503"/>
      <c r="B41" s="482"/>
      <c r="C41" s="482"/>
      <c r="D41" s="482"/>
      <c r="E41" s="482"/>
      <c r="F41" s="203"/>
      <c r="G41" s="203"/>
      <c r="H41" s="207"/>
      <c r="I41" s="203"/>
      <c r="J41" s="482"/>
      <c r="K41" s="504"/>
      <c r="L41" s="482"/>
      <c r="M41" s="203"/>
      <c r="N41" s="205"/>
      <c r="O41" s="205"/>
      <c r="P41" s="205"/>
      <c r="Q41" s="205"/>
      <c r="R41" s="206"/>
      <c r="S41" s="207"/>
      <c r="T41" s="207"/>
      <c r="U41" s="207"/>
      <c r="V41" s="207"/>
      <c r="W41" s="207"/>
      <c r="X41" s="207"/>
      <c r="Y41" s="207"/>
      <c r="Z41" s="207"/>
      <c r="AA41" s="207"/>
      <c r="AB41" s="207"/>
      <c r="AC41" s="207"/>
      <c r="AD41" s="207"/>
      <c r="AE41" s="207"/>
      <c r="AF41" s="207"/>
      <c r="AG41" s="207"/>
      <c r="AH41" s="207"/>
      <c r="AI41" s="314"/>
      <c r="AJ41" s="314"/>
      <c r="AK41" s="314"/>
      <c r="AL41" s="207"/>
      <c r="AM41" s="207"/>
      <c r="AN41" s="207"/>
      <c r="AO41" s="207"/>
      <c r="AP41" s="207"/>
      <c r="AQ41" s="207"/>
      <c r="AR41" s="207"/>
      <c r="AS41" s="207"/>
    </row>
    <row r="42" spans="1:45" s="63" customFormat="1" ht="9" customHeight="1" x14ac:dyDescent="0.25">
      <c r="A42" s="503"/>
      <c r="B42" s="203"/>
      <c r="C42" s="203"/>
      <c r="D42" s="203"/>
      <c r="E42" s="482"/>
      <c r="F42" s="203"/>
      <c r="G42" s="203"/>
      <c r="H42" s="203"/>
      <c r="I42" s="203"/>
      <c r="J42" s="482"/>
      <c r="K42" s="203"/>
      <c r="L42" s="203"/>
      <c r="M42" s="203"/>
      <c r="N42" s="205"/>
      <c r="O42" s="205"/>
      <c r="P42" s="205"/>
      <c r="Q42" s="205"/>
      <c r="R42" s="206"/>
      <c r="S42" s="313"/>
      <c r="T42" s="207"/>
      <c r="U42" s="207"/>
      <c r="V42" s="207"/>
      <c r="W42" s="207"/>
      <c r="X42" s="207"/>
      <c r="Y42" s="207"/>
      <c r="Z42" s="207"/>
      <c r="AA42" s="207"/>
      <c r="AB42" s="207"/>
      <c r="AC42" s="207"/>
      <c r="AD42" s="207"/>
      <c r="AE42" s="207"/>
      <c r="AF42" s="207"/>
      <c r="AG42" s="207"/>
      <c r="AH42" s="207"/>
      <c r="AI42" s="314"/>
      <c r="AJ42" s="314"/>
      <c r="AK42" s="314"/>
      <c r="AL42" s="207"/>
      <c r="AM42" s="207"/>
      <c r="AN42" s="207"/>
      <c r="AO42" s="207"/>
      <c r="AP42" s="207"/>
      <c r="AQ42" s="207"/>
      <c r="AR42" s="207"/>
      <c r="AS42" s="207"/>
    </row>
    <row r="43" spans="1:45" s="63" customFormat="1" ht="9" customHeight="1" x14ac:dyDescent="0.25">
      <c r="A43" s="503"/>
      <c r="B43" s="482"/>
      <c r="C43" s="482"/>
      <c r="D43" s="482"/>
      <c r="E43" s="482"/>
      <c r="F43" s="203"/>
      <c r="G43" s="203"/>
      <c r="H43" s="207"/>
      <c r="I43" s="504"/>
      <c r="J43" s="482"/>
      <c r="K43" s="203"/>
      <c r="L43" s="203"/>
      <c r="M43" s="203"/>
      <c r="N43" s="205"/>
      <c r="O43" s="205"/>
      <c r="P43" s="205"/>
      <c r="Q43" s="205"/>
      <c r="R43" s="206"/>
      <c r="S43" s="207"/>
      <c r="T43" s="207"/>
      <c r="U43" s="207"/>
      <c r="V43" s="207"/>
      <c r="W43" s="207"/>
      <c r="X43" s="207"/>
      <c r="Y43" s="207"/>
      <c r="Z43" s="207"/>
      <c r="AA43" s="207"/>
      <c r="AB43" s="207"/>
      <c r="AC43" s="207"/>
      <c r="AD43" s="207"/>
      <c r="AE43" s="207"/>
      <c r="AF43" s="207"/>
      <c r="AG43" s="207"/>
      <c r="AH43" s="207"/>
      <c r="AI43" s="314"/>
      <c r="AJ43" s="314"/>
      <c r="AK43" s="314"/>
      <c r="AL43" s="207"/>
      <c r="AM43" s="207"/>
      <c r="AN43" s="207"/>
      <c r="AO43" s="207"/>
      <c r="AP43" s="207"/>
      <c r="AQ43" s="207"/>
      <c r="AR43" s="207"/>
      <c r="AS43" s="207"/>
    </row>
    <row r="44" spans="1:45" s="63" customFormat="1" ht="9" customHeight="1" x14ac:dyDescent="0.25">
      <c r="A44" s="503"/>
      <c r="B44" s="203"/>
      <c r="C44" s="203"/>
      <c r="D44" s="203"/>
      <c r="E44" s="482"/>
      <c r="F44" s="203"/>
      <c r="G44" s="203"/>
      <c r="H44" s="203"/>
      <c r="I44" s="203"/>
      <c r="J44" s="482"/>
      <c r="K44" s="203"/>
      <c r="L44" s="203"/>
      <c r="M44" s="203"/>
      <c r="N44" s="205"/>
      <c r="O44" s="205"/>
      <c r="P44" s="205"/>
      <c r="Q44" s="205"/>
      <c r="R44" s="206"/>
      <c r="S44" s="207"/>
      <c r="T44" s="207"/>
      <c r="U44" s="207"/>
      <c r="V44" s="207"/>
      <c r="W44" s="207"/>
      <c r="X44" s="207"/>
      <c r="Y44" s="207"/>
      <c r="Z44" s="207"/>
      <c r="AA44" s="207"/>
      <c r="AB44" s="207"/>
      <c r="AC44" s="207"/>
      <c r="AD44" s="207"/>
      <c r="AE44" s="207"/>
      <c r="AF44" s="207"/>
      <c r="AG44" s="207"/>
      <c r="AH44" s="207"/>
      <c r="AI44" s="314"/>
      <c r="AJ44" s="314"/>
      <c r="AK44" s="314"/>
      <c r="AL44" s="207"/>
      <c r="AM44" s="207"/>
      <c r="AN44" s="207"/>
      <c r="AO44" s="207"/>
      <c r="AP44" s="207"/>
      <c r="AQ44" s="207"/>
      <c r="AR44" s="207"/>
      <c r="AS44" s="207"/>
    </row>
    <row r="45" spans="1:45" s="63" customFormat="1" ht="9" customHeight="1" x14ac:dyDescent="0.25">
      <c r="A45" s="503"/>
      <c r="B45" s="482"/>
      <c r="C45" s="482"/>
      <c r="D45" s="482"/>
      <c r="E45" s="482"/>
      <c r="F45" s="203"/>
      <c r="G45" s="203"/>
      <c r="H45" s="207"/>
      <c r="I45" s="203"/>
      <c r="J45" s="482"/>
      <c r="K45" s="203"/>
      <c r="L45" s="203"/>
      <c r="M45" s="504"/>
      <c r="N45" s="482"/>
      <c r="O45" s="203"/>
      <c r="P45" s="205"/>
      <c r="Q45" s="205"/>
      <c r="R45" s="206"/>
      <c r="S45" s="207"/>
      <c r="T45" s="207"/>
      <c r="U45" s="207"/>
      <c r="V45" s="207"/>
      <c r="W45" s="207"/>
      <c r="X45" s="207"/>
      <c r="Y45" s="207"/>
      <c r="Z45" s="207"/>
      <c r="AA45" s="207"/>
      <c r="AB45" s="207"/>
      <c r="AC45" s="207"/>
      <c r="AD45" s="207"/>
      <c r="AE45" s="207"/>
      <c r="AF45" s="207"/>
      <c r="AG45" s="207"/>
      <c r="AH45" s="207"/>
      <c r="AI45" s="314"/>
      <c r="AJ45" s="314"/>
      <c r="AK45" s="314"/>
      <c r="AL45" s="207"/>
      <c r="AM45" s="207"/>
      <c r="AN45" s="207"/>
      <c r="AO45" s="207"/>
      <c r="AP45" s="207"/>
      <c r="AQ45" s="207"/>
      <c r="AR45" s="207"/>
      <c r="AS45" s="207"/>
    </row>
    <row r="46" spans="1:45" s="63" customFormat="1" ht="9" customHeight="1" x14ac:dyDescent="0.25">
      <c r="A46" s="503"/>
      <c r="B46" s="203"/>
      <c r="C46" s="203"/>
      <c r="D46" s="203"/>
      <c r="E46" s="482"/>
      <c r="F46" s="203"/>
      <c r="G46" s="203"/>
      <c r="H46" s="203"/>
      <c r="I46" s="203"/>
      <c r="J46" s="482"/>
      <c r="K46" s="203"/>
      <c r="L46" s="203"/>
      <c r="M46" s="203"/>
      <c r="N46" s="205"/>
      <c r="O46" s="203"/>
      <c r="P46" s="205"/>
      <c r="Q46" s="205"/>
      <c r="R46" s="206"/>
      <c r="S46" s="207"/>
      <c r="T46" s="207"/>
      <c r="U46" s="207"/>
      <c r="V46" s="207"/>
      <c r="W46" s="207"/>
      <c r="X46" s="207"/>
      <c r="Y46" s="207"/>
      <c r="Z46" s="207"/>
      <c r="AA46" s="207"/>
      <c r="AB46" s="207"/>
      <c r="AC46" s="207"/>
      <c r="AD46" s="207"/>
      <c r="AE46" s="207"/>
      <c r="AF46" s="207"/>
      <c r="AG46" s="207"/>
      <c r="AH46" s="207"/>
      <c r="AI46" s="314"/>
      <c r="AJ46" s="314"/>
      <c r="AK46" s="314"/>
      <c r="AL46" s="207"/>
      <c r="AM46" s="207"/>
      <c r="AN46" s="207"/>
      <c r="AO46" s="207"/>
      <c r="AP46" s="207"/>
      <c r="AQ46" s="207"/>
      <c r="AR46" s="207"/>
      <c r="AS46" s="207"/>
    </row>
    <row r="47" spans="1:45" s="63" customFormat="1" ht="9" customHeight="1" x14ac:dyDescent="0.25">
      <c r="A47" s="503"/>
      <c r="B47" s="482"/>
      <c r="C47" s="482"/>
      <c r="D47" s="482"/>
      <c r="E47" s="482"/>
      <c r="F47" s="203"/>
      <c r="G47" s="203"/>
      <c r="H47" s="207"/>
      <c r="I47" s="504"/>
      <c r="J47" s="482"/>
      <c r="K47" s="203"/>
      <c r="L47" s="203"/>
      <c r="M47" s="203"/>
      <c r="N47" s="205"/>
      <c r="O47" s="205"/>
      <c r="P47" s="205"/>
      <c r="Q47" s="205"/>
      <c r="R47" s="206"/>
      <c r="S47" s="207"/>
      <c r="T47" s="207"/>
      <c r="U47" s="207"/>
      <c r="V47" s="207"/>
      <c r="W47" s="207"/>
      <c r="X47" s="207"/>
      <c r="Y47" s="207"/>
      <c r="Z47" s="207"/>
      <c r="AA47" s="207"/>
      <c r="AB47" s="207"/>
      <c r="AC47" s="207"/>
      <c r="AD47" s="207"/>
      <c r="AE47" s="207"/>
      <c r="AF47" s="207"/>
      <c r="AG47" s="207"/>
      <c r="AH47" s="207"/>
      <c r="AI47" s="314"/>
      <c r="AJ47" s="314"/>
      <c r="AK47" s="314"/>
      <c r="AL47" s="207"/>
      <c r="AM47" s="207"/>
      <c r="AN47" s="207"/>
      <c r="AO47" s="207"/>
      <c r="AP47" s="207"/>
      <c r="AQ47" s="207"/>
      <c r="AR47" s="207"/>
      <c r="AS47" s="207"/>
    </row>
    <row r="48" spans="1:45" s="63" customFormat="1" ht="9" customHeight="1" x14ac:dyDescent="0.25">
      <c r="A48" s="503"/>
      <c r="B48" s="203"/>
      <c r="C48" s="203"/>
      <c r="D48" s="203"/>
      <c r="E48" s="482"/>
      <c r="F48" s="203"/>
      <c r="G48" s="203"/>
      <c r="H48" s="203"/>
      <c r="I48" s="203"/>
      <c r="J48" s="482"/>
      <c r="K48" s="203"/>
      <c r="L48" s="505"/>
      <c r="M48" s="203"/>
      <c r="N48" s="205"/>
      <c r="O48" s="205"/>
      <c r="P48" s="205"/>
      <c r="Q48" s="205"/>
      <c r="R48" s="206"/>
      <c r="S48" s="207"/>
      <c r="T48" s="207"/>
      <c r="U48" s="207"/>
      <c r="V48" s="207"/>
      <c r="W48" s="207"/>
      <c r="X48" s="207"/>
      <c r="Y48" s="207"/>
      <c r="Z48" s="207"/>
      <c r="AA48" s="207"/>
      <c r="AB48" s="207"/>
      <c r="AC48" s="207"/>
      <c r="AD48" s="207"/>
      <c r="AE48" s="207"/>
      <c r="AF48" s="207"/>
      <c r="AG48" s="207"/>
      <c r="AH48" s="207"/>
      <c r="AI48" s="314"/>
      <c r="AJ48" s="314"/>
      <c r="AK48" s="314"/>
      <c r="AL48" s="207"/>
      <c r="AM48" s="207"/>
      <c r="AN48" s="207"/>
      <c r="AO48" s="207"/>
      <c r="AP48" s="207"/>
      <c r="AQ48" s="207"/>
      <c r="AR48" s="207"/>
      <c r="AS48" s="207"/>
    </row>
    <row r="49" spans="1:45" s="63" customFormat="1" ht="9" customHeight="1" x14ac:dyDescent="0.25">
      <c r="A49" s="503"/>
      <c r="B49" s="482"/>
      <c r="C49" s="482"/>
      <c r="D49" s="482"/>
      <c r="E49" s="482"/>
      <c r="F49" s="203"/>
      <c r="G49" s="203"/>
      <c r="H49" s="207"/>
      <c r="I49" s="203"/>
      <c r="J49" s="482"/>
      <c r="K49" s="504"/>
      <c r="L49" s="482"/>
      <c r="M49" s="203"/>
      <c r="N49" s="205"/>
      <c r="O49" s="205"/>
      <c r="P49" s="205"/>
      <c r="Q49" s="205"/>
      <c r="R49" s="206"/>
      <c r="S49" s="207"/>
      <c r="T49" s="207"/>
      <c r="U49" s="207"/>
      <c r="V49" s="207"/>
      <c r="W49" s="207"/>
      <c r="X49" s="207"/>
      <c r="Y49" s="207"/>
      <c r="Z49" s="207"/>
      <c r="AA49" s="207"/>
      <c r="AB49" s="207"/>
      <c r="AC49" s="207"/>
      <c r="AD49" s="207"/>
      <c r="AE49" s="207"/>
      <c r="AF49" s="207"/>
      <c r="AG49" s="207"/>
      <c r="AH49" s="207"/>
      <c r="AI49" s="314"/>
      <c r="AJ49" s="314"/>
      <c r="AK49" s="314"/>
      <c r="AL49" s="207"/>
      <c r="AM49" s="207"/>
      <c r="AN49" s="207"/>
      <c r="AO49" s="207"/>
      <c r="AP49" s="207"/>
      <c r="AQ49" s="207"/>
      <c r="AR49" s="207"/>
      <c r="AS49" s="207"/>
    </row>
    <row r="50" spans="1:45" s="63" customFormat="1" ht="9" customHeight="1" x14ac:dyDescent="0.25">
      <c r="A50" s="503"/>
      <c r="B50" s="203"/>
      <c r="C50" s="203"/>
      <c r="D50" s="203"/>
      <c r="E50" s="482"/>
      <c r="F50" s="203"/>
      <c r="G50" s="203"/>
      <c r="H50" s="203"/>
      <c r="I50" s="203"/>
      <c r="J50" s="482"/>
      <c r="K50" s="203"/>
      <c r="L50" s="203"/>
      <c r="M50" s="203"/>
      <c r="N50" s="205"/>
      <c r="O50" s="205"/>
      <c r="P50" s="205"/>
      <c r="Q50" s="205"/>
      <c r="R50" s="206"/>
      <c r="S50" s="207"/>
      <c r="T50" s="207"/>
      <c r="U50" s="207"/>
      <c r="V50" s="207"/>
      <c r="W50" s="207"/>
      <c r="X50" s="207"/>
      <c r="Y50" s="207"/>
      <c r="Z50" s="207"/>
      <c r="AA50" s="207"/>
      <c r="AB50" s="207"/>
      <c r="AC50" s="207"/>
      <c r="AD50" s="207"/>
      <c r="AE50" s="207"/>
      <c r="AF50" s="207"/>
      <c r="AG50" s="207"/>
      <c r="AH50" s="207"/>
      <c r="AI50" s="314"/>
      <c r="AJ50" s="314"/>
      <c r="AK50" s="314"/>
      <c r="AL50" s="207"/>
      <c r="AM50" s="207"/>
      <c r="AN50" s="207"/>
      <c r="AO50" s="207"/>
      <c r="AP50" s="207"/>
      <c r="AQ50" s="207"/>
      <c r="AR50" s="207"/>
      <c r="AS50" s="207"/>
    </row>
    <row r="51" spans="1:45" s="63" customFormat="1" ht="9" customHeight="1" x14ac:dyDescent="0.25">
      <c r="A51" s="503"/>
      <c r="B51" s="482"/>
      <c r="C51" s="482"/>
      <c r="D51" s="482"/>
      <c r="E51" s="482"/>
      <c r="F51" s="203"/>
      <c r="G51" s="203"/>
      <c r="H51" s="207"/>
      <c r="I51" s="504"/>
      <c r="J51" s="482"/>
      <c r="K51" s="203"/>
      <c r="L51" s="203"/>
      <c r="M51" s="203"/>
      <c r="N51" s="205"/>
      <c r="O51" s="205"/>
      <c r="P51" s="205"/>
      <c r="Q51" s="205"/>
      <c r="R51" s="206"/>
      <c r="S51" s="207"/>
      <c r="T51" s="207"/>
      <c r="U51" s="207"/>
      <c r="V51" s="207"/>
      <c r="W51" s="207"/>
      <c r="X51" s="207"/>
      <c r="Y51" s="207"/>
      <c r="Z51" s="207"/>
      <c r="AA51" s="207"/>
      <c r="AB51" s="207"/>
      <c r="AC51" s="207"/>
      <c r="AD51" s="207"/>
      <c r="AE51" s="207"/>
      <c r="AF51" s="207"/>
      <c r="AG51" s="207"/>
      <c r="AH51" s="207"/>
      <c r="AI51" s="314"/>
      <c r="AJ51" s="314"/>
      <c r="AK51" s="314"/>
      <c r="AL51" s="207"/>
      <c r="AM51" s="207"/>
      <c r="AN51" s="207"/>
      <c r="AO51" s="207"/>
      <c r="AP51" s="207"/>
      <c r="AQ51" s="207"/>
      <c r="AR51" s="207"/>
      <c r="AS51" s="207"/>
    </row>
    <row r="52" spans="1:45" s="63" customFormat="1" ht="9" customHeight="1" x14ac:dyDescent="0.25">
      <c r="A52" s="502"/>
      <c r="B52" s="203"/>
      <c r="C52" s="203"/>
      <c r="D52" s="203"/>
      <c r="E52" s="482"/>
      <c r="F52" s="203"/>
      <c r="G52" s="203"/>
      <c r="H52" s="203"/>
      <c r="I52" s="203"/>
      <c r="J52" s="482"/>
      <c r="K52" s="203"/>
      <c r="L52" s="203"/>
      <c r="M52" s="203"/>
      <c r="N52" s="203"/>
      <c r="O52" s="203"/>
      <c r="P52" s="203"/>
      <c r="Q52" s="205"/>
      <c r="R52" s="206"/>
      <c r="S52" s="207"/>
      <c r="T52" s="207"/>
      <c r="U52" s="207"/>
      <c r="V52" s="207"/>
      <c r="W52" s="207"/>
      <c r="X52" s="207"/>
      <c r="Y52" s="207"/>
      <c r="Z52" s="207"/>
      <c r="AA52" s="207"/>
      <c r="AB52" s="207"/>
      <c r="AC52" s="207"/>
      <c r="AD52" s="207"/>
      <c r="AE52" s="207"/>
      <c r="AF52" s="207"/>
      <c r="AG52" s="207"/>
      <c r="AH52" s="207"/>
      <c r="AI52" s="314"/>
      <c r="AJ52" s="314"/>
      <c r="AK52" s="314"/>
      <c r="AL52" s="207"/>
      <c r="AM52" s="207"/>
      <c r="AN52" s="207"/>
      <c r="AO52" s="207"/>
      <c r="AP52" s="207"/>
      <c r="AQ52" s="207"/>
      <c r="AR52" s="207"/>
      <c r="AS52" s="207"/>
    </row>
    <row r="53" spans="1:45" s="10" customFormat="1" ht="6.75" customHeight="1" x14ac:dyDescent="0.25">
      <c r="A53" s="304"/>
      <c r="B53" s="304"/>
      <c r="C53" s="304"/>
      <c r="D53" s="304"/>
      <c r="E53" s="304"/>
      <c r="F53" s="307"/>
      <c r="G53" s="307"/>
      <c r="H53" s="307"/>
      <c r="I53" s="307"/>
      <c r="J53" s="306"/>
      <c r="K53" s="307"/>
      <c r="L53" s="308"/>
      <c r="M53" s="307"/>
      <c r="N53" s="308"/>
      <c r="O53" s="307"/>
      <c r="P53" s="308"/>
      <c r="Q53" s="307"/>
      <c r="R53" s="308"/>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row>
    <row r="54" spans="1:45" s="21" customFormat="1" ht="10.5" customHeight="1" x14ac:dyDescent="0.25">
      <c r="A54" s="242" t="s">
        <v>54</v>
      </c>
      <c r="B54" s="243"/>
      <c r="C54" s="243"/>
      <c r="D54" s="244"/>
      <c r="E54" s="245" t="s">
        <v>60</v>
      </c>
      <c r="F54" s="246" t="s">
        <v>61</v>
      </c>
      <c r="G54" s="245"/>
      <c r="H54" s="245"/>
      <c r="I54" s="247"/>
      <c r="J54" s="245" t="s">
        <v>60</v>
      </c>
      <c r="K54" s="246" t="s">
        <v>123</v>
      </c>
      <c r="L54" s="248"/>
      <c r="M54" s="246" t="s">
        <v>124</v>
      </c>
      <c r="N54" s="249"/>
      <c r="O54" s="250" t="s">
        <v>125</v>
      </c>
      <c r="P54" s="250"/>
      <c r="Q54" s="251"/>
      <c r="R54" s="252"/>
      <c r="T54" s="258"/>
      <c r="U54" s="258"/>
      <c r="V54" s="258"/>
      <c r="W54" s="258"/>
      <c r="X54" s="258"/>
      <c r="Y54" s="258"/>
      <c r="Z54" s="258"/>
      <c r="AA54" s="258"/>
      <c r="AB54" s="258"/>
      <c r="AC54" s="258"/>
      <c r="AD54" s="258"/>
      <c r="AE54" s="258"/>
      <c r="AF54" s="258"/>
      <c r="AG54" s="258"/>
      <c r="AH54" s="258"/>
      <c r="AI54" s="508"/>
      <c r="AJ54" s="508"/>
      <c r="AK54" s="508"/>
      <c r="AL54" s="258"/>
      <c r="AM54" s="258"/>
      <c r="AN54" s="258"/>
      <c r="AO54" s="258"/>
      <c r="AP54" s="258"/>
      <c r="AQ54" s="258"/>
      <c r="AR54" s="258"/>
      <c r="AS54" s="258"/>
    </row>
    <row r="55" spans="1:45" s="21" customFormat="1" ht="9" customHeight="1" x14ac:dyDescent="0.25">
      <c r="A55" s="400" t="s">
        <v>65</v>
      </c>
      <c r="B55" s="401"/>
      <c r="C55" s="509"/>
      <c r="D55" s="402"/>
      <c r="E55" s="259">
        <v>1</v>
      </c>
      <c r="F55" s="258" t="str">
        <f>IF(E55&gt;$R$62,,UPPER(VLOOKUP(E55,'1MD ELO (4)'!$A$7:$Q$134,2)))</f>
        <v/>
      </c>
      <c r="G55" s="259"/>
      <c r="H55" s="258"/>
      <c r="I55" s="260"/>
      <c r="J55" s="510" t="s">
        <v>66</v>
      </c>
      <c r="K55" s="416"/>
      <c r="L55" s="417"/>
      <c r="M55" s="416"/>
      <c r="N55" s="511"/>
      <c r="O55" s="407" t="s">
        <v>67</v>
      </c>
      <c r="P55" s="512"/>
      <c r="Q55" s="512"/>
      <c r="R55" s="511"/>
      <c r="T55" s="258"/>
      <c r="U55" s="258"/>
      <c r="V55" s="258"/>
      <c r="W55" s="258"/>
      <c r="X55" s="258"/>
      <c r="Y55" s="258"/>
      <c r="Z55" s="258"/>
      <c r="AA55" s="258"/>
      <c r="AB55" s="258"/>
      <c r="AC55" s="258"/>
      <c r="AD55" s="258"/>
      <c r="AE55" s="258"/>
      <c r="AF55" s="258"/>
      <c r="AG55" s="258"/>
      <c r="AH55" s="258"/>
      <c r="AI55" s="508"/>
      <c r="AJ55" s="508"/>
      <c r="AK55" s="508"/>
      <c r="AL55" s="258"/>
      <c r="AM55" s="258"/>
      <c r="AN55" s="258"/>
      <c r="AO55" s="258"/>
      <c r="AP55" s="258"/>
      <c r="AQ55" s="258"/>
      <c r="AR55" s="258"/>
      <c r="AS55" s="258"/>
    </row>
    <row r="56" spans="1:45" s="21" customFormat="1" ht="9" customHeight="1" x14ac:dyDescent="0.25">
      <c r="A56" s="411" t="s">
        <v>126</v>
      </c>
      <c r="B56" s="412"/>
      <c r="C56" s="513"/>
      <c r="D56" s="413"/>
      <c r="E56" s="259">
        <v>2</v>
      </c>
      <c r="F56" s="258" t="str">
        <f>IF(E56&gt;$R$62,,UPPER(VLOOKUP(E56,'1MD ELO (4)'!$A$7:$Q$134,2)))</f>
        <v/>
      </c>
      <c r="G56" s="259"/>
      <c r="H56" s="258"/>
      <c r="I56" s="260"/>
      <c r="J56" s="510" t="s">
        <v>69</v>
      </c>
      <c r="K56" s="416"/>
      <c r="L56" s="417"/>
      <c r="M56" s="416"/>
      <c r="N56" s="511"/>
      <c r="O56" s="292"/>
      <c r="P56" s="424"/>
      <c r="Q56" s="412"/>
      <c r="R56" s="514"/>
      <c r="T56" s="258"/>
      <c r="U56" s="258"/>
      <c r="V56" s="258"/>
      <c r="W56" s="258"/>
      <c r="X56" s="258"/>
      <c r="Y56" s="258"/>
      <c r="Z56" s="258"/>
      <c r="AA56" s="258"/>
      <c r="AB56" s="258"/>
      <c r="AC56" s="258"/>
      <c r="AD56" s="258"/>
      <c r="AE56" s="258"/>
      <c r="AF56" s="258"/>
      <c r="AG56" s="258"/>
      <c r="AH56" s="258"/>
      <c r="AI56" s="508"/>
      <c r="AJ56" s="508"/>
      <c r="AK56" s="508"/>
      <c r="AL56" s="258"/>
      <c r="AM56" s="258"/>
      <c r="AN56" s="258"/>
      <c r="AO56" s="258"/>
      <c r="AP56" s="258"/>
      <c r="AQ56" s="258"/>
      <c r="AR56" s="258"/>
      <c r="AS56" s="258"/>
    </row>
    <row r="57" spans="1:45" s="21" customFormat="1" ht="9" customHeight="1" x14ac:dyDescent="0.25">
      <c r="A57" s="275"/>
      <c r="B57" s="276"/>
      <c r="C57" s="277"/>
      <c r="D57" s="278"/>
      <c r="E57" s="259"/>
      <c r="F57" s="258"/>
      <c r="G57" s="259"/>
      <c r="H57" s="258"/>
      <c r="I57" s="260"/>
      <c r="J57" s="510" t="s">
        <v>70</v>
      </c>
      <c r="K57" s="416"/>
      <c r="L57" s="417"/>
      <c r="M57" s="416"/>
      <c r="N57" s="511"/>
      <c r="O57" s="407" t="s">
        <v>71</v>
      </c>
      <c r="P57" s="512"/>
      <c r="Q57" s="512"/>
      <c r="R57" s="511"/>
      <c r="T57" s="258"/>
      <c r="U57" s="258"/>
      <c r="V57" s="258"/>
      <c r="W57" s="258"/>
      <c r="X57" s="258"/>
      <c r="Y57" s="258"/>
      <c r="Z57" s="258"/>
      <c r="AA57" s="258"/>
      <c r="AB57" s="258"/>
      <c r="AC57" s="258"/>
      <c r="AD57" s="258"/>
      <c r="AE57" s="258"/>
      <c r="AF57" s="258"/>
      <c r="AG57" s="258"/>
      <c r="AH57" s="258"/>
      <c r="AI57" s="508"/>
      <c r="AJ57" s="508"/>
      <c r="AK57" s="508"/>
      <c r="AL57" s="258"/>
      <c r="AM57" s="258"/>
      <c r="AN57" s="258"/>
      <c r="AO57" s="258"/>
      <c r="AP57" s="258"/>
      <c r="AQ57" s="258"/>
      <c r="AR57" s="258"/>
      <c r="AS57" s="258"/>
    </row>
    <row r="58" spans="1:45" s="21" customFormat="1" ht="9" customHeight="1" x14ac:dyDescent="0.25">
      <c r="A58" s="279"/>
      <c r="B58" s="182"/>
      <c r="C58" s="182"/>
      <c r="D58" s="280"/>
      <c r="E58" s="259"/>
      <c r="F58" s="258"/>
      <c r="G58" s="259"/>
      <c r="H58" s="258"/>
      <c r="I58" s="260"/>
      <c r="J58" s="510" t="s">
        <v>72</v>
      </c>
      <c r="K58" s="416"/>
      <c r="L58" s="417"/>
      <c r="M58" s="416"/>
      <c r="N58" s="511"/>
      <c r="O58" s="416"/>
      <c r="P58" s="417"/>
      <c r="Q58" s="416"/>
      <c r="R58" s="511"/>
      <c r="T58" s="258"/>
      <c r="U58" s="258"/>
      <c r="V58" s="258"/>
      <c r="W58" s="258"/>
      <c r="X58" s="258"/>
      <c r="Y58" s="258"/>
      <c r="Z58" s="258"/>
      <c r="AA58" s="258"/>
      <c r="AB58" s="258"/>
      <c r="AC58" s="258"/>
      <c r="AD58" s="258"/>
      <c r="AE58" s="258"/>
      <c r="AF58" s="258"/>
      <c r="AG58" s="258"/>
      <c r="AH58" s="258"/>
      <c r="AI58" s="508"/>
      <c r="AJ58" s="508"/>
      <c r="AK58" s="508"/>
      <c r="AL58" s="258"/>
      <c r="AM58" s="258"/>
      <c r="AN58" s="258"/>
      <c r="AO58" s="258"/>
      <c r="AP58" s="258"/>
      <c r="AQ58" s="258"/>
      <c r="AR58" s="258"/>
      <c r="AS58" s="258"/>
    </row>
    <row r="59" spans="1:45" s="21" customFormat="1" ht="9" customHeight="1" x14ac:dyDescent="0.25">
      <c r="A59" s="281"/>
      <c r="B59" s="282"/>
      <c r="C59" s="282"/>
      <c r="D59" s="283"/>
      <c r="E59" s="259"/>
      <c r="F59" s="258"/>
      <c r="G59" s="259"/>
      <c r="H59" s="258"/>
      <c r="I59" s="260"/>
      <c r="J59" s="510" t="s">
        <v>73</v>
      </c>
      <c r="K59" s="416"/>
      <c r="L59" s="417"/>
      <c r="M59" s="416"/>
      <c r="N59" s="511"/>
      <c r="O59" s="412"/>
      <c r="P59" s="424"/>
      <c r="Q59" s="412"/>
      <c r="R59" s="514"/>
      <c r="T59" s="258"/>
      <c r="U59" s="258"/>
      <c r="V59" s="258"/>
      <c r="W59" s="258"/>
      <c r="X59" s="258"/>
      <c r="Y59" s="258"/>
      <c r="Z59" s="258"/>
      <c r="AA59" s="258"/>
      <c r="AB59" s="258"/>
      <c r="AC59" s="258"/>
      <c r="AD59" s="258"/>
      <c r="AE59" s="258"/>
      <c r="AF59" s="258"/>
      <c r="AG59" s="258"/>
      <c r="AH59" s="258"/>
      <c r="AI59" s="508"/>
      <c r="AJ59" s="508"/>
      <c r="AK59" s="508"/>
      <c r="AL59" s="258"/>
      <c r="AM59" s="258"/>
      <c r="AN59" s="258"/>
      <c r="AO59" s="258"/>
      <c r="AP59" s="258"/>
      <c r="AQ59" s="258"/>
      <c r="AR59" s="258"/>
      <c r="AS59" s="258"/>
    </row>
    <row r="60" spans="1:45" s="21" customFormat="1" ht="9" customHeight="1" x14ac:dyDescent="0.25">
      <c r="A60" s="284"/>
      <c r="B60" s="19"/>
      <c r="C60" s="182"/>
      <c r="D60" s="280"/>
      <c r="E60" s="259"/>
      <c r="F60" s="258"/>
      <c r="G60" s="259"/>
      <c r="H60" s="258"/>
      <c r="I60" s="260"/>
      <c r="J60" s="510" t="s">
        <v>74</v>
      </c>
      <c r="K60" s="416"/>
      <c r="L60" s="417"/>
      <c r="M60" s="416"/>
      <c r="N60" s="511"/>
      <c r="O60" s="407" t="s">
        <v>34</v>
      </c>
      <c r="P60" s="512"/>
      <c r="Q60" s="512"/>
      <c r="R60" s="511"/>
      <c r="T60" s="258"/>
      <c r="U60" s="258"/>
      <c r="V60" s="258"/>
      <c r="W60" s="258"/>
      <c r="X60" s="258"/>
      <c r="Y60" s="258"/>
      <c r="Z60" s="258"/>
      <c r="AA60" s="258"/>
      <c r="AB60" s="258"/>
      <c r="AC60" s="258"/>
      <c r="AD60" s="258"/>
      <c r="AE60" s="258"/>
      <c r="AF60" s="258"/>
      <c r="AG60" s="258"/>
      <c r="AH60" s="258"/>
      <c r="AI60" s="508"/>
      <c r="AJ60" s="508"/>
      <c r="AK60" s="508"/>
      <c r="AL60" s="258"/>
      <c r="AM60" s="258"/>
      <c r="AN60" s="258"/>
      <c r="AO60" s="258"/>
      <c r="AP60" s="258"/>
      <c r="AQ60" s="258"/>
      <c r="AR60" s="258"/>
      <c r="AS60" s="258"/>
    </row>
    <row r="61" spans="1:45" s="21" customFormat="1" ht="9" customHeight="1" x14ac:dyDescent="0.25">
      <c r="A61" s="284"/>
      <c r="B61" s="19"/>
      <c r="C61" s="285"/>
      <c r="D61" s="286"/>
      <c r="E61" s="259"/>
      <c r="F61" s="258"/>
      <c r="G61" s="259"/>
      <c r="H61" s="258"/>
      <c r="I61" s="260"/>
      <c r="J61" s="510" t="s">
        <v>75</v>
      </c>
      <c r="K61" s="416"/>
      <c r="L61" s="417"/>
      <c r="M61" s="416"/>
      <c r="N61" s="511"/>
      <c r="O61" s="416"/>
      <c r="P61" s="417"/>
      <c r="Q61" s="416"/>
      <c r="R61" s="511"/>
      <c r="T61" s="258"/>
      <c r="U61" s="258"/>
      <c r="V61" s="258"/>
      <c r="W61" s="258"/>
      <c r="X61" s="258"/>
      <c r="Y61" s="258"/>
      <c r="Z61" s="258"/>
      <c r="AA61" s="258"/>
      <c r="AB61" s="258"/>
      <c r="AC61" s="258"/>
      <c r="AD61" s="258"/>
      <c r="AE61" s="258"/>
      <c r="AF61" s="258"/>
      <c r="AG61" s="258"/>
      <c r="AH61" s="258"/>
      <c r="AI61" s="508"/>
      <c r="AJ61" s="508"/>
      <c r="AK61" s="508"/>
      <c r="AL61" s="258"/>
      <c r="AM61" s="258"/>
      <c r="AN61" s="258"/>
      <c r="AO61" s="258"/>
      <c r="AP61" s="258"/>
      <c r="AQ61" s="258"/>
      <c r="AR61" s="258"/>
      <c r="AS61" s="258"/>
    </row>
    <row r="62" spans="1:45" s="21" customFormat="1" ht="9" customHeight="1" x14ac:dyDescent="0.25">
      <c r="A62" s="287"/>
      <c r="B62" s="288"/>
      <c r="C62" s="289"/>
      <c r="D62" s="290"/>
      <c r="E62" s="293"/>
      <c r="F62" s="292"/>
      <c r="G62" s="293"/>
      <c r="H62" s="292"/>
      <c r="I62" s="294"/>
      <c r="J62" s="515" t="s">
        <v>76</v>
      </c>
      <c r="K62" s="412"/>
      <c r="L62" s="424"/>
      <c r="M62" s="412"/>
      <c r="N62" s="514"/>
      <c r="O62" s="412">
        <f>R4</f>
        <v>0</v>
      </c>
      <c r="P62" s="424"/>
      <c r="Q62" s="412"/>
      <c r="R62" s="296">
        <f>MIN(4,'1MD ELO (4)'!Q5)</f>
        <v>4</v>
      </c>
      <c r="T62" s="258"/>
      <c r="U62" s="258"/>
      <c r="V62" s="258"/>
      <c r="W62" s="258"/>
      <c r="X62" s="258"/>
      <c r="Y62" s="258"/>
      <c r="Z62" s="258"/>
      <c r="AA62" s="258"/>
      <c r="AB62" s="258"/>
      <c r="AC62" s="258"/>
      <c r="AD62" s="258"/>
      <c r="AE62" s="258"/>
      <c r="AF62" s="258"/>
      <c r="AG62" s="258"/>
      <c r="AH62" s="258"/>
      <c r="AI62" s="508"/>
      <c r="AJ62" s="508"/>
      <c r="AK62" s="508"/>
      <c r="AL62" s="258"/>
      <c r="AM62" s="258"/>
      <c r="AN62" s="258"/>
      <c r="AO62" s="258"/>
      <c r="AP62" s="258"/>
      <c r="AQ62" s="258"/>
      <c r="AR62" s="258"/>
      <c r="AS62" s="258"/>
    </row>
    <row r="63" spans="1:45" ht="13.2" x14ac:dyDescent="0.25">
      <c r="T63" s="377"/>
      <c r="U63" s="377"/>
      <c r="V63" s="377"/>
      <c r="W63" s="377"/>
      <c r="X63" s="377"/>
      <c r="Y63" s="377"/>
      <c r="Z63" s="377"/>
      <c r="AA63" s="377"/>
      <c r="AB63" s="377"/>
      <c r="AC63" s="377"/>
      <c r="AD63" s="377"/>
      <c r="AE63" s="377"/>
      <c r="AF63" s="377"/>
      <c r="AG63" s="377"/>
      <c r="AH63" s="377"/>
      <c r="AL63" s="377"/>
      <c r="AM63" s="377"/>
      <c r="AN63" s="377"/>
      <c r="AO63" s="377"/>
      <c r="AP63" s="377"/>
      <c r="AQ63" s="377"/>
      <c r="AR63" s="377"/>
      <c r="AS63" s="377"/>
    </row>
    <row r="64" spans="1:45" ht="13.2" x14ac:dyDescent="0.25">
      <c r="T64" s="377"/>
      <c r="U64" s="377"/>
      <c r="V64" s="377"/>
      <c r="W64" s="377"/>
      <c r="X64" s="377"/>
      <c r="Y64" s="377"/>
      <c r="Z64" s="377"/>
      <c r="AA64" s="377"/>
      <c r="AB64" s="377"/>
      <c r="AC64" s="377"/>
      <c r="AD64" s="377"/>
      <c r="AE64" s="377"/>
      <c r="AF64" s="377"/>
      <c r="AG64" s="377"/>
      <c r="AH64" s="377"/>
      <c r="AL64" s="377"/>
      <c r="AM64" s="377"/>
      <c r="AN64" s="377"/>
      <c r="AO64" s="377"/>
      <c r="AP64" s="377"/>
      <c r="AQ64" s="377"/>
      <c r="AR64" s="377"/>
      <c r="AS64" s="377"/>
    </row>
    <row r="65" spans="20:45" ht="13.2" x14ac:dyDescent="0.25">
      <c r="T65" s="377"/>
      <c r="U65" s="377"/>
      <c r="V65" s="377"/>
      <c r="W65" s="377"/>
      <c r="X65" s="377"/>
      <c r="Y65" s="377"/>
      <c r="Z65" s="377"/>
      <c r="AA65" s="377"/>
      <c r="AB65" s="377"/>
      <c r="AC65" s="377"/>
      <c r="AD65" s="377"/>
      <c r="AE65" s="377"/>
      <c r="AF65" s="377"/>
      <c r="AG65" s="377"/>
      <c r="AH65" s="377"/>
      <c r="AL65" s="377"/>
      <c r="AM65" s="377"/>
      <c r="AN65" s="377"/>
      <c r="AO65" s="377"/>
      <c r="AP65" s="377"/>
      <c r="AQ65" s="377"/>
      <c r="AR65" s="377"/>
      <c r="AS65" s="377"/>
    </row>
    <row r="66" spans="20:45" ht="13.2" x14ac:dyDescent="0.25">
      <c r="T66" s="377"/>
      <c r="U66" s="377"/>
      <c r="V66" s="377"/>
      <c r="W66" s="377"/>
      <c r="X66" s="377"/>
      <c r="Y66" s="377"/>
      <c r="Z66" s="377"/>
      <c r="AA66" s="377"/>
      <c r="AB66" s="377"/>
      <c r="AC66" s="377"/>
      <c r="AD66" s="377"/>
      <c r="AE66" s="377"/>
      <c r="AF66" s="377"/>
      <c r="AG66" s="377"/>
      <c r="AH66" s="377"/>
      <c r="AL66" s="377"/>
      <c r="AM66" s="377"/>
      <c r="AN66" s="377"/>
      <c r="AO66" s="377"/>
      <c r="AP66" s="377"/>
      <c r="AQ66" s="377"/>
      <c r="AR66" s="377"/>
      <c r="AS66" s="377"/>
    </row>
    <row r="67" spans="20:45" ht="13.2" x14ac:dyDescent="0.25">
      <c r="T67" s="377"/>
      <c r="U67" s="377"/>
      <c r="V67" s="377"/>
      <c r="W67" s="377"/>
      <c r="X67" s="377"/>
      <c r="Y67" s="377"/>
      <c r="Z67" s="377"/>
      <c r="AA67" s="377"/>
      <c r="AB67" s="377"/>
      <c r="AC67" s="377"/>
      <c r="AD67" s="377"/>
      <c r="AE67" s="377"/>
      <c r="AF67" s="377"/>
      <c r="AG67" s="377"/>
      <c r="AH67" s="377"/>
      <c r="AL67" s="377"/>
      <c r="AM67" s="377"/>
      <c r="AN67" s="377"/>
      <c r="AO67" s="377"/>
      <c r="AP67" s="377"/>
      <c r="AQ67" s="377"/>
      <c r="AR67" s="377"/>
      <c r="AS67" s="377"/>
    </row>
    <row r="68" spans="20:45" ht="13.2" x14ac:dyDescent="0.25">
      <c r="T68" s="377"/>
      <c r="U68" s="377"/>
      <c r="V68" s="377"/>
      <c r="W68" s="377"/>
      <c r="X68" s="377"/>
      <c r="Y68" s="377"/>
      <c r="Z68" s="377"/>
      <c r="AA68" s="377"/>
      <c r="AB68" s="377"/>
      <c r="AC68" s="377"/>
      <c r="AD68" s="377"/>
      <c r="AE68" s="377"/>
      <c r="AF68" s="377"/>
      <c r="AG68" s="377"/>
      <c r="AH68" s="377"/>
      <c r="AL68" s="377"/>
      <c r="AM68" s="377"/>
      <c r="AN68" s="377"/>
      <c r="AO68" s="377"/>
      <c r="AP68" s="377"/>
      <c r="AQ68" s="377"/>
      <c r="AR68" s="377"/>
      <c r="AS68" s="377"/>
    </row>
    <row r="69" spans="20:45" ht="13.2" x14ac:dyDescent="0.25">
      <c r="T69" s="377"/>
      <c r="U69" s="377"/>
      <c r="V69" s="377"/>
      <c r="W69" s="377"/>
      <c r="X69" s="377"/>
      <c r="Y69" s="377"/>
      <c r="Z69" s="377"/>
      <c r="AA69" s="377"/>
      <c r="AB69" s="377"/>
      <c r="AC69" s="377"/>
      <c r="AD69" s="377"/>
      <c r="AE69" s="377"/>
      <c r="AF69" s="377"/>
      <c r="AG69" s="377"/>
      <c r="AH69" s="377"/>
      <c r="AL69" s="377"/>
      <c r="AM69" s="377"/>
      <c r="AN69" s="377"/>
      <c r="AO69" s="377"/>
      <c r="AP69" s="377"/>
      <c r="AQ69" s="377"/>
      <c r="AR69" s="377"/>
      <c r="AS69" s="377"/>
    </row>
    <row r="70" spans="20:45" ht="13.2" x14ac:dyDescent="0.25">
      <c r="T70" s="377"/>
      <c r="U70" s="377"/>
      <c r="V70" s="377"/>
      <c r="W70" s="377"/>
      <c r="X70" s="377"/>
      <c r="Y70" s="377"/>
      <c r="Z70" s="377"/>
      <c r="AA70" s="377"/>
      <c r="AB70" s="377"/>
      <c r="AC70" s="377"/>
      <c r="AD70" s="377"/>
      <c r="AE70" s="377"/>
      <c r="AF70" s="377"/>
      <c r="AG70" s="377"/>
      <c r="AH70" s="377"/>
      <c r="AL70" s="377"/>
      <c r="AM70" s="377"/>
      <c r="AN70" s="377"/>
      <c r="AO70" s="377"/>
      <c r="AP70" s="377"/>
      <c r="AQ70" s="377"/>
      <c r="AR70" s="377"/>
      <c r="AS70" s="377"/>
    </row>
    <row r="71" spans="20:45" ht="13.2" x14ac:dyDescent="0.25">
      <c r="T71" s="377"/>
      <c r="U71" s="377"/>
      <c r="V71" s="377"/>
      <c r="W71" s="377"/>
      <c r="X71" s="377"/>
      <c r="Y71" s="377"/>
      <c r="Z71" s="377"/>
      <c r="AA71" s="377"/>
      <c r="AB71" s="377"/>
      <c r="AC71" s="377"/>
      <c r="AD71" s="377"/>
      <c r="AE71" s="377"/>
      <c r="AF71" s="377"/>
      <c r="AG71" s="377"/>
      <c r="AH71" s="377"/>
      <c r="AL71" s="377"/>
      <c r="AM71" s="377"/>
      <c r="AN71" s="377"/>
      <c r="AO71" s="377"/>
      <c r="AP71" s="377"/>
      <c r="AQ71" s="377"/>
      <c r="AR71" s="377"/>
      <c r="AS71" s="377"/>
    </row>
    <row r="72" spans="20:45" ht="13.2" x14ac:dyDescent="0.25">
      <c r="T72" s="377"/>
      <c r="U72" s="377"/>
      <c r="V72" s="377"/>
      <c r="W72" s="377"/>
      <c r="X72" s="377"/>
      <c r="Y72" s="377"/>
      <c r="Z72" s="377"/>
      <c r="AA72" s="377"/>
      <c r="AB72" s="377"/>
      <c r="AC72" s="377"/>
      <c r="AD72" s="377"/>
      <c r="AE72" s="377"/>
      <c r="AF72" s="377"/>
      <c r="AG72" s="377"/>
      <c r="AH72" s="377"/>
      <c r="AL72" s="377"/>
      <c r="AM72" s="377"/>
      <c r="AN72" s="377"/>
      <c r="AO72" s="377"/>
      <c r="AP72" s="377"/>
      <c r="AQ72" s="377"/>
      <c r="AR72" s="377"/>
      <c r="AS72" s="377"/>
    </row>
    <row r="73" spans="20:45" ht="13.2" x14ac:dyDescent="0.25">
      <c r="T73" s="377"/>
      <c r="U73" s="377"/>
      <c r="V73" s="377"/>
      <c r="W73" s="377"/>
      <c r="X73" s="377"/>
      <c r="Y73" s="377"/>
      <c r="Z73" s="377"/>
      <c r="AA73" s="377"/>
      <c r="AB73" s="377"/>
      <c r="AC73" s="377"/>
      <c r="AD73" s="377"/>
      <c r="AE73" s="377"/>
      <c r="AF73" s="377"/>
      <c r="AG73" s="377"/>
      <c r="AH73" s="377"/>
      <c r="AL73" s="377"/>
      <c r="AM73" s="377"/>
      <c r="AN73" s="377"/>
      <c r="AO73" s="377"/>
      <c r="AP73" s="377"/>
      <c r="AQ73" s="377"/>
      <c r="AR73" s="377"/>
      <c r="AS73" s="377"/>
    </row>
    <row r="74" spans="20:45" ht="13.2" x14ac:dyDescent="0.25">
      <c r="T74" s="377"/>
      <c r="U74" s="377"/>
      <c r="V74" s="377"/>
      <c r="W74" s="377"/>
      <c r="X74" s="377"/>
      <c r="Y74" s="377"/>
      <c r="Z74" s="377"/>
      <c r="AA74" s="377"/>
      <c r="AB74" s="377"/>
      <c r="AC74" s="377"/>
      <c r="AD74" s="377"/>
      <c r="AE74" s="377"/>
      <c r="AF74" s="377"/>
      <c r="AG74" s="377"/>
      <c r="AH74" s="377"/>
      <c r="AL74" s="377"/>
      <c r="AM74" s="377"/>
      <c r="AN74" s="377"/>
      <c r="AO74" s="377"/>
      <c r="AP74" s="377"/>
      <c r="AQ74" s="377"/>
      <c r="AR74" s="377"/>
      <c r="AS74" s="377"/>
    </row>
    <row r="75" spans="20:45" ht="13.2" x14ac:dyDescent="0.25">
      <c r="T75" s="377"/>
      <c r="U75" s="377"/>
      <c r="V75" s="377"/>
      <c r="W75" s="377"/>
      <c r="X75" s="377"/>
      <c r="Y75" s="377"/>
      <c r="Z75" s="377"/>
      <c r="AA75" s="377"/>
      <c r="AB75" s="377"/>
      <c r="AC75" s="377"/>
      <c r="AD75" s="377"/>
      <c r="AE75" s="377"/>
      <c r="AF75" s="377"/>
      <c r="AG75" s="377"/>
      <c r="AH75" s="377"/>
      <c r="AL75" s="377"/>
      <c r="AM75" s="377"/>
      <c r="AN75" s="377"/>
      <c r="AO75" s="377"/>
      <c r="AP75" s="377"/>
      <c r="AQ75" s="377"/>
      <c r="AR75" s="377"/>
      <c r="AS75" s="377"/>
    </row>
    <row r="76" spans="20:45" ht="13.2" x14ac:dyDescent="0.25">
      <c r="T76" s="377"/>
      <c r="U76" s="377"/>
      <c r="V76" s="377"/>
      <c r="W76" s="377"/>
      <c r="X76" s="377"/>
      <c r="Y76" s="377"/>
      <c r="Z76" s="377"/>
      <c r="AA76" s="377"/>
      <c r="AB76" s="377"/>
      <c r="AC76" s="377"/>
      <c r="AD76" s="377"/>
      <c r="AE76" s="377"/>
      <c r="AF76" s="377"/>
      <c r="AG76" s="377"/>
      <c r="AH76" s="377"/>
      <c r="AL76" s="377"/>
      <c r="AM76" s="377"/>
      <c r="AN76" s="377"/>
      <c r="AO76" s="377"/>
      <c r="AP76" s="377"/>
      <c r="AQ76" s="377"/>
      <c r="AR76" s="377"/>
      <c r="AS76" s="377"/>
    </row>
    <row r="77" spans="20:45" ht="13.2" x14ac:dyDescent="0.25">
      <c r="T77" s="377"/>
      <c r="U77" s="377"/>
      <c r="V77" s="377"/>
      <c r="W77" s="377"/>
      <c r="X77" s="377"/>
      <c r="Y77" s="377"/>
      <c r="Z77" s="377"/>
      <c r="AA77" s="377"/>
      <c r="AB77" s="377"/>
      <c r="AC77" s="377"/>
      <c r="AD77" s="377"/>
      <c r="AE77" s="377"/>
      <c r="AF77" s="377"/>
      <c r="AG77" s="377"/>
      <c r="AH77" s="377"/>
      <c r="AL77" s="377"/>
      <c r="AM77" s="377"/>
      <c r="AN77" s="377"/>
      <c r="AO77" s="377"/>
      <c r="AP77" s="377"/>
      <c r="AQ77" s="377"/>
      <c r="AR77" s="377"/>
      <c r="AS77" s="377"/>
    </row>
    <row r="78" spans="20:45" ht="13.2" x14ac:dyDescent="0.25">
      <c r="T78" s="377"/>
      <c r="U78" s="377"/>
      <c r="V78" s="377"/>
      <c r="W78" s="377"/>
      <c r="X78" s="377"/>
      <c r="Y78" s="377"/>
      <c r="Z78" s="377"/>
      <c r="AA78" s="377"/>
      <c r="AB78" s="377"/>
      <c r="AC78" s="377"/>
      <c r="AD78" s="377"/>
      <c r="AE78" s="377"/>
      <c r="AF78" s="377"/>
      <c r="AG78" s="377"/>
      <c r="AH78" s="377"/>
      <c r="AL78" s="377"/>
      <c r="AM78" s="377"/>
      <c r="AN78" s="377"/>
      <c r="AO78" s="377"/>
      <c r="AP78" s="377"/>
      <c r="AQ78" s="377"/>
      <c r="AR78" s="377"/>
      <c r="AS78" s="377"/>
    </row>
    <row r="79" spans="20:45" ht="13.2" x14ac:dyDescent="0.25">
      <c r="T79" s="377"/>
      <c r="U79" s="377"/>
      <c r="V79" s="377"/>
      <c r="W79" s="377"/>
      <c r="X79" s="377"/>
      <c r="Y79" s="377"/>
      <c r="Z79" s="377"/>
      <c r="AA79" s="377"/>
      <c r="AB79" s="377"/>
      <c r="AC79" s="377"/>
      <c r="AD79" s="377"/>
      <c r="AE79" s="377"/>
      <c r="AF79" s="377"/>
      <c r="AG79" s="377"/>
      <c r="AH79" s="377"/>
      <c r="AL79" s="377"/>
      <c r="AM79" s="377"/>
      <c r="AN79" s="377"/>
      <c r="AO79" s="377"/>
      <c r="AP79" s="377"/>
      <c r="AQ79" s="377"/>
      <c r="AR79" s="377"/>
      <c r="AS79" s="377"/>
    </row>
    <row r="80" spans="20:45" ht="13.2" x14ac:dyDescent="0.25">
      <c r="T80" s="377"/>
      <c r="U80" s="377"/>
      <c r="V80" s="377"/>
      <c r="W80" s="377"/>
      <c r="X80" s="377"/>
      <c r="Y80" s="377"/>
      <c r="Z80" s="377"/>
      <c r="AA80" s="377"/>
      <c r="AB80" s="377"/>
      <c r="AC80" s="377"/>
      <c r="AD80" s="377"/>
      <c r="AE80" s="377"/>
      <c r="AF80" s="377"/>
      <c r="AG80" s="377"/>
      <c r="AH80" s="377"/>
      <c r="AL80" s="377"/>
      <c r="AM80" s="377"/>
      <c r="AN80" s="377"/>
      <c r="AO80" s="377"/>
      <c r="AP80" s="377"/>
      <c r="AQ80" s="377"/>
      <c r="AR80" s="377"/>
      <c r="AS80" s="377"/>
    </row>
    <row r="81" spans="20:45" ht="13.2" x14ac:dyDescent="0.25">
      <c r="T81" s="377"/>
      <c r="U81" s="377"/>
      <c r="V81" s="377"/>
      <c r="W81" s="377"/>
      <c r="X81" s="377"/>
      <c r="Y81" s="377"/>
      <c r="Z81" s="377"/>
      <c r="AA81" s="377"/>
      <c r="AB81" s="377"/>
      <c r="AC81" s="377"/>
      <c r="AD81" s="377"/>
      <c r="AE81" s="377"/>
      <c r="AF81" s="377"/>
      <c r="AG81" s="377"/>
      <c r="AH81" s="377"/>
      <c r="AL81" s="377"/>
      <c r="AM81" s="377"/>
      <c r="AN81" s="377"/>
      <c r="AO81" s="377"/>
      <c r="AP81" s="377"/>
      <c r="AQ81" s="377"/>
      <c r="AR81" s="377"/>
      <c r="AS81" s="377"/>
    </row>
    <row r="82" spans="20:45" ht="13.2" x14ac:dyDescent="0.25">
      <c r="T82" s="377"/>
      <c r="U82" s="377"/>
      <c r="V82" s="377"/>
      <c r="W82" s="377"/>
      <c r="X82" s="377"/>
      <c r="Y82" s="377"/>
      <c r="Z82" s="377"/>
      <c r="AA82" s="377"/>
      <c r="AB82" s="377"/>
      <c r="AC82" s="377"/>
      <c r="AD82" s="377"/>
      <c r="AE82" s="377"/>
      <c r="AF82" s="377"/>
      <c r="AG82" s="377"/>
      <c r="AH82" s="377"/>
      <c r="AL82" s="377"/>
      <c r="AM82" s="377"/>
      <c r="AN82" s="377"/>
      <c r="AO82" s="377"/>
      <c r="AP82" s="377"/>
      <c r="AQ82" s="377"/>
      <c r="AR82" s="377"/>
      <c r="AS82" s="377"/>
    </row>
    <row r="83" spans="20:45" ht="13.2" x14ac:dyDescent="0.25">
      <c r="T83" s="377"/>
      <c r="U83" s="377"/>
      <c r="V83" s="377"/>
      <c r="W83" s="377"/>
      <c r="X83" s="377"/>
      <c r="Y83" s="377"/>
      <c r="Z83" s="377"/>
      <c r="AA83" s="377"/>
      <c r="AB83" s="377"/>
      <c r="AC83" s="377"/>
      <c r="AD83" s="377"/>
      <c r="AE83" s="377"/>
      <c r="AF83" s="377"/>
      <c r="AG83" s="377"/>
      <c r="AH83" s="377"/>
      <c r="AL83" s="377"/>
      <c r="AM83" s="377"/>
      <c r="AN83" s="377"/>
      <c r="AO83" s="377"/>
      <c r="AP83" s="377"/>
      <c r="AQ83" s="377"/>
      <c r="AR83" s="377"/>
      <c r="AS83" s="377"/>
    </row>
    <row r="84" spans="20:45" ht="13.2" x14ac:dyDescent="0.25">
      <c r="T84" s="377"/>
      <c r="U84" s="377"/>
      <c r="V84" s="377"/>
      <c r="W84" s="377"/>
      <c r="X84" s="377"/>
      <c r="Y84" s="377"/>
      <c r="Z84" s="377"/>
      <c r="AA84" s="377"/>
      <c r="AB84" s="377"/>
      <c r="AC84" s="377"/>
      <c r="AD84" s="377"/>
      <c r="AE84" s="377"/>
      <c r="AF84" s="377"/>
      <c r="AG84" s="377"/>
      <c r="AH84" s="377"/>
      <c r="AL84" s="377"/>
      <c r="AM84" s="377"/>
      <c r="AN84" s="377"/>
      <c r="AO84" s="377"/>
      <c r="AP84" s="377"/>
      <c r="AQ84" s="377"/>
      <c r="AR84" s="377"/>
      <c r="AS84" s="377"/>
    </row>
    <row r="85" spans="20:45" ht="13.2" x14ac:dyDescent="0.25">
      <c r="T85" s="377"/>
      <c r="U85" s="377"/>
      <c r="V85" s="377"/>
      <c r="W85" s="377"/>
      <c r="X85" s="377"/>
      <c r="Y85" s="377"/>
      <c r="Z85" s="377"/>
      <c r="AA85" s="377"/>
      <c r="AB85" s="377"/>
      <c r="AC85" s="377"/>
      <c r="AD85" s="377"/>
      <c r="AE85" s="377"/>
      <c r="AF85" s="377"/>
      <c r="AG85" s="377"/>
      <c r="AH85" s="377"/>
      <c r="AL85" s="377"/>
      <c r="AM85" s="377"/>
      <c r="AN85" s="377"/>
      <c r="AO85" s="377"/>
      <c r="AP85" s="377"/>
      <c r="AQ85" s="377"/>
      <c r="AR85" s="377"/>
      <c r="AS85" s="377"/>
    </row>
    <row r="86" spans="20:45" ht="13.2" x14ac:dyDescent="0.25">
      <c r="T86" s="377"/>
      <c r="U86" s="377"/>
      <c r="V86" s="377"/>
      <c r="W86" s="377"/>
      <c r="X86" s="377"/>
      <c r="Y86" s="377"/>
      <c r="Z86" s="377"/>
      <c r="AA86" s="377"/>
      <c r="AB86" s="377"/>
      <c r="AC86" s="377"/>
      <c r="AD86" s="377"/>
      <c r="AE86" s="377"/>
      <c r="AF86" s="377"/>
      <c r="AG86" s="377"/>
      <c r="AH86" s="377"/>
      <c r="AL86" s="377"/>
      <c r="AM86" s="377"/>
      <c r="AN86" s="377"/>
      <c r="AO86" s="377"/>
      <c r="AP86" s="377"/>
      <c r="AQ86" s="377"/>
      <c r="AR86" s="377"/>
      <c r="AS86" s="377"/>
    </row>
    <row r="87" spans="20:45" ht="13.2" x14ac:dyDescent="0.25">
      <c r="T87" s="377"/>
      <c r="U87" s="377"/>
      <c r="V87" s="377"/>
      <c r="W87" s="377"/>
      <c r="X87" s="377"/>
      <c r="Y87" s="377"/>
      <c r="Z87" s="377"/>
      <c r="AA87" s="377"/>
      <c r="AB87" s="377"/>
      <c r="AC87" s="377"/>
      <c r="AD87" s="377"/>
      <c r="AE87" s="377"/>
      <c r="AF87" s="377"/>
      <c r="AG87" s="377"/>
      <c r="AH87" s="377"/>
      <c r="AL87" s="377"/>
      <c r="AM87" s="377"/>
      <c r="AN87" s="377"/>
      <c r="AO87" s="377"/>
      <c r="AP87" s="377"/>
      <c r="AQ87" s="377"/>
      <c r="AR87" s="377"/>
      <c r="AS87" s="377"/>
    </row>
    <row r="88" spans="20:45" ht="13.2" x14ac:dyDescent="0.25">
      <c r="T88" s="377"/>
      <c r="U88" s="377"/>
      <c r="V88" s="377"/>
      <c r="W88" s="377"/>
      <c r="X88" s="377"/>
      <c r="Y88" s="377"/>
      <c r="Z88" s="377"/>
      <c r="AA88" s="377"/>
      <c r="AB88" s="377"/>
      <c r="AC88" s="377"/>
      <c r="AD88" s="377"/>
      <c r="AE88" s="377"/>
      <c r="AF88" s="377"/>
      <c r="AG88" s="377"/>
      <c r="AH88" s="377"/>
      <c r="AL88" s="377"/>
      <c r="AM88" s="377"/>
      <c r="AN88" s="377"/>
      <c r="AO88" s="377"/>
      <c r="AP88" s="377"/>
      <c r="AQ88" s="377"/>
      <c r="AR88" s="377"/>
      <c r="AS88" s="377"/>
    </row>
    <row r="89" spans="20:45" ht="13.2" x14ac:dyDescent="0.25">
      <c r="T89" s="377"/>
      <c r="U89" s="377"/>
      <c r="V89" s="377"/>
      <c r="W89" s="377"/>
      <c r="X89" s="377"/>
      <c r="Y89" s="377"/>
      <c r="Z89" s="377"/>
      <c r="AA89" s="377"/>
      <c r="AB89" s="377"/>
      <c r="AC89" s="377"/>
      <c r="AD89" s="377"/>
      <c r="AE89" s="377"/>
      <c r="AF89" s="377"/>
      <c r="AG89" s="377"/>
      <c r="AH89" s="377"/>
      <c r="AL89" s="377"/>
      <c r="AM89" s="377"/>
      <c r="AN89" s="377"/>
      <c r="AO89" s="377"/>
      <c r="AP89" s="377"/>
      <c r="AQ89" s="377"/>
      <c r="AR89" s="377"/>
      <c r="AS89" s="377"/>
    </row>
    <row r="90" spans="20:45" ht="13.2" x14ac:dyDescent="0.25">
      <c r="T90" s="377"/>
      <c r="U90" s="377"/>
      <c r="V90" s="377"/>
      <c r="W90" s="377"/>
      <c r="X90" s="377"/>
      <c r="Y90" s="377"/>
      <c r="Z90" s="377"/>
      <c r="AA90" s="377"/>
      <c r="AB90" s="377"/>
      <c r="AC90" s="377"/>
      <c r="AD90" s="377"/>
      <c r="AE90" s="377"/>
      <c r="AF90" s="377"/>
      <c r="AG90" s="377"/>
      <c r="AH90" s="377"/>
      <c r="AL90" s="377"/>
      <c r="AM90" s="377"/>
      <c r="AN90" s="377"/>
      <c r="AO90" s="377"/>
      <c r="AP90" s="377"/>
      <c r="AQ90" s="377"/>
      <c r="AR90" s="377"/>
      <c r="AS90" s="377"/>
    </row>
    <row r="91" spans="20:45" ht="13.2" x14ac:dyDescent="0.25">
      <c r="T91" s="377"/>
      <c r="U91" s="377"/>
      <c r="V91" s="377"/>
      <c r="W91" s="377"/>
      <c r="X91" s="377"/>
      <c r="Y91" s="377"/>
      <c r="Z91" s="377"/>
      <c r="AA91" s="377"/>
      <c r="AB91" s="377"/>
      <c r="AC91" s="377"/>
      <c r="AD91" s="377"/>
      <c r="AE91" s="377"/>
      <c r="AF91" s="377"/>
      <c r="AG91" s="377"/>
      <c r="AH91" s="377"/>
      <c r="AL91" s="377"/>
      <c r="AM91" s="377"/>
      <c r="AN91" s="377"/>
      <c r="AO91" s="377"/>
      <c r="AP91" s="377"/>
      <c r="AQ91" s="377"/>
      <c r="AR91" s="377"/>
      <c r="AS91" s="377"/>
    </row>
    <row r="92" spans="20:45" ht="13.2" x14ac:dyDescent="0.25">
      <c r="T92" s="377"/>
      <c r="U92" s="377"/>
      <c r="V92" s="377"/>
      <c r="W92" s="377"/>
      <c r="X92" s="377"/>
      <c r="Y92" s="377"/>
      <c r="Z92" s="377"/>
      <c r="AA92" s="377"/>
      <c r="AB92" s="377"/>
      <c r="AC92" s="377"/>
      <c r="AD92" s="377"/>
      <c r="AE92" s="377"/>
      <c r="AF92" s="377"/>
      <c r="AG92" s="377"/>
      <c r="AH92" s="377"/>
      <c r="AL92" s="377"/>
      <c r="AM92" s="377"/>
      <c r="AN92" s="377"/>
      <c r="AO92" s="377"/>
      <c r="AP92" s="377"/>
      <c r="AQ92" s="377"/>
      <c r="AR92" s="377"/>
      <c r="AS92" s="377"/>
    </row>
    <row r="93" spans="20:45" ht="13.2" x14ac:dyDescent="0.25">
      <c r="T93" s="377"/>
      <c r="U93" s="377"/>
      <c r="V93" s="377"/>
      <c r="W93" s="377"/>
      <c r="X93" s="377"/>
      <c r="Y93" s="377"/>
      <c r="Z93" s="377"/>
      <c r="AA93" s="377"/>
      <c r="AB93" s="377"/>
      <c r="AC93" s="377"/>
      <c r="AD93" s="377"/>
      <c r="AE93" s="377"/>
      <c r="AF93" s="377"/>
      <c r="AG93" s="377"/>
      <c r="AH93" s="377"/>
      <c r="AL93" s="377"/>
      <c r="AM93" s="377"/>
      <c r="AN93" s="377"/>
      <c r="AO93" s="377"/>
      <c r="AP93" s="377"/>
      <c r="AQ93" s="377"/>
      <c r="AR93" s="377"/>
      <c r="AS93" s="377"/>
    </row>
    <row r="94" spans="20:45" ht="13.2" x14ac:dyDescent="0.25">
      <c r="T94" s="377"/>
      <c r="U94" s="377"/>
      <c r="V94" s="377"/>
      <c r="W94" s="377"/>
      <c r="X94" s="377"/>
      <c r="Y94" s="377"/>
      <c r="Z94" s="377"/>
      <c r="AA94" s="377"/>
      <c r="AB94" s="377"/>
      <c r="AC94" s="377"/>
      <c r="AD94" s="377"/>
      <c r="AE94" s="377"/>
      <c r="AF94" s="377"/>
      <c r="AG94" s="377"/>
      <c r="AH94" s="377"/>
      <c r="AL94" s="377"/>
      <c r="AM94" s="377"/>
      <c r="AN94" s="377"/>
      <c r="AO94" s="377"/>
      <c r="AP94" s="377"/>
      <c r="AQ94" s="377"/>
      <c r="AR94" s="377"/>
      <c r="AS94" s="377"/>
    </row>
    <row r="95" spans="20:45" ht="13.2" x14ac:dyDescent="0.25">
      <c r="T95" s="377"/>
      <c r="U95" s="377"/>
      <c r="V95" s="377"/>
      <c r="W95" s="377"/>
      <c r="X95" s="377"/>
      <c r="Y95" s="377"/>
      <c r="Z95" s="377"/>
      <c r="AA95" s="377"/>
      <c r="AB95" s="377"/>
      <c r="AC95" s="377"/>
      <c r="AD95" s="377"/>
      <c r="AE95" s="377"/>
      <c r="AF95" s="377"/>
      <c r="AG95" s="377"/>
      <c r="AH95" s="377"/>
      <c r="AL95" s="377"/>
      <c r="AM95" s="377"/>
      <c r="AN95" s="377"/>
      <c r="AO95" s="377"/>
      <c r="AP95" s="377"/>
      <c r="AQ95" s="377"/>
      <c r="AR95" s="377"/>
      <c r="AS95" s="377"/>
    </row>
    <row r="96" spans="20:45" ht="13.2" x14ac:dyDescent="0.25">
      <c r="T96" s="377"/>
      <c r="U96" s="377"/>
      <c r="V96" s="377"/>
      <c r="W96" s="377"/>
      <c r="X96" s="377"/>
      <c r="Y96" s="377"/>
      <c r="Z96" s="377"/>
      <c r="AA96" s="377"/>
      <c r="AB96" s="377"/>
      <c r="AC96" s="377"/>
      <c r="AD96" s="377"/>
      <c r="AE96" s="377"/>
      <c r="AF96" s="377"/>
      <c r="AG96" s="377"/>
      <c r="AH96" s="377"/>
      <c r="AL96" s="377"/>
      <c r="AM96" s="377"/>
      <c r="AN96" s="377"/>
      <c r="AO96" s="377"/>
      <c r="AP96" s="377"/>
      <c r="AQ96" s="377"/>
      <c r="AR96" s="377"/>
      <c r="AS96" s="377"/>
    </row>
    <row r="97" spans="20:45" ht="13.2" x14ac:dyDescent="0.25">
      <c r="T97" s="377"/>
      <c r="U97" s="377"/>
      <c r="V97" s="377"/>
      <c r="W97" s="377"/>
      <c r="X97" s="377"/>
      <c r="Y97" s="377"/>
      <c r="Z97" s="377"/>
      <c r="AA97" s="377"/>
      <c r="AB97" s="377"/>
      <c r="AC97" s="377"/>
      <c r="AD97" s="377"/>
      <c r="AE97" s="377"/>
      <c r="AF97" s="377"/>
      <c r="AG97" s="377"/>
      <c r="AH97" s="377"/>
      <c r="AL97" s="377"/>
      <c r="AM97" s="377"/>
      <c r="AN97" s="377"/>
      <c r="AO97" s="377"/>
      <c r="AP97" s="377"/>
      <c r="AQ97" s="377"/>
      <c r="AR97" s="377"/>
      <c r="AS97" s="377"/>
    </row>
    <row r="98" spans="20:45" ht="13.2" x14ac:dyDescent="0.25">
      <c r="T98" s="377"/>
      <c r="U98" s="377"/>
      <c r="V98" s="377"/>
      <c r="W98" s="377"/>
      <c r="X98" s="377"/>
      <c r="Y98" s="377"/>
      <c r="Z98" s="377"/>
      <c r="AA98" s="377"/>
      <c r="AB98" s="377"/>
      <c r="AC98" s="377"/>
      <c r="AD98" s="377"/>
      <c r="AE98" s="377"/>
      <c r="AF98" s="377"/>
      <c r="AG98" s="377"/>
      <c r="AH98" s="377"/>
      <c r="AL98" s="377"/>
      <c r="AM98" s="377"/>
      <c r="AN98" s="377"/>
      <c r="AO98" s="377"/>
      <c r="AP98" s="377"/>
      <c r="AQ98" s="377"/>
      <c r="AR98" s="377"/>
      <c r="AS98" s="377"/>
    </row>
    <row r="99" spans="20:45" ht="13.2" x14ac:dyDescent="0.25">
      <c r="T99" s="377"/>
      <c r="U99" s="377"/>
      <c r="V99" s="377"/>
      <c r="W99" s="377"/>
      <c r="X99" s="377"/>
      <c r="Y99" s="377"/>
      <c r="Z99" s="377"/>
      <c r="AA99" s="377"/>
      <c r="AB99" s="377"/>
      <c r="AC99" s="377"/>
      <c r="AD99" s="377"/>
      <c r="AE99" s="377"/>
      <c r="AF99" s="377"/>
      <c r="AG99" s="377"/>
      <c r="AH99" s="377"/>
      <c r="AL99" s="377"/>
      <c r="AM99" s="377"/>
      <c r="AN99" s="377"/>
      <c r="AO99" s="377"/>
      <c r="AP99" s="377"/>
      <c r="AQ99" s="377"/>
      <c r="AR99" s="377"/>
      <c r="AS99" s="377"/>
    </row>
    <row r="100" spans="20:45" ht="13.2" x14ac:dyDescent="0.25">
      <c r="T100" s="377"/>
      <c r="U100" s="377"/>
      <c r="V100" s="377"/>
      <c r="W100" s="377"/>
      <c r="X100" s="377"/>
      <c r="Y100" s="377"/>
      <c r="Z100" s="377"/>
      <c r="AA100" s="377"/>
      <c r="AB100" s="377"/>
      <c r="AC100" s="377"/>
      <c r="AD100" s="377"/>
      <c r="AE100" s="377"/>
      <c r="AF100" s="377"/>
      <c r="AG100" s="377"/>
      <c r="AH100" s="377"/>
      <c r="AL100" s="377"/>
      <c r="AM100" s="377"/>
      <c r="AN100" s="377"/>
      <c r="AO100" s="377"/>
      <c r="AP100" s="377"/>
      <c r="AQ100" s="377"/>
      <c r="AR100" s="377"/>
      <c r="AS100" s="377"/>
    </row>
    <row r="101" spans="20:45" ht="13.2" x14ac:dyDescent="0.25">
      <c r="T101" s="377"/>
      <c r="U101" s="377"/>
      <c r="V101" s="377"/>
      <c r="W101" s="377"/>
      <c r="X101" s="377"/>
      <c r="Y101" s="377"/>
      <c r="Z101" s="377"/>
      <c r="AA101" s="377"/>
      <c r="AB101" s="377"/>
      <c r="AC101" s="377"/>
      <c r="AD101" s="377"/>
      <c r="AE101" s="377"/>
      <c r="AF101" s="377"/>
      <c r="AG101" s="377"/>
      <c r="AH101" s="377"/>
      <c r="AL101" s="377"/>
      <c r="AM101" s="377"/>
      <c r="AN101" s="377"/>
      <c r="AO101" s="377"/>
      <c r="AP101" s="377"/>
      <c r="AQ101" s="377"/>
      <c r="AR101" s="377"/>
      <c r="AS101" s="377"/>
    </row>
    <row r="102" spans="20:45" ht="13.2" x14ac:dyDescent="0.25">
      <c r="T102" s="377"/>
      <c r="U102" s="377"/>
      <c r="V102" s="377"/>
      <c r="W102" s="377"/>
      <c r="X102" s="377"/>
      <c r="Y102" s="377"/>
      <c r="Z102" s="377"/>
      <c r="AA102" s="377"/>
      <c r="AB102" s="377"/>
      <c r="AC102" s="377"/>
      <c r="AD102" s="377"/>
      <c r="AE102" s="377"/>
      <c r="AF102" s="377"/>
      <c r="AG102" s="377"/>
      <c r="AH102" s="377"/>
      <c r="AL102" s="377"/>
      <c r="AM102" s="377"/>
      <c r="AN102" s="377"/>
      <c r="AO102" s="377"/>
      <c r="AP102" s="377"/>
      <c r="AQ102" s="377"/>
      <c r="AR102" s="377"/>
      <c r="AS102" s="377"/>
    </row>
    <row r="103" spans="20:45" ht="13.2" x14ac:dyDescent="0.25">
      <c r="T103" s="377"/>
      <c r="U103" s="377"/>
      <c r="V103" s="377"/>
      <c r="W103" s="377"/>
      <c r="X103" s="377"/>
      <c r="Y103" s="377"/>
      <c r="Z103" s="377"/>
      <c r="AA103" s="377"/>
      <c r="AB103" s="377"/>
      <c r="AC103" s="377"/>
      <c r="AD103" s="377"/>
      <c r="AE103" s="377"/>
      <c r="AF103" s="377"/>
      <c r="AG103" s="377"/>
      <c r="AH103" s="377"/>
      <c r="AL103" s="377"/>
      <c r="AM103" s="377"/>
      <c r="AN103" s="377"/>
      <c r="AO103" s="377"/>
      <c r="AP103" s="377"/>
      <c r="AQ103" s="377"/>
      <c r="AR103" s="377"/>
      <c r="AS103" s="377"/>
    </row>
    <row r="104" spans="20:45" ht="13.2" x14ac:dyDescent="0.25">
      <c r="T104" s="377"/>
      <c r="U104" s="377"/>
      <c r="V104" s="377"/>
      <c r="W104" s="377"/>
      <c r="X104" s="377"/>
      <c r="Y104" s="377"/>
      <c r="Z104" s="377"/>
      <c r="AA104" s="377"/>
      <c r="AB104" s="377"/>
      <c r="AC104" s="377"/>
      <c r="AD104" s="377"/>
      <c r="AE104" s="377"/>
      <c r="AF104" s="377"/>
      <c r="AG104" s="377"/>
      <c r="AH104" s="377"/>
      <c r="AL104" s="377"/>
      <c r="AM104" s="377"/>
      <c r="AN104" s="377"/>
      <c r="AO104" s="377"/>
      <c r="AP104" s="377"/>
      <c r="AQ104" s="377"/>
      <c r="AR104" s="377"/>
      <c r="AS104" s="377"/>
    </row>
    <row r="105" spans="20:45" ht="13.2" x14ac:dyDescent="0.25">
      <c r="T105" s="377"/>
      <c r="U105" s="377"/>
      <c r="V105" s="377"/>
      <c r="W105" s="377"/>
      <c r="X105" s="377"/>
      <c r="Y105" s="377"/>
      <c r="Z105" s="377"/>
      <c r="AA105" s="377"/>
      <c r="AB105" s="377"/>
      <c r="AC105" s="377"/>
      <c r="AD105" s="377"/>
      <c r="AE105" s="377"/>
      <c r="AF105" s="377"/>
      <c r="AG105" s="377"/>
      <c r="AH105" s="377"/>
      <c r="AL105" s="377"/>
      <c r="AM105" s="377"/>
      <c r="AN105" s="377"/>
      <c r="AO105" s="377"/>
      <c r="AP105" s="377"/>
      <c r="AQ105" s="377"/>
      <c r="AR105" s="377"/>
      <c r="AS105" s="377"/>
    </row>
    <row r="106" spans="20:45" ht="13.2" x14ac:dyDescent="0.25">
      <c r="T106" s="377"/>
      <c r="U106" s="377"/>
      <c r="V106" s="377"/>
      <c r="W106" s="377"/>
      <c r="X106" s="377"/>
      <c r="Y106" s="377"/>
      <c r="Z106" s="377"/>
      <c r="AA106" s="377"/>
      <c r="AB106" s="377"/>
      <c r="AC106" s="377"/>
      <c r="AD106" s="377"/>
      <c r="AE106" s="377"/>
      <c r="AF106" s="377"/>
      <c r="AG106" s="377"/>
      <c r="AH106" s="377"/>
      <c r="AL106" s="377"/>
      <c r="AM106" s="377"/>
      <c r="AN106" s="377"/>
      <c r="AO106" s="377"/>
      <c r="AP106" s="377"/>
      <c r="AQ106" s="377"/>
      <c r="AR106" s="377"/>
      <c r="AS106" s="377"/>
    </row>
    <row r="107" spans="20:45" ht="13.2" x14ac:dyDescent="0.25">
      <c r="T107" s="377"/>
      <c r="U107" s="377"/>
      <c r="V107" s="377"/>
      <c r="W107" s="377"/>
      <c r="X107" s="377"/>
      <c r="Y107" s="377"/>
      <c r="Z107" s="377"/>
      <c r="AA107" s="377"/>
      <c r="AB107" s="377"/>
      <c r="AC107" s="377"/>
      <c r="AD107" s="377"/>
      <c r="AE107" s="377"/>
      <c r="AF107" s="377"/>
      <c r="AG107" s="377"/>
      <c r="AH107" s="377"/>
      <c r="AL107" s="377"/>
      <c r="AM107" s="377"/>
      <c r="AN107" s="377"/>
      <c r="AO107" s="377"/>
      <c r="AP107" s="377"/>
      <c r="AQ107" s="377"/>
      <c r="AR107" s="377"/>
      <c r="AS107" s="377"/>
    </row>
    <row r="108" spans="20:45" ht="13.2" x14ac:dyDescent="0.25">
      <c r="T108" s="377"/>
      <c r="U108" s="377"/>
      <c r="V108" s="377"/>
      <c r="W108" s="377"/>
      <c r="X108" s="377"/>
      <c r="Y108" s="377"/>
      <c r="Z108" s="377"/>
      <c r="AA108" s="377"/>
      <c r="AB108" s="377"/>
      <c r="AC108" s="377"/>
      <c r="AD108" s="377"/>
      <c r="AE108" s="377"/>
      <c r="AF108" s="377"/>
      <c r="AG108" s="377"/>
      <c r="AH108" s="377"/>
      <c r="AL108" s="377"/>
      <c r="AM108" s="377"/>
      <c r="AN108" s="377"/>
      <c r="AO108" s="377"/>
      <c r="AP108" s="377"/>
      <c r="AQ108" s="377"/>
      <c r="AR108" s="377"/>
      <c r="AS108" s="377"/>
    </row>
    <row r="109" spans="20:45" ht="13.2" x14ac:dyDescent="0.25">
      <c r="T109" s="377"/>
      <c r="U109" s="377"/>
      <c r="V109" s="377"/>
      <c r="W109" s="377"/>
      <c r="X109" s="377"/>
      <c r="Y109" s="377"/>
      <c r="Z109" s="377"/>
      <c r="AA109" s="377"/>
      <c r="AB109" s="377"/>
      <c r="AC109" s="377"/>
      <c r="AD109" s="377"/>
      <c r="AE109" s="377"/>
      <c r="AF109" s="377"/>
      <c r="AG109" s="377"/>
      <c r="AH109" s="377"/>
      <c r="AL109" s="377"/>
      <c r="AM109" s="377"/>
      <c r="AN109" s="377"/>
      <c r="AO109" s="377"/>
      <c r="AP109" s="377"/>
      <c r="AQ109" s="377"/>
      <c r="AR109" s="377"/>
      <c r="AS109" s="377"/>
    </row>
    <row r="110" spans="20:45" ht="13.2" x14ac:dyDescent="0.25">
      <c r="T110" s="377"/>
      <c r="U110" s="377"/>
      <c r="V110" s="377"/>
      <c r="W110" s="377"/>
      <c r="X110" s="377"/>
      <c r="Y110" s="377"/>
      <c r="Z110" s="377"/>
      <c r="AA110" s="377"/>
      <c r="AB110" s="377"/>
      <c r="AC110" s="377"/>
      <c r="AD110" s="377"/>
      <c r="AE110" s="377"/>
      <c r="AF110" s="377"/>
      <c r="AG110" s="377"/>
      <c r="AH110" s="377"/>
      <c r="AL110" s="377"/>
      <c r="AM110" s="377"/>
      <c r="AN110" s="377"/>
      <c r="AO110" s="377"/>
      <c r="AP110" s="377"/>
      <c r="AQ110" s="377"/>
      <c r="AR110" s="377"/>
      <c r="AS110" s="377"/>
    </row>
    <row r="111" spans="20:45" ht="13.2" x14ac:dyDescent="0.25">
      <c r="T111" s="377"/>
      <c r="U111" s="377"/>
      <c r="V111" s="377"/>
      <c r="W111" s="377"/>
      <c r="X111" s="377"/>
      <c r="Y111" s="377"/>
      <c r="Z111" s="377"/>
      <c r="AA111" s="377"/>
      <c r="AB111" s="377"/>
      <c r="AC111" s="377"/>
      <c r="AD111" s="377"/>
      <c r="AE111" s="377"/>
      <c r="AF111" s="377"/>
      <c r="AG111" s="377"/>
      <c r="AH111" s="377"/>
      <c r="AL111" s="377"/>
      <c r="AM111" s="377"/>
      <c r="AN111" s="377"/>
      <c r="AO111" s="377"/>
      <c r="AP111" s="377"/>
      <c r="AQ111" s="377"/>
      <c r="AR111" s="377"/>
      <c r="AS111" s="377"/>
    </row>
    <row r="112" spans="20:45" ht="13.2" x14ac:dyDescent="0.25">
      <c r="T112" s="377"/>
      <c r="U112" s="377"/>
      <c r="V112" s="377"/>
      <c r="W112" s="377"/>
      <c r="X112" s="377"/>
      <c r="Y112" s="377"/>
      <c r="Z112" s="377"/>
      <c r="AA112" s="377"/>
      <c r="AB112" s="377"/>
      <c r="AC112" s="377"/>
      <c r="AD112" s="377"/>
      <c r="AE112" s="377"/>
      <c r="AF112" s="377"/>
      <c r="AG112" s="377"/>
      <c r="AH112" s="377"/>
      <c r="AL112" s="377"/>
      <c r="AM112" s="377"/>
      <c r="AN112" s="377"/>
      <c r="AO112" s="377"/>
      <c r="AP112" s="377"/>
      <c r="AQ112" s="377"/>
      <c r="AR112" s="377"/>
      <c r="AS112" s="377"/>
    </row>
    <row r="113" spans="20:45" ht="13.2" x14ac:dyDescent="0.25">
      <c r="T113" s="377"/>
      <c r="U113" s="377"/>
      <c r="V113" s="377"/>
      <c r="W113" s="377"/>
      <c r="X113" s="377"/>
      <c r="Y113" s="377"/>
      <c r="Z113" s="377"/>
      <c r="AA113" s="377"/>
      <c r="AB113" s="377"/>
      <c r="AC113" s="377"/>
      <c r="AD113" s="377"/>
      <c r="AE113" s="377"/>
      <c r="AF113" s="377"/>
      <c r="AG113" s="377"/>
      <c r="AH113" s="377"/>
      <c r="AL113" s="377"/>
      <c r="AM113" s="377"/>
      <c r="AN113" s="377"/>
      <c r="AO113" s="377"/>
      <c r="AP113" s="377"/>
      <c r="AQ113" s="377"/>
      <c r="AR113" s="377"/>
      <c r="AS113" s="377"/>
    </row>
    <row r="114" spans="20:45" ht="13.2" x14ac:dyDescent="0.25">
      <c r="T114" s="377"/>
      <c r="U114" s="377"/>
      <c r="V114" s="377"/>
      <c r="W114" s="377"/>
      <c r="X114" s="377"/>
      <c r="Y114" s="377"/>
      <c r="Z114" s="377"/>
      <c r="AA114" s="377"/>
      <c r="AB114" s="377"/>
      <c r="AC114" s="377"/>
      <c r="AD114" s="377"/>
      <c r="AE114" s="377"/>
      <c r="AF114" s="377"/>
      <c r="AG114" s="377"/>
      <c r="AH114" s="377"/>
      <c r="AL114" s="377"/>
      <c r="AM114" s="377"/>
      <c r="AN114" s="377"/>
      <c r="AO114" s="377"/>
      <c r="AP114" s="377"/>
      <c r="AQ114" s="377"/>
      <c r="AR114" s="377"/>
      <c r="AS114" s="377"/>
    </row>
    <row r="115" spans="20:45" ht="13.2" x14ac:dyDescent="0.25">
      <c r="T115" s="377"/>
      <c r="U115" s="377"/>
      <c r="V115" s="377"/>
      <c r="W115" s="377"/>
      <c r="X115" s="377"/>
      <c r="Y115" s="377"/>
      <c r="Z115" s="377"/>
      <c r="AA115" s="377"/>
      <c r="AB115" s="377"/>
      <c r="AC115" s="377"/>
      <c r="AD115" s="377"/>
      <c r="AE115" s="377"/>
      <c r="AF115" s="377"/>
      <c r="AG115" s="377"/>
      <c r="AH115" s="377"/>
      <c r="AL115" s="377"/>
      <c r="AM115" s="377"/>
      <c r="AN115" s="377"/>
      <c r="AO115" s="377"/>
      <c r="AP115" s="377"/>
      <c r="AQ115" s="377"/>
      <c r="AR115" s="377"/>
      <c r="AS115" s="377"/>
    </row>
    <row r="116" spans="20:45" ht="13.2" x14ac:dyDescent="0.25">
      <c r="T116" s="377"/>
      <c r="U116" s="377"/>
      <c r="V116" s="377"/>
      <c r="W116" s="377"/>
      <c r="X116" s="377"/>
      <c r="Y116" s="377"/>
      <c r="Z116" s="377"/>
      <c r="AA116" s="377"/>
      <c r="AB116" s="377"/>
      <c r="AC116" s="377"/>
      <c r="AD116" s="377"/>
      <c r="AE116" s="377"/>
      <c r="AF116" s="377"/>
      <c r="AG116" s="377"/>
      <c r="AH116" s="377"/>
      <c r="AL116" s="377"/>
      <c r="AM116" s="377"/>
      <c r="AN116" s="377"/>
      <c r="AO116" s="377"/>
      <c r="AP116" s="377"/>
      <c r="AQ116" s="377"/>
      <c r="AR116" s="377"/>
      <c r="AS116" s="377"/>
    </row>
    <row r="117" spans="20:45" ht="13.2" x14ac:dyDescent="0.25">
      <c r="T117" s="377"/>
      <c r="U117" s="377"/>
      <c r="V117" s="377"/>
      <c r="W117" s="377"/>
      <c r="X117" s="377"/>
      <c r="Y117" s="377"/>
      <c r="Z117" s="377"/>
      <c r="AA117" s="377"/>
      <c r="AB117" s="377"/>
      <c r="AC117" s="377"/>
      <c r="AD117" s="377"/>
      <c r="AE117" s="377"/>
      <c r="AF117" s="377"/>
      <c r="AG117" s="377"/>
      <c r="AH117" s="377"/>
      <c r="AL117" s="377"/>
      <c r="AM117" s="377"/>
      <c r="AN117" s="377"/>
      <c r="AO117" s="377"/>
      <c r="AP117" s="377"/>
      <c r="AQ117" s="377"/>
      <c r="AR117" s="377"/>
      <c r="AS117" s="377"/>
    </row>
    <row r="118" spans="20:45" ht="13.2" x14ac:dyDescent="0.25">
      <c r="T118" s="377"/>
      <c r="U118" s="377"/>
      <c r="V118" s="377"/>
      <c r="W118" s="377"/>
      <c r="X118" s="377"/>
      <c r="Y118" s="377"/>
      <c r="Z118" s="377"/>
      <c r="AA118" s="377"/>
      <c r="AB118" s="377"/>
      <c r="AC118" s="377"/>
      <c r="AD118" s="377"/>
      <c r="AE118" s="377"/>
      <c r="AF118" s="377"/>
      <c r="AG118" s="377"/>
      <c r="AH118" s="377"/>
      <c r="AL118" s="377"/>
      <c r="AM118" s="377"/>
      <c r="AN118" s="377"/>
      <c r="AO118" s="377"/>
      <c r="AP118" s="377"/>
      <c r="AQ118" s="377"/>
      <c r="AR118" s="377"/>
      <c r="AS118" s="377"/>
    </row>
    <row r="119" spans="20:45" ht="13.2" x14ac:dyDescent="0.25">
      <c r="T119" s="377"/>
      <c r="U119" s="377"/>
      <c r="V119" s="377"/>
      <c r="W119" s="377"/>
      <c r="X119" s="377"/>
      <c r="Y119" s="377"/>
      <c r="Z119" s="377"/>
      <c r="AA119" s="377"/>
      <c r="AB119" s="377"/>
      <c r="AC119" s="377"/>
      <c r="AD119" s="377"/>
      <c r="AE119" s="377"/>
      <c r="AF119" s="377"/>
      <c r="AG119" s="377"/>
      <c r="AH119" s="377"/>
      <c r="AL119" s="377"/>
      <c r="AM119" s="377"/>
      <c r="AN119" s="377"/>
      <c r="AO119" s="377"/>
      <c r="AP119" s="377"/>
      <c r="AQ119" s="377"/>
      <c r="AR119" s="377"/>
      <c r="AS119" s="377"/>
    </row>
    <row r="120" spans="20:45" ht="13.2" x14ac:dyDescent="0.25">
      <c r="T120" s="377"/>
      <c r="U120" s="377"/>
      <c r="V120" s="377"/>
      <c r="W120" s="377"/>
      <c r="X120" s="377"/>
      <c r="Y120" s="377"/>
      <c r="Z120" s="377"/>
      <c r="AA120" s="377"/>
      <c r="AB120" s="377"/>
      <c r="AC120" s="377"/>
      <c r="AD120" s="377"/>
      <c r="AE120" s="377"/>
      <c r="AF120" s="377"/>
      <c r="AG120" s="377"/>
      <c r="AH120" s="377"/>
      <c r="AL120" s="377"/>
      <c r="AM120" s="377"/>
      <c r="AN120" s="377"/>
      <c r="AO120" s="377"/>
      <c r="AP120" s="377"/>
      <c r="AQ120" s="377"/>
      <c r="AR120" s="377"/>
      <c r="AS120" s="377"/>
    </row>
    <row r="121" spans="20:45" ht="13.2" x14ac:dyDescent="0.25">
      <c r="T121" s="377"/>
      <c r="U121" s="377"/>
      <c r="V121" s="377"/>
      <c r="W121" s="377"/>
      <c r="X121" s="377"/>
      <c r="Y121" s="377"/>
      <c r="Z121" s="377"/>
      <c r="AA121" s="377"/>
      <c r="AB121" s="377"/>
      <c r="AC121" s="377"/>
      <c r="AD121" s="377"/>
      <c r="AE121" s="377"/>
      <c r="AF121" s="377"/>
      <c r="AG121" s="377"/>
      <c r="AH121" s="377"/>
      <c r="AL121" s="377"/>
      <c r="AM121" s="377"/>
      <c r="AN121" s="377"/>
      <c r="AO121" s="377"/>
      <c r="AP121" s="377"/>
      <c r="AQ121" s="377"/>
      <c r="AR121" s="377"/>
      <c r="AS121" s="377"/>
    </row>
    <row r="122" spans="20:45" ht="13.2" x14ac:dyDescent="0.25">
      <c r="T122" s="377"/>
      <c r="U122" s="377"/>
      <c r="V122" s="377"/>
      <c r="W122" s="377"/>
      <c r="X122" s="377"/>
      <c r="Y122" s="377"/>
      <c r="Z122" s="377"/>
      <c r="AA122" s="377"/>
      <c r="AB122" s="377"/>
      <c r="AC122" s="377"/>
      <c r="AD122" s="377"/>
      <c r="AE122" s="377"/>
      <c r="AF122" s="377"/>
      <c r="AG122" s="377"/>
      <c r="AH122" s="377"/>
      <c r="AL122" s="377"/>
      <c r="AM122" s="377"/>
      <c r="AN122" s="377"/>
      <c r="AO122" s="377"/>
      <c r="AP122" s="377"/>
      <c r="AQ122" s="377"/>
      <c r="AR122" s="377"/>
      <c r="AS122" s="377"/>
    </row>
    <row r="123" spans="20:45" ht="13.2" x14ac:dyDescent="0.25">
      <c r="T123" s="377"/>
      <c r="U123" s="377"/>
      <c r="V123" s="377"/>
      <c r="W123" s="377"/>
      <c r="X123" s="377"/>
      <c r="Y123" s="377"/>
      <c r="Z123" s="377"/>
      <c r="AA123" s="377"/>
      <c r="AB123" s="377"/>
      <c r="AC123" s="377"/>
      <c r="AD123" s="377"/>
      <c r="AE123" s="377"/>
      <c r="AF123" s="377"/>
      <c r="AG123" s="377"/>
      <c r="AH123" s="377"/>
      <c r="AL123" s="377"/>
      <c r="AM123" s="377"/>
      <c r="AN123" s="377"/>
      <c r="AO123" s="377"/>
      <c r="AP123" s="377"/>
      <c r="AQ123" s="377"/>
      <c r="AR123" s="377"/>
      <c r="AS123" s="377"/>
    </row>
    <row r="124" spans="20:45" ht="13.2" x14ac:dyDescent="0.25">
      <c r="T124" s="377"/>
      <c r="U124" s="377"/>
      <c r="V124" s="377"/>
      <c r="W124" s="377"/>
      <c r="X124" s="377"/>
      <c r="Y124" s="377"/>
      <c r="Z124" s="377"/>
      <c r="AA124" s="377"/>
      <c r="AB124" s="377"/>
      <c r="AC124" s="377"/>
      <c r="AD124" s="377"/>
      <c r="AE124" s="377"/>
      <c r="AF124" s="377"/>
      <c r="AG124" s="377"/>
      <c r="AH124" s="377"/>
      <c r="AL124" s="377"/>
      <c r="AM124" s="377"/>
      <c r="AN124" s="377"/>
      <c r="AO124" s="377"/>
      <c r="AP124" s="377"/>
      <c r="AQ124" s="377"/>
      <c r="AR124" s="377"/>
      <c r="AS124" s="377"/>
    </row>
    <row r="125" spans="20:45" ht="13.2" x14ac:dyDescent="0.25">
      <c r="T125" s="377"/>
      <c r="U125" s="377"/>
      <c r="V125" s="377"/>
      <c r="W125" s="377"/>
      <c r="X125" s="377"/>
      <c r="Y125" s="377"/>
      <c r="Z125" s="377"/>
      <c r="AA125" s="377"/>
      <c r="AB125" s="377"/>
      <c r="AC125" s="377"/>
      <c r="AD125" s="377"/>
      <c r="AE125" s="377"/>
      <c r="AF125" s="377"/>
      <c r="AG125" s="377"/>
      <c r="AH125" s="377"/>
      <c r="AL125" s="377"/>
      <c r="AM125" s="377"/>
      <c r="AN125" s="377"/>
      <c r="AO125" s="377"/>
      <c r="AP125" s="377"/>
      <c r="AQ125" s="377"/>
      <c r="AR125" s="377"/>
      <c r="AS125" s="377"/>
    </row>
    <row r="126" spans="20:45" ht="13.2" x14ac:dyDescent="0.25">
      <c r="T126" s="377"/>
      <c r="U126" s="377"/>
      <c r="V126" s="377"/>
      <c r="W126" s="377"/>
      <c r="X126" s="377"/>
      <c r="Y126" s="377"/>
      <c r="Z126" s="377"/>
      <c r="AA126" s="377"/>
      <c r="AB126" s="377"/>
      <c r="AC126" s="377"/>
      <c r="AD126" s="377"/>
      <c r="AE126" s="377"/>
      <c r="AF126" s="377"/>
      <c r="AG126" s="377"/>
      <c r="AH126" s="377"/>
      <c r="AL126" s="377"/>
      <c r="AM126" s="377"/>
      <c r="AN126" s="377"/>
      <c r="AO126" s="377"/>
      <c r="AP126" s="377"/>
      <c r="AQ126" s="377"/>
      <c r="AR126" s="377"/>
      <c r="AS126" s="377"/>
    </row>
    <row r="127" spans="20:45" ht="13.2" x14ac:dyDescent="0.25">
      <c r="T127" s="377"/>
      <c r="U127" s="377"/>
      <c r="V127" s="377"/>
      <c r="W127" s="377"/>
      <c r="X127" s="377"/>
      <c r="Y127" s="377"/>
      <c r="Z127" s="377"/>
      <c r="AA127" s="377"/>
      <c r="AB127" s="377"/>
      <c r="AC127" s="377"/>
      <c r="AD127" s="377"/>
      <c r="AE127" s="377"/>
      <c r="AF127" s="377"/>
      <c r="AG127" s="377"/>
      <c r="AH127" s="377"/>
      <c r="AL127" s="377"/>
      <c r="AM127" s="377"/>
      <c r="AN127" s="377"/>
      <c r="AO127" s="377"/>
      <c r="AP127" s="377"/>
      <c r="AQ127" s="377"/>
      <c r="AR127" s="377"/>
      <c r="AS127" s="377"/>
    </row>
    <row r="128" spans="20:45" ht="13.2" x14ac:dyDescent="0.25">
      <c r="T128" s="377"/>
      <c r="U128" s="377"/>
      <c r="V128" s="377"/>
      <c r="W128" s="377"/>
      <c r="X128" s="377"/>
      <c r="Y128" s="377"/>
      <c r="Z128" s="377"/>
      <c r="AA128" s="377"/>
      <c r="AB128" s="377"/>
      <c r="AC128" s="377"/>
      <c r="AD128" s="377"/>
      <c r="AE128" s="377"/>
      <c r="AF128" s="377"/>
      <c r="AG128" s="377"/>
      <c r="AH128" s="377"/>
      <c r="AL128" s="377"/>
      <c r="AM128" s="377"/>
      <c r="AN128" s="377"/>
      <c r="AO128" s="377"/>
      <c r="AP128" s="377"/>
      <c r="AQ128" s="377"/>
      <c r="AR128" s="377"/>
      <c r="AS128" s="377"/>
    </row>
    <row r="129" spans="20:45" ht="13.2" x14ac:dyDescent="0.25">
      <c r="T129" s="377"/>
      <c r="U129" s="377"/>
      <c r="V129" s="377"/>
      <c r="W129" s="377"/>
      <c r="X129" s="377"/>
      <c r="Y129" s="377"/>
      <c r="Z129" s="377"/>
      <c r="AA129" s="377"/>
      <c r="AB129" s="377"/>
      <c r="AC129" s="377"/>
      <c r="AD129" s="377"/>
      <c r="AE129" s="377"/>
      <c r="AF129" s="377"/>
      <c r="AG129" s="377"/>
      <c r="AH129" s="377"/>
      <c r="AL129" s="377"/>
      <c r="AM129" s="377"/>
      <c r="AN129" s="377"/>
      <c r="AO129" s="377"/>
      <c r="AP129" s="377"/>
      <c r="AQ129" s="377"/>
      <c r="AR129" s="377"/>
      <c r="AS129" s="377"/>
    </row>
    <row r="130" spans="20:45" ht="13.2" x14ac:dyDescent="0.25">
      <c r="T130" s="377"/>
      <c r="U130" s="377"/>
      <c r="V130" s="377"/>
      <c r="W130" s="377"/>
      <c r="X130" s="377"/>
      <c r="Y130" s="377"/>
      <c r="Z130" s="377"/>
      <c r="AA130" s="377"/>
      <c r="AB130" s="377"/>
      <c r="AC130" s="377"/>
      <c r="AD130" s="377"/>
      <c r="AE130" s="377"/>
      <c r="AF130" s="377"/>
      <c r="AG130" s="377"/>
      <c r="AH130" s="377"/>
      <c r="AL130" s="377"/>
      <c r="AM130" s="377"/>
      <c r="AN130" s="377"/>
      <c r="AO130" s="377"/>
      <c r="AP130" s="377"/>
      <c r="AQ130" s="377"/>
      <c r="AR130" s="377"/>
      <c r="AS130" s="377"/>
    </row>
    <row r="131" spans="20:45" ht="13.2" x14ac:dyDescent="0.25">
      <c r="T131" s="377"/>
      <c r="U131" s="377"/>
      <c r="V131" s="377"/>
      <c r="W131" s="377"/>
      <c r="X131" s="377"/>
      <c r="Y131" s="377"/>
      <c r="Z131" s="377"/>
      <c r="AA131" s="377"/>
      <c r="AB131" s="377"/>
      <c r="AC131" s="377"/>
      <c r="AD131" s="377"/>
      <c r="AE131" s="377"/>
      <c r="AF131" s="377"/>
      <c r="AG131" s="377"/>
      <c r="AH131" s="377"/>
      <c r="AL131" s="377"/>
      <c r="AM131" s="377"/>
      <c r="AN131" s="377"/>
      <c r="AO131" s="377"/>
      <c r="AP131" s="377"/>
      <c r="AQ131" s="377"/>
      <c r="AR131" s="377"/>
      <c r="AS131" s="377"/>
    </row>
    <row r="132" spans="20:45" ht="13.2" x14ac:dyDescent="0.25">
      <c r="T132" s="377"/>
      <c r="U132" s="377"/>
      <c r="V132" s="377"/>
      <c r="W132" s="377"/>
      <c r="X132" s="377"/>
      <c r="Y132" s="377"/>
      <c r="Z132" s="377"/>
      <c r="AA132" s="377"/>
      <c r="AB132" s="377"/>
      <c r="AC132" s="377"/>
      <c r="AD132" s="377"/>
      <c r="AE132" s="377"/>
      <c r="AF132" s="377"/>
      <c r="AG132" s="377"/>
      <c r="AH132" s="377"/>
      <c r="AL132" s="377"/>
      <c r="AM132" s="377"/>
      <c r="AN132" s="377"/>
      <c r="AO132" s="377"/>
      <c r="AP132" s="377"/>
      <c r="AQ132" s="377"/>
      <c r="AR132" s="377"/>
      <c r="AS132" s="377"/>
    </row>
    <row r="133" spans="20:45" ht="13.2" x14ac:dyDescent="0.25">
      <c r="T133" s="377"/>
      <c r="U133" s="377"/>
      <c r="V133" s="377"/>
      <c r="W133" s="377"/>
      <c r="X133" s="377"/>
      <c r="Y133" s="377"/>
      <c r="Z133" s="377"/>
      <c r="AA133" s="377"/>
      <c r="AB133" s="377"/>
      <c r="AC133" s="377"/>
      <c r="AD133" s="377"/>
      <c r="AE133" s="377"/>
      <c r="AF133" s="377"/>
      <c r="AG133" s="377"/>
      <c r="AH133" s="377"/>
      <c r="AL133" s="377"/>
      <c r="AM133" s="377"/>
      <c r="AN133" s="377"/>
      <c r="AO133" s="377"/>
      <c r="AP133" s="377"/>
      <c r="AQ133" s="377"/>
      <c r="AR133" s="377"/>
      <c r="AS133" s="377"/>
    </row>
    <row r="134" spans="20:45" ht="13.2" x14ac:dyDescent="0.25">
      <c r="T134" s="377"/>
      <c r="U134" s="377"/>
      <c r="V134" s="377"/>
      <c r="W134" s="377"/>
      <c r="X134" s="377"/>
      <c r="Y134" s="377"/>
      <c r="Z134" s="377"/>
      <c r="AA134" s="377"/>
      <c r="AB134" s="377"/>
      <c r="AC134" s="377"/>
      <c r="AD134" s="377"/>
      <c r="AE134" s="377"/>
      <c r="AF134" s="377"/>
      <c r="AG134" s="377"/>
      <c r="AH134" s="377"/>
      <c r="AL134" s="377"/>
      <c r="AM134" s="377"/>
      <c r="AN134" s="377"/>
      <c r="AO134" s="377"/>
      <c r="AP134" s="377"/>
      <c r="AQ134" s="377"/>
      <c r="AR134" s="377"/>
      <c r="AS134" s="377"/>
    </row>
    <row r="135" spans="20:45" ht="13.2" x14ac:dyDescent="0.25">
      <c r="T135" s="377"/>
      <c r="U135" s="377"/>
      <c r="V135" s="377"/>
      <c r="W135" s="377"/>
      <c r="X135" s="377"/>
      <c r="Y135" s="377"/>
      <c r="Z135" s="377"/>
      <c r="AA135" s="377"/>
      <c r="AB135" s="377"/>
      <c r="AC135" s="377"/>
      <c r="AD135" s="377"/>
      <c r="AE135" s="377"/>
      <c r="AF135" s="377"/>
      <c r="AG135" s="377"/>
      <c r="AH135" s="377"/>
      <c r="AL135" s="377"/>
      <c r="AM135" s="377"/>
      <c r="AN135" s="377"/>
      <c r="AO135" s="377"/>
      <c r="AP135" s="377"/>
      <c r="AQ135" s="377"/>
      <c r="AR135" s="377"/>
      <c r="AS135" s="377"/>
    </row>
    <row r="136" spans="20:45" ht="13.2" x14ac:dyDescent="0.25">
      <c r="T136" s="377"/>
      <c r="U136" s="377"/>
      <c r="V136" s="377"/>
      <c r="W136" s="377"/>
      <c r="X136" s="377"/>
      <c r="Y136" s="377"/>
      <c r="Z136" s="377"/>
      <c r="AA136" s="377"/>
      <c r="AB136" s="377"/>
      <c r="AC136" s="377"/>
      <c r="AD136" s="377"/>
      <c r="AE136" s="377"/>
      <c r="AF136" s="377"/>
      <c r="AG136" s="377"/>
      <c r="AH136" s="377"/>
      <c r="AL136" s="377"/>
      <c r="AM136" s="377"/>
      <c r="AN136" s="377"/>
      <c r="AO136" s="377"/>
      <c r="AP136" s="377"/>
      <c r="AQ136" s="377"/>
      <c r="AR136" s="377"/>
      <c r="AS136" s="377"/>
    </row>
    <row r="137" spans="20:45" ht="13.2" x14ac:dyDescent="0.25">
      <c r="T137" s="377"/>
      <c r="U137" s="377"/>
      <c r="V137" s="377"/>
      <c r="W137" s="377"/>
      <c r="X137" s="377"/>
      <c r="Y137" s="377"/>
      <c r="Z137" s="377"/>
      <c r="AA137" s="377"/>
      <c r="AB137" s="377"/>
      <c r="AC137" s="377"/>
      <c r="AD137" s="377"/>
      <c r="AE137" s="377"/>
      <c r="AF137" s="377"/>
      <c r="AG137" s="377"/>
      <c r="AH137" s="377"/>
      <c r="AL137" s="377"/>
      <c r="AM137" s="377"/>
      <c r="AN137" s="377"/>
      <c r="AO137" s="377"/>
      <c r="AP137" s="377"/>
      <c r="AQ137" s="377"/>
      <c r="AR137" s="377"/>
      <c r="AS137" s="377"/>
    </row>
    <row r="138" spans="20:45" ht="13.2" x14ac:dyDescent="0.25">
      <c r="T138" s="377"/>
      <c r="U138" s="377"/>
      <c r="V138" s="377"/>
      <c r="W138" s="377"/>
      <c r="X138" s="377"/>
      <c r="Y138" s="377"/>
      <c r="Z138" s="377"/>
      <c r="AA138" s="377"/>
      <c r="AB138" s="377"/>
      <c r="AC138" s="377"/>
      <c r="AD138" s="377"/>
      <c r="AE138" s="377"/>
      <c r="AF138" s="377"/>
      <c r="AG138" s="377"/>
      <c r="AH138" s="377"/>
      <c r="AL138" s="377"/>
      <c r="AM138" s="377"/>
      <c r="AN138" s="377"/>
      <c r="AO138" s="377"/>
      <c r="AP138" s="377"/>
      <c r="AQ138" s="377"/>
      <c r="AR138" s="377"/>
      <c r="AS138" s="377"/>
    </row>
    <row r="139" spans="20:45" ht="13.2" x14ac:dyDescent="0.25">
      <c r="T139" s="377"/>
      <c r="U139" s="377"/>
      <c r="V139" s="377"/>
      <c r="W139" s="377"/>
      <c r="X139" s="377"/>
      <c r="Y139" s="377"/>
      <c r="Z139" s="377"/>
      <c r="AA139" s="377"/>
      <c r="AB139" s="377"/>
      <c r="AC139" s="377"/>
      <c r="AD139" s="377"/>
      <c r="AE139" s="377"/>
      <c r="AF139" s="377"/>
      <c r="AG139" s="377"/>
      <c r="AH139" s="377"/>
      <c r="AL139" s="377"/>
      <c r="AM139" s="377"/>
      <c r="AN139" s="377"/>
      <c r="AO139" s="377"/>
      <c r="AP139" s="377"/>
      <c r="AQ139" s="377"/>
      <c r="AR139" s="377"/>
      <c r="AS139" s="377"/>
    </row>
    <row r="140" spans="20:45" ht="13.2" x14ac:dyDescent="0.25">
      <c r="T140" s="377"/>
      <c r="U140" s="377"/>
      <c r="V140" s="377"/>
      <c r="W140" s="377"/>
      <c r="X140" s="377"/>
      <c r="Y140" s="377"/>
      <c r="Z140" s="377"/>
      <c r="AA140" s="377"/>
      <c r="AB140" s="377"/>
      <c r="AC140" s="377"/>
      <c r="AD140" s="377"/>
      <c r="AE140" s="377"/>
      <c r="AF140" s="377"/>
      <c r="AG140" s="377"/>
      <c r="AH140" s="377"/>
      <c r="AL140" s="377"/>
      <c r="AM140" s="377"/>
      <c r="AN140" s="377"/>
      <c r="AO140" s="377"/>
      <c r="AP140" s="377"/>
      <c r="AQ140" s="377"/>
      <c r="AR140" s="377"/>
      <c r="AS140" s="377"/>
    </row>
  </sheetData>
  <mergeCells count="1">
    <mergeCell ref="A4:C4"/>
  </mergeCells>
  <conditionalFormatting sqref="B22 B24 B26 B28 B30 B32 B34 B36 B38 B40 B42 B44 B46 B48 B50 B52">
    <cfRule type="cellIs" dxfId="656" priority="8" operator="equal">
      <formula>"QA"</formula>
    </cfRule>
    <cfRule type="cellIs" dxfId="655" priority="9" operator="equal">
      <formula>"DA"</formula>
    </cfRule>
  </conditionalFormatting>
  <conditionalFormatting sqref="E7 E21">
    <cfRule type="expression" dxfId="654" priority="6">
      <formula>$E7&lt;5</formula>
    </cfRule>
  </conditionalFormatting>
  <conditionalFormatting sqref="E22 E24 E26 E28 E30 E32 E34 E36 E38 E40 E42 E44 E46 E48 E50 E52">
    <cfRule type="expression" dxfId="653" priority="14">
      <formula>AND($E22&lt;9,$C22&gt;0)</formula>
    </cfRule>
  </conditionalFormatting>
  <conditionalFormatting sqref="F7 F9 F11 F13 F15 F17 F19 F21:F22">
    <cfRule type="cellIs" dxfId="652" priority="5" operator="equal">
      <formula>"Bye"</formula>
    </cfRule>
  </conditionalFormatting>
  <conditionalFormatting sqref="F24 F26 F28 F30 F32 F34 F36 F38 F40 F42 F44 F46 F48 F50 F22">
    <cfRule type="expression" dxfId="651" priority="13">
      <formula>AND($E22&lt;9,$C22&gt;0)</formula>
    </cfRule>
  </conditionalFormatting>
  <conditionalFormatting sqref="F24 F26 F28 F30 F32 F34 F36 F38 F40 F42 F44 F46 F48 F50">
    <cfRule type="cellIs" dxfId="650" priority="12" operator="equal">
      <formula>"Bye"</formula>
    </cfRule>
  </conditionalFormatting>
  <conditionalFormatting sqref="H7 H9 H11 H13 H15 H17 H19 H21 G22:I22 G24:I24 G26:I26 G28:I28 G30:I30 G32:I32 G34:I34 G36:I36 G38:I38 G40:I40 G42:I42 G44:I44 G46:I46 G48:I48 G50:I50">
    <cfRule type="expression" dxfId="649" priority="18">
      <formula>AND(#REF!&lt;9,#REF!&gt;0)</formula>
    </cfRule>
  </conditionalFormatting>
  <conditionalFormatting sqref="I8 K10 I12 M14 I16 K18 I20 I23 K25 I27 M29 I31 K33 I35 I39 K41 I43 M45 I47 K49 I51">
    <cfRule type="expression" dxfId="648" priority="15">
      <formula>AND($O$1="CU",I8="Umpire")</formula>
    </cfRule>
    <cfRule type="expression" dxfId="647" priority="16">
      <formula>AND($O$1="CU",I8&lt;&gt;"Umpire",J8&lt;&gt;"")</formula>
    </cfRule>
    <cfRule type="expression" dxfId="646" priority="17">
      <formula>AND($O$1="CU",I8&lt;&gt;"Umpire")</formula>
    </cfRule>
  </conditionalFormatting>
  <conditionalFormatting sqref="J8 L10 J12 N14 J16 L18 J20 R62">
    <cfRule type="expression" dxfId="645" priority="7">
      <formula>$O$1="CU"</formula>
    </cfRule>
  </conditionalFormatting>
  <conditionalFormatting sqref="K8 M10 K12 O14 K16 M18 K20 K23 M25 K27 O29 K31 M33 K35 K39 M41 K43 O45 K47 M49 K51">
    <cfRule type="expression" dxfId="644" priority="10">
      <formula>J8="as"</formula>
    </cfRule>
    <cfRule type="expression" dxfId="643" priority="11">
      <formula>J8="bs"</formula>
    </cfRule>
  </conditionalFormatting>
  <conditionalFormatting sqref="O16">
    <cfRule type="expression" dxfId="642" priority="2">
      <formula>AND($O$1="CU",O16="Umpire")</formula>
    </cfRule>
    <cfRule type="expression" dxfId="641" priority="3">
      <formula>AND($O$1="CU",O16&lt;&gt;"Umpire",P16&lt;&gt;"")</formula>
    </cfRule>
    <cfRule type="expression" dxfId="640" priority="4">
      <formula>AND($O$1="CU",O16&lt;&gt;"Umpire")</formula>
    </cfRule>
  </conditionalFormatting>
  <dataValidations count="1">
    <dataValidation type="list" allowBlank="1" showInputMessage="1" sqref="I8 K10 I12 M14 I16 O16 K18 I20 I23 K25 I27 M29 I31 K33 I35 I39 K41 I43 M45 I47 K49 I51" xr:uid="{00000000-0002-0000-4600-000000000000}">
      <formula1>$U$7:$U$16</formula1>
      <formula2>0</formula2>
    </dataValidation>
  </dataValidations>
  <printOptions horizontalCentered="1" verticalCentered="1"/>
  <pageMargins left="0" right="0" top="0.98402777777777795" bottom="0.98402777777777795" header="0.511811023622047" footer="0.511811023622047"/>
  <pageSetup paperSize="9" scale="95"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72706"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72705"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72708"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72709"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sheetPr>
  <dimension ref="A1:AK49"/>
  <sheetViews>
    <sheetView showZeros="0" zoomScale="85" zoomScaleNormal="85" workbookViewId="0">
      <selection activeCell="O13" sqref="O13"/>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356" t="str">
        <f>Altalanos!$A$8</f>
        <v>I. (U8) – Fiú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O5" s="365" t="s">
        <v>99</v>
      </c>
      <c r="P5" s="362" t="s">
        <v>100</v>
      </c>
      <c r="R5" s="365" t="s">
        <v>99</v>
      </c>
      <c r="S5" s="440" t="s">
        <v>140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O6" s="372" t="s">
        <v>102</v>
      </c>
      <c r="P6" s="373" t="s">
        <v>103</v>
      </c>
      <c r="R6" s="372" t="s">
        <v>102</v>
      </c>
      <c r="S6" s="441" t="s">
        <v>141</v>
      </c>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ELO'!$A$7:$O$22,5))</f>
        <v/>
      </c>
      <c r="D7" s="239" t="str">
        <f>IF($B7="","",VLOOKUP($B7,'1MD ELO'!$A$7:$O$22,15))</f>
        <v/>
      </c>
      <c r="E7" s="443" t="str">
        <f>UPPER(IF($B7="","",VLOOKUP($B7,'1MD ELO'!$A$7:$O$22,2)))</f>
        <v/>
      </c>
      <c r="F7" s="444"/>
      <c r="G7" s="443" t="str">
        <f>IF($B7="","",VLOOKUP($B7,'1MD ELO'!$A$7:$O$22,3))</f>
        <v/>
      </c>
      <c r="H7" s="444"/>
      <c r="I7" s="443" t="str">
        <f>IF($B7="","",VLOOKUP($B7,'1MD ELO'!$A$7:$O$22,4))</f>
        <v/>
      </c>
      <c r="J7" s="377"/>
      <c r="K7" s="382"/>
      <c r="L7" s="383" t="str">
        <f>IF(K7="","",CONCATENATE(VLOOKUP($Y$3,$AB$1:$AK$1,K7)," pont"))</f>
        <v/>
      </c>
      <c r="M7" s="384"/>
      <c r="O7" s="375" t="s">
        <v>110</v>
      </c>
      <c r="P7" s="376" t="s">
        <v>111</v>
      </c>
      <c r="R7" s="375" t="s">
        <v>110</v>
      </c>
      <c r="S7" s="445"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ELO'!$A$7:$O$22,5))</f>
        <v/>
      </c>
      <c r="D9" s="239" t="str">
        <f>IF($B9="","",VLOOKUP($B9,'1MD ELO'!$A$7:$O$22,15))</f>
        <v/>
      </c>
      <c r="E9" s="380" t="str">
        <f>UPPER(IF($B9="","",VLOOKUP($B9,'1MD ELO'!$A$7:$O$22,2)))</f>
        <v/>
      </c>
      <c r="F9" s="381"/>
      <c r="G9" s="380" t="str">
        <f>IF($B9="","",VLOOKUP($B9,'1MD ELO'!$A$7:$O$22,3))</f>
        <v/>
      </c>
      <c r="H9" s="381"/>
      <c r="I9" s="380" t="str">
        <f>IF($B9="","",VLOOKUP($B9,'1MD ELO'!$A$7:$O$22,4))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ELO'!$A$7:$O$22,5))</f>
        <v/>
      </c>
      <c r="D11" s="239" t="str">
        <f>IF($B11="","",VLOOKUP($B11,'1MD ELO'!$A$7:$O$22,15))</f>
        <v/>
      </c>
      <c r="E11" s="380" t="str">
        <f>UPPER(IF($B11="","",VLOOKUP($B11,'1MD ELO'!$A$7:$O$22,2)))</f>
        <v/>
      </c>
      <c r="F11" s="381"/>
      <c r="G11" s="380" t="str">
        <f>IF($B11="","",VLOOKUP($B11,'1MD ELO'!$A$7:$O$22,3))</f>
        <v/>
      </c>
      <c r="H11" s="381"/>
      <c r="I11" s="380" t="str">
        <f>IF($B11="","",VLOOKUP($B11,'1MD ELO'!$A$7:$O$22,4))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ELO'!$A$7:$O$22,5))</f>
        <v/>
      </c>
      <c r="D13" s="239" t="str">
        <f>IF($B13="","",VLOOKUP($B13,'1MD ELO'!$A$7:$O$22,15))</f>
        <v/>
      </c>
      <c r="E13" s="443" t="str">
        <f>UPPER(IF($B13="","",VLOOKUP($B13,'1MD ELO'!$A$7:$O$22,2)))</f>
        <v/>
      </c>
      <c r="F13" s="444"/>
      <c r="G13" s="443" t="str">
        <f>IF($B13="","",VLOOKUP($B13,'1MD ELO'!$A$7:$O$22,3))</f>
        <v/>
      </c>
      <c r="H13" s="444"/>
      <c r="I13" s="443" t="str">
        <f>IF($B13="","",VLOOKUP($B13,'1MD ELO'!$A$7:$O$22,4))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ELO'!$A$7:$O$22,5))</f>
        <v/>
      </c>
      <c r="D15" s="239" t="str">
        <f>IF($B15="","",VLOOKUP($B15,'1MD ELO'!$A$7:$O$22,15))</f>
        <v/>
      </c>
      <c r="E15" s="380" t="str">
        <f>UPPER(IF($B15="","",VLOOKUP($B15,'1MD ELO'!$A$7:$O$22,2)))</f>
        <v/>
      </c>
      <c r="F15" s="381"/>
      <c r="G15" s="380" t="str">
        <f>IF($B15="","",VLOOKUP($B15,'1MD ELO'!$A$7:$O$22,3))</f>
        <v/>
      </c>
      <c r="H15" s="381"/>
      <c r="I15" s="380" t="str">
        <f>IF($B15="","",VLOOKUP($B15,'1MD ELO'!$A$7:$O$22,4))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ELO'!$A$7:$O$22,5))</f>
        <v/>
      </c>
      <c r="D17" s="239" t="str">
        <f>IF($B17="","",VLOOKUP($B17,'1MD ELO'!$A$7:$O$22,15))</f>
        <v/>
      </c>
      <c r="E17" s="380" t="str">
        <f>UPPER(IF($B17="","",VLOOKUP($B17,'1MD ELO'!$A$7:$O$22,2)))</f>
        <v/>
      </c>
      <c r="F17" s="381"/>
      <c r="G17" s="380" t="str">
        <f>IF($B17="","",VLOOKUP($B17,'1MD ELO'!$A$7:$O$22,3))</f>
        <v/>
      </c>
      <c r="H17" s="381"/>
      <c r="I17" s="380" t="str">
        <f>IF($B17="","",VLOOKUP($B17,'1MD ELO'!$A$7:$O$22,4))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7"/>
      <c r="B18" s="377"/>
      <c r="C18" s="377"/>
      <c r="D18" s="377"/>
      <c r="E18" s="377"/>
      <c r="F18" s="377"/>
      <c r="G18" s="377"/>
      <c r="H18" s="377"/>
      <c r="I18" s="377"/>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7"/>
      <c r="B19" s="377"/>
      <c r="C19" s="377"/>
      <c r="D19" s="377"/>
      <c r="E19" s="377"/>
      <c r="F19" s="377"/>
      <c r="G19" s="377"/>
      <c r="H19" s="377"/>
      <c r="I19" s="377"/>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377"/>
      <c r="K27" s="377"/>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377"/>
      <c r="K28" s="377"/>
      <c r="L28" s="377"/>
      <c r="M28" s="449"/>
    </row>
    <row r="29" spans="1:37" ht="18.75" customHeight="1" x14ac:dyDescent="0.25">
      <c r="A29" s="389" t="s">
        <v>139</v>
      </c>
      <c r="B29" s="715" t="str">
        <f>E15</f>
        <v/>
      </c>
      <c r="C29" s="715"/>
      <c r="D29" s="716"/>
      <c r="E29" s="716"/>
      <c r="F29" s="717"/>
      <c r="G29" s="717"/>
      <c r="H29" s="716"/>
      <c r="I29" s="716"/>
      <c r="J29" s="377"/>
      <c r="K29" s="377"/>
      <c r="L29" s="377"/>
      <c r="M29" s="449"/>
    </row>
    <row r="30" spans="1:37" ht="18.75" customHeight="1" x14ac:dyDescent="0.25">
      <c r="A30" s="389" t="s">
        <v>142</v>
      </c>
      <c r="B30" s="715" t="str">
        <f>E17</f>
        <v/>
      </c>
      <c r="C30" s="715"/>
      <c r="D30" s="716"/>
      <c r="E30" s="716"/>
      <c r="F30" s="716"/>
      <c r="G30" s="716"/>
      <c r="H30" s="717"/>
      <c r="I30" s="717"/>
      <c r="J30" s="377"/>
      <c r="K30" s="377"/>
      <c r="L30" s="377"/>
      <c r="M30" s="449"/>
    </row>
    <row r="31" spans="1:37" ht="13.2" x14ac:dyDescent="0.25">
      <c r="A31" s="377"/>
      <c r="B31" s="377"/>
      <c r="C31" s="377"/>
      <c r="D31" s="377"/>
      <c r="E31" s="377"/>
      <c r="F31" s="377"/>
      <c r="G31" s="377"/>
      <c r="H31" s="377"/>
      <c r="I31" s="377"/>
      <c r="J31" s="377"/>
      <c r="K31" s="377"/>
      <c r="L31" s="377"/>
      <c r="M31" s="377"/>
    </row>
    <row r="32" spans="1:37" ht="13.2" x14ac:dyDescent="0.25">
      <c r="A32" s="377" t="s">
        <v>82</v>
      </c>
      <c r="B32" s="377"/>
      <c r="C32" s="725" t="str">
        <f>IF(M23=1,B23,IF(M24=1,B24,IF(M25=1,B25,"")))</f>
        <v/>
      </c>
      <c r="D32" s="725"/>
      <c r="E32" s="378" t="s">
        <v>143</v>
      </c>
      <c r="F32" s="725" t="str">
        <f>IF(M28=1,B28,IF(M29=1,B29,IF(M30=1,B30,"")))</f>
        <v/>
      </c>
      <c r="G32" s="725"/>
      <c r="H32" s="377"/>
      <c r="I32" s="390"/>
      <c r="J32" s="377"/>
      <c r="K32" s="377"/>
      <c r="L32" s="377"/>
      <c r="M32" s="377"/>
    </row>
    <row r="33" spans="1:18" ht="13.2" x14ac:dyDescent="0.25">
      <c r="A33" s="377"/>
      <c r="B33" s="377"/>
      <c r="C33" s="377"/>
      <c r="D33" s="377"/>
      <c r="E33" s="377"/>
      <c r="F33" s="378"/>
      <c r="G33" s="378"/>
      <c r="H33" s="377"/>
      <c r="I33" s="377"/>
      <c r="J33" s="377"/>
      <c r="K33" s="377"/>
      <c r="L33" s="377"/>
      <c r="M33" s="377"/>
    </row>
    <row r="34" spans="1:18" ht="13.2" x14ac:dyDescent="0.25">
      <c r="A34" s="377" t="s">
        <v>144</v>
      </c>
      <c r="B34" s="377"/>
      <c r="C34" s="725" t="str">
        <f>IF(M23=2,B23,IF(M24=2,B24,IF(M25=2,B25,"")))</f>
        <v/>
      </c>
      <c r="D34" s="725"/>
      <c r="E34" s="378" t="s">
        <v>143</v>
      </c>
      <c r="F34" s="725" t="str">
        <f>IF(M28=2,B28,IF(M29=2,B29,IF(M30=2,B30,"")))</f>
        <v/>
      </c>
      <c r="G34" s="725"/>
      <c r="H34" s="377"/>
      <c r="I34" s="390"/>
      <c r="J34" s="377"/>
      <c r="K34" s="377"/>
      <c r="L34" s="377"/>
      <c r="M34" s="377"/>
    </row>
    <row r="35" spans="1:18" ht="13.2" x14ac:dyDescent="0.25">
      <c r="A35" s="377"/>
      <c r="B35" s="377"/>
      <c r="C35" s="378"/>
      <c r="D35" s="378"/>
      <c r="E35" s="378"/>
      <c r="F35" s="378"/>
      <c r="G35" s="378"/>
      <c r="H35" s="377"/>
      <c r="I35" s="377"/>
      <c r="J35" s="377"/>
      <c r="K35" s="377"/>
      <c r="L35" s="377"/>
      <c r="M35" s="377"/>
    </row>
    <row r="36" spans="1:18" ht="13.2" x14ac:dyDescent="0.25">
      <c r="A36" s="377" t="s">
        <v>145</v>
      </c>
      <c r="B36" s="377"/>
      <c r="C36" s="725" t="str">
        <f>IF(M23=3,B23,IF(M24=3,B24,IF(M25=3,B25,"")))</f>
        <v/>
      </c>
      <c r="D36" s="725"/>
      <c r="E36" s="378" t="s">
        <v>143</v>
      </c>
      <c r="F36" s="725" t="str">
        <f>IF(M28=3,B28,IF(M29=3,B29,IF(M30=3,B30,"")))</f>
        <v/>
      </c>
      <c r="G36" s="725"/>
      <c r="H36" s="377"/>
      <c r="I36" s="390"/>
      <c r="J36" s="377"/>
      <c r="K36" s="377"/>
      <c r="L36" s="377"/>
      <c r="M36" s="377"/>
    </row>
    <row r="37" spans="1:18" ht="13.2" x14ac:dyDescent="0.25">
      <c r="A37" s="377"/>
      <c r="B37" s="377"/>
      <c r="C37" s="377"/>
      <c r="D37" s="377"/>
      <c r="E37" s="377"/>
      <c r="F37" s="377"/>
      <c r="G37" s="377"/>
      <c r="H37" s="377"/>
      <c r="I37" s="377"/>
      <c r="J37" s="377"/>
      <c r="K37" s="377"/>
      <c r="L37" s="377"/>
      <c r="M37" s="377"/>
    </row>
    <row r="38" spans="1:18" ht="13.2" x14ac:dyDescent="0.25">
      <c r="A38" s="377"/>
      <c r="B38" s="377"/>
      <c r="C38" s="377"/>
      <c r="D38" s="377"/>
      <c r="E38" s="377"/>
      <c r="F38" s="377"/>
      <c r="G38" s="377"/>
      <c r="H38" s="377"/>
      <c r="I38" s="377"/>
      <c r="J38" s="377"/>
      <c r="K38" s="377"/>
      <c r="L38" s="390"/>
      <c r="M38" s="377"/>
    </row>
    <row r="39" spans="1:18" ht="13.2" x14ac:dyDescent="0.25">
      <c r="A39" s="242" t="s">
        <v>54</v>
      </c>
      <c r="B39" s="243"/>
      <c r="C39" s="244"/>
      <c r="D39" s="391" t="s">
        <v>60</v>
      </c>
      <c r="E39" s="392" t="s">
        <v>61</v>
      </c>
      <c r="F39" s="393"/>
      <c r="G39" s="391" t="s">
        <v>60</v>
      </c>
      <c r="H39" s="392" t="s">
        <v>123</v>
      </c>
      <c r="I39" s="394"/>
      <c r="J39" s="392" t="s">
        <v>124</v>
      </c>
      <c r="K39" s="395" t="s">
        <v>125</v>
      </c>
      <c r="L39" s="36"/>
      <c r="M39" s="393"/>
      <c r="P39" s="398"/>
      <c r="Q39" s="398"/>
      <c r="R39" s="399"/>
    </row>
    <row r="40" spans="1:18" ht="13.2" x14ac:dyDescent="0.25">
      <c r="A40" s="400" t="s">
        <v>65</v>
      </c>
      <c r="B40" s="401"/>
      <c r="C40" s="402"/>
      <c r="D40" s="403">
        <v>1</v>
      </c>
      <c r="E40" s="713" t="str">
        <f>IF(D40&gt;$R$47,,UPPER(VLOOKUP(D40,'1MD ELO'!$A$7:$Q$134,2)))</f>
        <v>KISS</v>
      </c>
      <c r="F40" s="713"/>
      <c r="G40" s="404" t="s">
        <v>66</v>
      </c>
      <c r="H40" s="401"/>
      <c r="I40" s="405"/>
      <c r="J40" s="406"/>
      <c r="K40" s="407" t="s">
        <v>67</v>
      </c>
      <c r="L40" s="408"/>
      <c r="M40" s="420"/>
      <c r="P40" s="410"/>
      <c r="Q40" s="410"/>
      <c r="R40" s="263"/>
    </row>
    <row r="41" spans="1:18" ht="13.2" x14ac:dyDescent="0.25">
      <c r="A41" s="411" t="s">
        <v>126</v>
      </c>
      <c r="B41" s="412"/>
      <c r="C41" s="413"/>
      <c r="D41" s="414">
        <v>2</v>
      </c>
      <c r="E41" s="714" t="str">
        <f>IF(D41&gt;$R$47,,UPPER(VLOOKUP(D41,'1MD ELO'!$A$7:$Q$134,2)))</f>
        <v>ÖRDÖG</v>
      </c>
      <c r="F41" s="714"/>
      <c r="G41" s="415" t="s">
        <v>69</v>
      </c>
      <c r="H41" s="416"/>
      <c r="I41" s="417"/>
      <c r="J41" s="260"/>
      <c r="K41" s="418"/>
      <c r="L41" s="390"/>
      <c r="M41" s="419"/>
      <c r="P41" s="263"/>
      <c r="Q41" s="262"/>
      <c r="R41" s="263"/>
    </row>
    <row r="42" spans="1:18" ht="13.2" x14ac:dyDescent="0.25">
      <c r="A42" s="275"/>
      <c r="B42" s="276"/>
      <c r="C42" s="278"/>
      <c r="D42" s="414"/>
      <c r="E42" s="258"/>
      <c r="F42" s="377"/>
      <c r="G42" s="415" t="s">
        <v>70</v>
      </c>
      <c r="H42" s="416"/>
      <c r="I42" s="417"/>
      <c r="J42" s="260"/>
      <c r="K42" s="407" t="s">
        <v>71</v>
      </c>
      <c r="L42" s="408"/>
      <c r="M42" s="420"/>
      <c r="P42" s="410"/>
      <c r="Q42" s="410"/>
      <c r="R42" s="263"/>
    </row>
    <row r="43" spans="1:18" ht="13.2" x14ac:dyDescent="0.25">
      <c r="A43" s="279"/>
      <c r="B43" s="182"/>
      <c r="C43" s="280"/>
      <c r="D43" s="414"/>
      <c r="E43" s="258"/>
      <c r="F43" s="377"/>
      <c r="G43" s="415" t="s">
        <v>72</v>
      </c>
      <c r="H43" s="416"/>
      <c r="I43" s="417"/>
      <c r="J43" s="260"/>
      <c r="K43" s="421"/>
      <c r="L43" s="377"/>
      <c r="M43" s="409"/>
      <c r="P43" s="263"/>
      <c r="Q43" s="262"/>
      <c r="R43" s="263"/>
    </row>
    <row r="44" spans="1:18" ht="13.2" x14ac:dyDescent="0.25">
      <c r="A44" s="281"/>
      <c r="B44" s="282"/>
      <c r="C44" s="283"/>
      <c r="D44" s="414"/>
      <c r="E44" s="258"/>
      <c r="F44" s="377"/>
      <c r="G44" s="415" t="s">
        <v>73</v>
      </c>
      <c r="H44" s="416"/>
      <c r="I44" s="417"/>
      <c r="J44" s="260"/>
      <c r="K44" s="411"/>
      <c r="L44" s="390"/>
      <c r="M44" s="419"/>
      <c r="P44" s="263"/>
      <c r="Q44" s="262"/>
      <c r="R44" s="263"/>
    </row>
    <row r="45" spans="1:18" ht="13.2" x14ac:dyDescent="0.25">
      <c r="A45" s="284"/>
      <c r="B45" s="19"/>
      <c r="C45" s="280"/>
      <c r="D45" s="414"/>
      <c r="E45" s="258"/>
      <c r="F45" s="377"/>
      <c r="G45" s="415" t="s">
        <v>74</v>
      </c>
      <c r="H45" s="416"/>
      <c r="I45" s="417"/>
      <c r="J45" s="260"/>
      <c r="K45" s="407" t="s">
        <v>34</v>
      </c>
      <c r="L45" s="408"/>
      <c r="M45" s="420"/>
      <c r="P45" s="410"/>
      <c r="Q45" s="410"/>
      <c r="R45" s="263"/>
    </row>
    <row r="46" spans="1:18" ht="13.2" x14ac:dyDescent="0.25">
      <c r="A46" s="284"/>
      <c r="B46" s="19"/>
      <c r="C46" s="286"/>
      <c r="D46" s="414"/>
      <c r="E46" s="258"/>
      <c r="F46" s="377"/>
      <c r="G46" s="415" t="s">
        <v>75</v>
      </c>
      <c r="H46" s="416"/>
      <c r="I46" s="417"/>
      <c r="J46" s="260"/>
      <c r="K46" s="421"/>
      <c r="L46" s="377"/>
      <c r="M46" s="409"/>
      <c r="P46" s="263"/>
      <c r="Q46" s="262"/>
      <c r="R46" s="263"/>
    </row>
    <row r="47" spans="1:18" ht="13.2" x14ac:dyDescent="0.25">
      <c r="A47" s="287"/>
      <c r="B47" s="288"/>
      <c r="C47" s="290"/>
      <c r="D47" s="422"/>
      <c r="E47" s="292"/>
      <c r="F47" s="390"/>
      <c r="G47" s="423" t="s">
        <v>76</v>
      </c>
      <c r="H47" s="412"/>
      <c r="I47" s="424"/>
      <c r="J47" s="294"/>
      <c r="K47" s="411">
        <f>L4</f>
        <v>0</v>
      </c>
      <c r="L47" s="390"/>
      <c r="M47" s="419"/>
      <c r="P47" s="263"/>
      <c r="Q47" s="262"/>
      <c r="R47" s="425">
        <f>MIN(4,'1MD ELO'!Q5)</f>
        <v>4</v>
      </c>
    </row>
    <row r="48" spans="1:18" ht="13.2" x14ac:dyDescent="0.25"/>
    <row r="49" ht="13.2" x14ac:dyDescent="0.25"/>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1181" priority="3" operator="equal">
      <formula>"Bye"</formula>
    </cfRule>
  </conditionalFormatting>
  <conditionalFormatting sqref="R47">
    <cfRule type="expression" dxfId="1180"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00FF00"/>
    <pageSetUpPr fitToPage="1"/>
  </sheetPr>
  <dimension ref="A1:AK57"/>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96"/>
      <c r="I1" s="516"/>
      <c r="J1" s="166"/>
      <c r="K1" s="98" t="s">
        <v>83</v>
      </c>
      <c r="L1" s="99"/>
      <c r="M1" s="107"/>
      <c r="N1" s="166"/>
      <c r="O1" s="166" t="s">
        <v>51</v>
      </c>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68">
        <f>Altalanos!$D$8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157</v>
      </c>
      <c r="N5" s="186"/>
      <c r="O5" s="183" t="s">
        <v>82</v>
      </c>
      <c r="P5" s="186"/>
      <c r="Q5" s="183" t="s">
        <v>156</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4.25" customHeight="1" x14ac:dyDescent="0.25">
      <c r="A6" s="188"/>
      <c r="B6" s="467"/>
      <c r="C6" s="467"/>
      <c r="D6" s="467"/>
      <c r="E6" s="467"/>
      <c r="F6" s="466" t="str">
        <f>IF(Y3="","",CONCATENATE(AH1," / ",VLOOKUP(Y3,AB1:AH1,5)," pont"))</f>
        <v/>
      </c>
      <c r="G6" s="468"/>
      <c r="H6" s="469"/>
      <c r="I6" s="468"/>
      <c r="J6" s="470"/>
      <c r="K6" s="467" t="str">
        <f>IF(Y3="","",CONCATENATE(VLOOKUP(Y3,AB1:AH1,4)," pont"))</f>
        <v/>
      </c>
      <c r="L6" s="470"/>
      <c r="M6" s="467" t="str">
        <f>IF(Y3="","",CONCATENATE(VLOOKUP(Y3,AB1:AH1,3)," pont"))</f>
        <v/>
      </c>
      <c r="N6" s="470"/>
      <c r="O6" s="467" t="str">
        <f>IF(Y3="","",CONCATENATE(VLOOKUP(Y3,AB1:AH1,2)," pont"))</f>
        <v/>
      </c>
      <c r="P6" s="470"/>
      <c r="Q6" s="467" t="str">
        <f>IF(Y3="","",CONCATENATE(VLOOKUP(Y3,AB1:AH1,1)," pont"))</f>
        <v/>
      </c>
      <c r="R6" s="471"/>
      <c r="Y6" s="473"/>
      <c r="Z6" s="473"/>
      <c r="AA6" s="473" t="s">
        <v>112</v>
      </c>
      <c r="AB6" s="474">
        <v>150</v>
      </c>
      <c r="AC6" s="474">
        <v>120</v>
      </c>
      <c r="AD6" s="474">
        <v>90</v>
      </c>
      <c r="AE6" s="474">
        <v>60</v>
      </c>
      <c r="AF6" s="474">
        <v>40</v>
      </c>
      <c r="AG6" s="474">
        <v>25</v>
      </c>
      <c r="AH6" s="474">
        <v>10</v>
      </c>
      <c r="AI6" s="519"/>
      <c r="AJ6" s="519"/>
      <c r="AK6" s="519"/>
    </row>
    <row r="7" spans="1:37" s="63" customFormat="1" ht="12.75" customHeight="1" x14ac:dyDescent="0.25">
      <c r="A7" s="196">
        <v>1</v>
      </c>
      <c r="B7" s="197" t="str">
        <f>IF($E7="","",VLOOKUP($E7,'1MD ELO (4)'!$A$7:$O$22,14))</f>
        <v/>
      </c>
      <c r="C7" s="198" t="str">
        <f>IF($E7="","",VLOOKUP($E7,'1MD ELO (4)'!$A$7:$O$22,15))</f>
        <v/>
      </c>
      <c r="D7" s="198" t="str">
        <f>IF($E7="","",VLOOKUP($E7,'1MD ELO (4)'!$A$7:$O$22,5))</f>
        <v/>
      </c>
      <c r="E7" s="199"/>
      <c r="F7" s="200" t="str">
        <f>UPPER(IF($E7="","",VLOOKUP($E7,'1MD ELO (4)'!$A$7:$O$22,2)))</f>
        <v/>
      </c>
      <c r="G7" s="200" t="str">
        <f>IF($E7="","",VLOOKUP($E7,'1MD ELO (4)'!$A$7:$O$22,3))</f>
        <v/>
      </c>
      <c r="H7" s="200"/>
      <c r="I7" s="200" t="str">
        <f>IF($E7="","",VLOOKUP($E7,'1MD ELO (4)'!$A$7:$O$22,4))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12.75" customHeight="1" x14ac:dyDescent="0.25">
      <c r="A8" s="209"/>
      <c r="B8" s="210"/>
      <c r="C8" s="211"/>
      <c r="D8" s="211"/>
      <c r="E8" s="212"/>
      <c r="F8" s="213"/>
      <c r="G8" s="213"/>
      <c r="H8" s="214"/>
      <c r="I8" s="317"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12.75" customHeight="1" x14ac:dyDescent="0.25">
      <c r="A9" s="209">
        <v>2</v>
      </c>
      <c r="B9" s="197" t="str">
        <f>IF($E9="","",VLOOKUP($E9,'1MD ELO (4)'!$A$7:$O$22,14))</f>
        <v/>
      </c>
      <c r="C9" s="198" t="str">
        <f>IF($E9="","",VLOOKUP($E9,'1MD ELO (4)'!$A$7:$O$22,15))</f>
        <v/>
      </c>
      <c r="D9" s="198" t="str">
        <f>IF($E9="","",VLOOKUP($E9,'1MD ELO (4)'!$A$7:$O$22,5))</f>
        <v/>
      </c>
      <c r="E9" s="199"/>
      <c r="F9" s="220" t="str">
        <f>UPPER(IF($E9="","",VLOOKUP($E9,'1MD ELO (4)'!$A$7:$O$22,2)))</f>
        <v/>
      </c>
      <c r="G9" s="220" t="str">
        <f>IF($E9="","",VLOOKUP($E9,'1MD ELO (4)'!$A$7:$O$22,3))</f>
        <v/>
      </c>
      <c r="H9" s="220"/>
      <c r="I9" s="200" t="str">
        <f>IF($E9="","",VLOOKUP($E9,'1MD ELO (4)'!$A$7:$O$22,4))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12.75" customHeight="1" x14ac:dyDescent="0.25">
      <c r="A10" s="209"/>
      <c r="B10" s="210"/>
      <c r="C10" s="211"/>
      <c r="D10" s="211"/>
      <c r="E10" s="223"/>
      <c r="F10" s="213"/>
      <c r="G10" s="213"/>
      <c r="H10" s="214"/>
      <c r="I10" s="202"/>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12.75" customHeight="1" x14ac:dyDescent="0.25">
      <c r="A11" s="209">
        <v>3</v>
      </c>
      <c r="B11" s="197" t="str">
        <f>IF($E11="","",VLOOKUP($E11,'1MD ELO (4)'!$A$7:$O$22,14))</f>
        <v/>
      </c>
      <c r="C11" s="198" t="str">
        <f>IF($E11="","",VLOOKUP($E11,'1MD ELO (4)'!$A$7:$O$22,15))</f>
        <v/>
      </c>
      <c r="D11" s="198" t="str">
        <f>IF($E11="","",VLOOKUP($E11,'1MD ELO (4)'!$A$7:$O$22,5))</f>
        <v/>
      </c>
      <c r="E11" s="199"/>
      <c r="F11" s="220" t="str">
        <f>UPPER(IF($E11="","",VLOOKUP($E11,'1MD ELO (4)'!$A$7:$O$22,2)))</f>
        <v/>
      </c>
      <c r="G11" s="220" t="str">
        <f>IF($E11="","",VLOOKUP($E11,'1MD ELO (4)'!$A$7:$O$22,3))</f>
        <v/>
      </c>
      <c r="H11" s="220"/>
      <c r="I11" s="220" t="str">
        <f>IF($E11="","",VLOOKUP($E11,'1MD ELO (4)'!$A$7:$O$22,4))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12.75" customHeight="1" x14ac:dyDescent="0.25">
      <c r="A12" s="209"/>
      <c r="B12" s="210"/>
      <c r="C12" s="211"/>
      <c r="D12" s="211"/>
      <c r="E12" s="223"/>
      <c r="F12" s="213"/>
      <c r="G12" s="213"/>
      <c r="H12" s="214"/>
      <c r="I12" s="317"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12.75" customHeight="1" x14ac:dyDescent="0.25">
      <c r="A13" s="209">
        <v>4</v>
      </c>
      <c r="B13" s="197" t="str">
        <f>IF($E13="","",VLOOKUP($E13,'1MD ELO (4)'!$A$7:$O$22,14))</f>
        <v/>
      </c>
      <c r="C13" s="198" t="str">
        <f>IF($E13="","",VLOOKUP($E13,'1MD ELO (4)'!$A$7:$O$22,15))</f>
        <v/>
      </c>
      <c r="D13" s="198" t="str">
        <f>IF($E13="","",VLOOKUP($E13,'1MD ELO (4)'!$A$7:$O$22,5))</f>
        <v/>
      </c>
      <c r="E13" s="199"/>
      <c r="F13" s="220" t="str">
        <f>UPPER(IF($E13="","",VLOOKUP($E13,'1MD ELO (4)'!$A$7:$O$22,2)))</f>
        <v/>
      </c>
      <c r="G13" s="220" t="str">
        <f>IF($E13="","",VLOOKUP($E13,'1MD ELO (4)'!$A$7:$O$22,3))</f>
        <v/>
      </c>
      <c r="H13" s="220"/>
      <c r="I13" s="220" t="str">
        <f>IF($E13="","",VLOOKUP($E13,'1MD ELO (4)'!$A$7:$O$22,4))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12.75" customHeight="1" x14ac:dyDescent="0.25">
      <c r="A14" s="209"/>
      <c r="B14" s="210"/>
      <c r="C14" s="211"/>
      <c r="D14" s="211"/>
      <c r="E14" s="223"/>
      <c r="F14" s="202"/>
      <c r="G14" s="202"/>
      <c r="H14" s="232"/>
      <c r="I14" s="23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12.75" customHeight="1" x14ac:dyDescent="0.25">
      <c r="A15" s="196">
        <v>5</v>
      </c>
      <c r="B15" s="197" t="str">
        <f>IF($E15="","",VLOOKUP($E15,'1MD ELO (4)'!$A$7:$O$22,14))</f>
        <v/>
      </c>
      <c r="C15" s="198" t="str">
        <f>IF($E15="","",VLOOKUP($E15,'1MD ELO (4)'!$A$7:$O$22,15))</f>
        <v/>
      </c>
      <c r="D15" s="198" t="str">
        <f>IF($E15="","",VLOOKUP($E15,'1MD ELO (4)'!$A$7:$O$22,5))</f>
        <v/>
      </c>
      <c r="E15" s="199"/>
      <c r="F15" s="200" t="str">
        <f>UPPER(IF($E15="","",VLOOKUP($E15,'1MD ELO (4)'!$A$7:$O$22,2)))</f>
        <v/>
      </c>
      <c r="G15" s="200" t="str">
        <f>IF($E15="","",VLOOKUP($E15,'1MD ELO (4)'!$A$7:$O$22,3))</f>
        <v/>
      </c>
      <c r="H15" s="200"/>
      <c r="I15" s="200" t="str">
        <f>IF($E15="","",VLOOKUP($E15,'1MD ELO (4)'!$A$7:$O$22,4))</f>
        <v/>
      </c>
      <c r="J15" s="236"/>
      <c r="K15" s="202"/>
      <c r="L15" s="202"/>
      <c r="M15" s="202"/>
      <c r="N15" s="520"/>
      <c r="O15" s="202"/>
      <c r="P15" s="520"/>
      <c r="Q15" s="205"/>
      <c r="R15" s="206"/>
      <c r="S15" s="207"/>
      <c r="U15" s="218" t="str">
        <f>Birók!P29</f>
        <v xml:space="preserve"> </v>
      </c>
      <c r="Y15" s="361"/>
      <c r="Z15" s="361"/>
      <c r="AA15" s="361"/>
      <c r="AB15" s="361"/>
      <c r="AC15" s="361"/>
      <c r="AD15" s="361"/>
      <c r="AE15" s="361"/>
      <c r="AF15" s="361"/>
      <c r="AG15" s="361"/>
      <c r="AH15" s="361"/>
      <c r="AI15"/>
      <c r="AJ15"/>
      <c r="AK15"/>
    </row>
    <row r="16" spans="1:37" s="63" customFormat="1" ht="12.75" customHeight="1" x14ac:dyDescent="0.25">
      <c r="A16" s="209"/>
      <c r="B16" s="210"/>
      <c r="C16" s="211"/>
      <c r="D16" s="211"/>
      <c r="E16" s="223"/>
      <c r="F16" s="213"/>
      <c r="G16" s="213"/>
      <c r="H16" s="214"/>
      <c r="I16" s="317" t="s">
        <v>59</v>
      </c>
      <c r="J16" s="216"/>
      <c r="K16" s="217" t="str">
        <f>UPPER(IF(OR(J16="a",J16="as"),F15,IF(OR(J16="b",J16="bs"),F17,)))</f>
        <v/>
      </c>
      <c r="L16" s="217"/>
      <c r="M16" s="202"/>
      <c r="N16" s="520"/>
      <c r="O16" s="227"/>
      <c r="P16" s="520"/>
      <c r="Q16" s="205"/>
      <c r="R16" s="206"/>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12.75" customHeight="1" x14ac:dyDescent="0.25">
      <c r="A17" s="209">
        <v>6</v>
      </c>
      <c r="B17" s="197" t="str">
        <f>IF($E17="","",VLOOKUP($E17,'1MD ELO (4)'!$A$7:$O$22,14))</f>
        <v/>
      </c>
      <c r="C17" s="198" t="str">
        <f>IF($E17="","",VLOOKUP($E17,'1MD ELO (4)'!$A$7:$O$22,15))</f>
        <v/>
      </c>
      <c r="D17" s="198" t="str">
        <f>IF($E17="","",VLOOKUP($E17,'1MD ELO (4)'!$A$7:$O$22,5))</f>
        <v/>
      </c>
      <c r="E17" s="199"/>
      <c r="F17" s="220" t="str">
        <f>UPPER(IF($E17="","",VLOOKUP($E17,'1MD ELO (4)'!$A$7:$O$22,2)))</f>
        <v/>
      </c>
      <c r="G17" s="220" t="str">
        <f>IF($E17="","",VLOOKUP($E17,'1MD ELO (4)'!$A$7:$O$22,3))</f>
        <v/>
      </c>
      <c r="H17" s="220"/>
      <c r="I17" s="220" t="str">
        <f>IF($E17="","",VLOOKUP($E17,'1MD ELO (4)'!$A$7:$O$22,4))</f>
        <v/>
      </c>
      <c r="J17" s="221"/>
      <c r="K17" s="202"/>
      <c r="L17" s="222"/>
      <c r="M17" s="202"/>
      <c r="N17" s="520"/>
      <c r="O17" s="227"/>
      <c r="P17" s="520"/>
      <c r="Q17" s="205"/>
      <c r="R17" s="206"/>
      <c r="S17" s="207"/>
      <c r="Y17" s="361"/>
      <c r="Z17" s="361"/>
      <c r="AA17" s="361" t="s">
        <v>101</v>
      </c>
      <c r="AB17" s="362">
        <v>120</v>
      </c>
      <c r="AC17" s="362">
        <v>90</v>
      </c>
      <c r="AD17" s="362">
        <v>60</v>
      </c>
      <c r="AE17" s="362">
        <v>40</v>
      </c>
      <c r="AF17" s="362">
        <v>25</v>
      </c>
      <c r="AG17" s="362">
        <v>15</v>
      </c>
      <c r="AH17" s="362">
        <v>8</v>
      </c>
      <c r="AI17"/>
      <c r="AJ17"/>
      <c r="AK17"/>
    </row>
    <row r="18" spans="1:37" s="63" customFormat="1" ht="12.75" customHeight="1" x14ac:dyDescent="0.25">
      <c r="A18" s="209"/>
      <c r="B18" s="210"/>
      <c r="C18" s="211"/>
      <c r="D18" s="211"/>
      <c r="E18" s="223"/>
      <c r="F18" s="213"/>
      <c r="G18" s="213"/>
      <c r="H18" s="214"/>
      <c r="I18" s="202"/>
      <c r="J18" s="224"/>
      <c r="K18" s="215" t="s">
        <v>59</v>
      </c>
      <c r="L18" s="225"/>
      <c r="M18" s="217" t="str">
        <f>UPPER(IF(OR(L18="a",L18="as"),K16,IF(OR(L18="b",L18="bs"),K20,)))</f>
        <v/>
      </c>
      <c r="N18" s="521"/>
      <c r="O18" s="227"/>
      <c r="P18" s="520"/>
      <c r="Q18" s="205"/>
      <c r="R18" s="206"/>
      <c r="S18" s="207"/>
      <c r="Y18" s="361"/>
      <c r="Z18" s="361"/>
      <c r="AA18" s="361" t="s">
        <v>104</v>
      </c>
      <c r="AB18" s="362">
        <v>90</v>
      </c>
      <c r="AC18" s="362">
        <v>60</v>
      </c>
      <c r="AD18" s="362">
        <v>40</v>
      </c>
      <c r="AE18" s="362">
        <v>25</v>
      </c>
      <c r="AF18" s="362">
        <v>15</v>
      </c>
      <c r="AG18" s="362">
        <v>8</v>
      </c>
      <c r="AH18" s="362">
        <v>4</v>
      </c>
      <c r="AI18"/>
      <c r="AJ18"/>
      <c r="AK18"/>
    </row>
    <row r="19" spans="1:37" s="63" customFormat="1" ht="12.75" customHeight="1" x14ac:dyDescent="0.25">
      <c r="A19" s="209">
        <v>7</v>
      </c>
      <c r="B19" s="197" t="str">
        <f>IF($E19="","",VLOOKUP($E19,'1MD ELO (4)'!$A$7:$O$22,14))</f>
        <v/>
      </c>
      <c r="C19" s="198" t="str">
        <f>IF($E19="","",VLOOKUP($E19,'1MD ELO (4)'!$A$7:$O$22,15))</f>
        <v/>
      </c>
      <c r="D19" s="198" t="str">
        <f>IF($E19="","",VLOOKUP($E19,'1MD ELO (4)'!$A$7:$O$22,5))</f>
        <v/>
      </c>
      <c r="E19" s="199"/>
      <c r="F19" s="220" t="str">
        <f>UPPER(IF($E19="","",VLOOKUP($E19,'1MD ELO (4)'!$A$7:$O$22,2)))</f>
        <v/>
      </c>
      <c r="G19" s="220" t="str">
        <f>IF($E19="","",VLOOKUP($E19,'1MD ELO (4)'!$A$7:$O$22,3))</f>
        <v/>
      </c>
      <c r="H19" s="220"/>
      <c r="I19" s="220" t="str">
        <f>IF($E19="","",VLOOKUP($E19,'1MD ELO (4)'!$A$7:$O$22,4))</f>
        <v/>
      </c>
      <c r="J19" s="201"/>
      <c r="K19" s="202"/>
      <c r="L19" s="228"/>
      <c r="M19" s="202"/>
      <c r="N19" s="227"/>
      <c r="O19" s="227"/>
      <c r="P19" s="520"/>
      <c r="Q19" s="205"/>
      <c r="R19" s="206"/>
      <c r="S19" s="207"/>
      <c r="Y19" s="361"/>
      <c r="Z19" s="361"/>
      <c r="AA19" s="361" t="s">
        <v>112</v>
      </c>
      <c r="AB19" s="362">
        <v>60</v>
      </c>
      <c r="AC19" s="362">
        <v>40</v>
      </c>
      <c r="AD19" s="362">
        <v>25</v>
      </c>
      <c r="AE19" s="362">
        <v>15</v>
      </c>
      <c r="AF19" s="362">
        <v>8</v>
      </c>
      <c r="AG19" s="362">
        <v>4</v>
      </c>
      <c r="AH19" s="362">
        <v>2</v>
      </c>
      <c r="AI19"/>
      <c r="AJ19"/>
      <c r="AK19"/>
    </row>
    <row r="20" spans="1:37" s="63" customFormat="1" ht="12.75" customHeight="1" x14ac:dyDescent="0.25">
      <c r="A20" s="209"/>
      <c r="B20" s="210"/>
      <c r="C20" s="211"/>
      <c r="D20" s="211"/>
      <c r="E20" s="212"/>
      <c r="F20" s="213"/>
      <c r="G20" s="213"/>
      <c r="H20" s="214"/>
      <c r="I20" s="317" t="s">
        <v>59</v>
      </c>
      <c r="J20" s="216"/>
      <c r="K20" s="217" t="str">
        <f>UPPER(IF(OR(J20="a",J20="as"),F19,IF(OR(J20="b",J20="bs"),F21,)))</f>
        <v/>
      </c>
      <c r="L20" s="230"/>
      <c r="M20" s="202"/>
      <c r="N20" s="227"/>
      <c r="O20" s="227"/>
      <c r="P20" s="520"/>
      <c r="Q20" s="205"/>
      <c r="R20" s="206"/>
      <c r="S20" s="207"/>
      <c r="Y20" s="361"/>
      <c r="Z20" s="361"/>
      <c r="AA20" s="361" t="s">
        <v>113</v>
      </c>
      <c r="AB20" s="362">
        <v>40</v>
      </c>
      <c r="AC20" s="362">
        <v>25</v>
      </c>
      <c r="AD20" s="362">
        <v>15</v>
      </c>
      <c r="AE20" s="362">
        <v>8</v>
      </c>
      <c r="AF20" s="362">
        <v>4</v>
      </c>
      <c r="AG20" s="362">
        <v>2</v>
      </c>
      <c r="AH20" s="362">
        <v>1</v>
      </c>
      <c r="AI20"/>
      <c r="AJ20"/>
      <c r="AK20"/>
    </row>
    <row r="21" spans="1:37" s="63" customFormat="1" ht="12.75" customHeight="1" x14ac:dyDescent="0.25">
      <c r="A21" s="209">
        <v>8</v>
      </c>
      <c r="B21" s="197" t="str">
        <f>IF($E21="","",VLOOKUP($E21,'1MD ELO (4)'!$A$7:$O$22,14))</f>
        <v/>
      </c>
      <c r="C21" s="198" t="str">
        <f>IF($E21="","",VLOOKUP($E21,'1MD ELO (4)'!$A$7:$O$22,15))</f>
        <v/>
      </c>
      <c r="D21" s="198" t="str">
        <f>IF($E21="","",VLOOKUP($E21,'1MD ELO (4)'!$A$7:$O$22,5))</f>
        <v/>
      </c>
      <c r="E21" s="199"/>
      <c r="F21" s="220" t="str">
        <f>UPPER(IF($E21="","",VLOOKUP($E21,'1MD ELO (4)'!$A$7:$O$22,2)))</f>
        <v/>
      </c>
      <c r="G21" s="220" t="str">
        <f>IF($E21="","",VLOOKUP($E21,'1MD ELO (4)'!$A$7:$O$22,3))</f>
        <v/>
      </c>
      <c r="H21" s="220"/>
      <c r="I21" s="220" t="str">
        <f>IF($E21="","",VLOOKUP($E21,'1MD ELO (4)'!$A$7:$O$22,4))</f>
        <v/>
      </c>
      <c r="J21" s="231"/>
      <c r="K21" s="202"/>
      <c r="L21" s="202"/>
      <c r="M21" s="202"/>
      <c r="N21" s="227"/>
      <c r="O21" s="227"/>
      <c r="P21" s="520"/>
      <c r="Q21" s="205"/>
      <c r="R21" s="206"/>
      <c r="S21" s="207"/>
      <c r="Y21" s="361"/>
      <c r="Z21" s="361"/>
      <c r="AA21" s="361" t="s">
        <v>114</v>
      </c>
      <c r="AB21" s="362">
        <v>25</v>
      </c>
      <c r="AC21" s="362">
        <v>15</v>
      </c>
      <c r="AD21" s="362">
        <v>10</v>
      </c>
      <c r="AE21" s="362">
        <v>6</v>
      </c>
      <c r="AF21" s="362">
        <v>3</v>
      </c>
      <c r="AG21" s="362">
        <v>1</v>
      </c>
      <c r="AH21" s="362">
        <v>0</v>
      </c>
      <c r="AI21"/>
      <c r="AJ21"/>
      <c r="AK21"/>
    </row>
    <row r="22" spans="1:37" s="63" customFormat="1" ht="12.75" customHeight="1" x14ac:dyDescent="0.25">
      <c r="A22" s="209"/>
      <c r="B22" s="210"/>
      <c r="C22" s="211"/>
      <c r="D22" s="211"/>
      <c r="E22" s="212"/>
      <c r="F22" s="233"/>
      <c r="G22" s="233"/>
      <c r="H22" s="303"/>
      <c r="I22" s="233"/>
      <c r="J22" s="224"/>
      <c r="K22" s="202"/>
      <c r="L22" s="202"/>
      <c r="M22" s="202"/>
      <c r="N22" s="227"/>
      <c r="O22" s="215" t="s">
        <v>59</v>
      </c>
      <c r="P22" s="225"/>
      <c r="Q22" s="217" t="str">
        <f>UPPER(IF(OR(P22="a",P22="as"),O14,IF(OR(P22="b",P22="bs"),O30,)))</f>
        <v/>
      </c>
      <c r="R22" s="226"/>
      <c r="S22" s="207"/>
      <c r="Y22" s="361"/>
      <c r="Z22" s="361"/>
      <c r="AA22" s="361" t="s">
        <v>115</v>
      </c>
      <c r="AB22" s="362">
        <v>15</v>
      </c>
      <c r="AC22" s="362">
        <v>10</v>
      </c>
      <c r="AD22" s="362">
        <v>6</v>
      </c>
      <c r="AE22" s="362">
        <v>3</v>
      </c>
      <c r="AF22" s="362">
        <v>1</v>
      </c>
      <c r="AG22" s="362">
        <v>0</v>
      </c>
      <c r="AH22" s="362">
        <v>0</v>
      </c>
      <c r="AI22"/>
      <c r="AJ22"/>
      <c r="AK22"/>
    </row>
    <row r="23" spans="1:37" s="63" customFormat="1" ht="12.75" customHeight="1" x14ac:dyDescent="0.25">
      <c r="A23" s="209">
        <v>9</v>
      </c>
      <c r="B23" s="197" t="str">
        <f>IF($E23="","",VLOOKUP($E23,'1MD ELO (4)'!$A$7:$O$22,14))</f>
        <v/>
      </c>
      <c r="C23" s="198" t="str">
        <f>IF($E23="","",VLOOKUP($E23,'1MD ELO (4)'!$A$7:$O$22,15))</f>
        <v/>
      </c>
      <c r="D23" s="198" t="str">
        <f>IF($E23="","",VLOOKUP($E23,'1MD ELO (4)'!$A$7:$O$22,5))</f>
        <v/>
      </c>
      <c r="E23" s="199"/>
      <c r="F23" s="220" t="str">
        <f>UPPER(IF($E23="","",VLOOKUP($E23,'1MD ELO (4)'!$A$7:$O$22,2)))</f>
        <v/>
      </c>
      <c r="G23" s="220" t="str">
        <f>IF($E23="","",VLOOKUP($E23,'1MD ELO (4)'!$A$7:$O$22,3))</f>
        <v/>
      </c>
      <c r="H23" s="220"/>
      <c r="I23" s="220" t="str">
        <f>IF($E23="","",VLOOKUP($E23,'1MD ELO (4)'!$A$7:$O$22,4))</f>
        <v/>
      </c>
      <c r="J23" s="201"/>
      <c r="K23" s="202"/>
      <c r="L23" s="202"/>
      <c r="M23" s="202"/>
      <c r="N23" s="227"/>
      <c r="O23" s="202"/>
      <c r="P23" s="520"/>
      <c r="Q23" s="202"/>
      <c r="R23" s="227"/>
      <c r="S23" s="207"/>
      <c r="Y23" s="361"/>
      <c r="Z23" s="361"/>
      <c r="AA23" s="361" t="s">
        <v>117</v>
      </c>
      <c r="AB23" s="362">
        <v>10</v>
      </c>
      <c r="AC23" s="362">
        <v>6</v>
      </c>
      <c r="AD23" s="362">
        <v>3</v>
      </c>
      <c r="AE23" s="362">
        <v>1</v>
      </c>
      <c r="AF23" s="362">
        <v>0</v>
      </c>
      <c r="AG23" s="362">
        <v>0</v>
      </c>
      <c r="AH23" s="362">
        <v>0</v>
      </c>
      <c r="AI23"/>
      <c r="AJ23"/>
      <c r="AK23"/>
    </row>
    <row r="24" spans="1:37" s="63" customFormat="1" ht="12.75" customHeight="1" x14ac:dyDescent="0.25">
      <c r="A24" s="209"/>
      <c r="B24" s="210"/>
      <c r="C24" s="211"/>
      <c r="D24" s="211"/>
      <c r="E24" s="212"/>
      <c r="F24" s="213"/>
      <c r="G24" s="213"/>
      <c r="H24" s="214"/>
      <c r="I24" s="317" t="s">
        <v>59</v>
      </c>
      <c r="J24" s="216"/>
      <c r="K24" s="217" t="str">
        <f>UPPER(IF(OR(J24="a",J24="as"),F23,IF(OR(J24="b",J24="bs"),F25,)))</f>
        <v/>
      </c>
      <c r="L24" s="217"/>
      <c r="M24" s="202"/>
      <c r="N24" s="227"/>
      <c r="O24" s="227"/>
      <c r="P24" s="520"/>
      <c r="Q24" s="205"/>
      <c r="R24" s="206"/>
      <c r="S24" s="207"/>
      <c r="Y24" s="361"/>
      <c r="Z24" s="361"/>
      <c r="AA24" s="361" t="s">
        <v>118</v>
      </c>
      <c r="AB24" s="362">
        <v>6</v>
      </c>
      <c r="AC24" s="362">
        <v>3</v>
      </c>
      <c r="AD24" s="362">
        <v>1</v>
      </c>
      <c r="AE24" s="362">
        <v>0</v>
      </c>
      <c r="AF24" s="362">
        <v>0</v>
      </c>
      <c r="AG24" s="362">
        <v>0</v>
      </c>
      <c r="AH24" s="362">
        <v>0</v>
      </c>
      <c r="AI24"/>
      <c r="AJ24"/>
      <c r="AK24"/>
    </row>
    <row r="25" spans="1:37" s="63" customFormat="1" ht="12.75" customHeight="1" x14ac:dyDescent="0.25">
      <c r="A25" s="209">
        <v>10</v>
      </c>
      <c r="B25" s="197" t="str">
        <f>IF($E25="","",VLOOKUP($E25,'1MD ELO (4)'!$A$7:$O$22,14))</f>
        <v/>
      </c>
      <c r="C25" s="198" t="str">
        <f>IF($E25="","",VLOOKUP($E25,'1MD ELO (4)'!$A$7:$O$22,15))</f>
        <v/>
      </c>
      <c r="D25" s="198" t="str">
        <f>IF($E25="","",VLOOKUP($E25,'1MD ELO (4)'!$A$7:$O$22,5))</f>
        <v/>
      </c>
      <c r="E25" s="199"/>
      <c r="F25" s="220" t="str">
        <f>UPPER(IF($E25="","",VLOOKUP($E25,'1MD ELO (4)'!$A$7:$O$22,2)))</f>
        <v/>
      </c>
      <c r="G25" s="220" t="str">
        <f>IF($E25="","",VLOOKUP($E25,'1MD ELO (4)'!$A$7:$O$22,3))</f>
        <v/>
      </c>
      <c r="H25" s="220"/>
      <c r="I25" s="220" t="str">
        <f>IF($E25="","",VLOOKUP($E25,'1MD ELO (4)'!$A$7:$O$22,4))</f>
        <v/>
      </c>
      <c r="J25" s="221"/>
      <c r="K25" s="202"/>
      <c r="L25" s="222"/>
      <c r="M25" s="202"/>
      <c r="N25" s="227"/>
      <c r="O25" s="227"/>
      <c r="P25" s="520"/>
      <c r="Q25" s="205"/>
      <c r="R25" s="206"/>
      <c r="S25" s="207"/>
      <c r="Y25" s="361"/>
      <c r="Z25" s="361"/>
      <c r="AA25" s="361" t="s">
        <v>120</v>
      </c>
      <c r="AB25" s="362">
        <v>3</v>
      </c>
      <c r="AC25" s="362">
        <v>2</v>
      </c>
      <c r="AD25" s="362">
        <v>1</v>
      </c>
      <c r="AE25" s="362">
        <v>0</v>
      </c>
      <c r="AF25" s="362">
        <v>0</v>
      </c>
      <c r="AG25" s="362">
        <v>0</v>
      </c>
      <c r="AH25" s="362">
        <v>0</v>
      </c>
      <c r="AI25"/>
      <c r="AJ25"/>
      <c r="AK25"/>
    </row>
    <row r="26" spans="1:37" s="63" customFormat="1" ht="12.75" customHeight="1" x14ac:dyDescent="0.25">
      <c r="A26" s="209"/>
      <c r="B26" s="210"/>
      <c r="C26" s="211"/>
      <c r="D26" s="211"/>
      <c r="E26" s="223"/>
      <c r="F26" s="213"/>
      <c r="G26" s="213"/>
      <c r="H26" s="214"/>
      <c r="I26" s="202"/>
      <c r="J26" s="224"/>
      <c r="K26" s="215" t="s">
        <v>59</v>
      </c>
      <c r="L26" s="225"/>
      <c r="M26" s="217" t="str">
        <f>UPPER(IF(OR(L26="a",L26="as"),K24,IF(OR(L26="b",L26="bs"),K28,)))</f>
        <v/>
      </c>
      <c r="N26" s="226"/>
      <c r="O26" s="227"/>
      <c r="P26" s="520"/>
      <c r="Q26" s="205"/>
      <c r="R26" s="206"/>
      <c r="S26" s="207"/>
      <c r="Y26"/>
      <c r="Z26"/>
      <c r="AA26"/>
      <c r="AB26"/>
      <c r="AC26"/>
      <c r="AD26"/>
      <c r="AE26"/>
      <c r="AF26"/>
      <c r="AG26"/>
      <c r="AH26"/>
      <c r="AI26"/>
      <c r="AJ26"/>
      <c r="AK26"/>
    </row>
    <row r="27" spans="1:37" s="63" customFormat="1" ht="12.75" customHeight="1" x14ac:dyDescent="0.25">
      <c r="A27" s="209">
        <v>11</v>
      </c>
      <c r="B27" s="197" t="str">
        <f>IF($E27="","",VLOOKUP($E27,'1MD ELO (4)'!$A$7:$O$22,14))</f>
        <v/>
      </c>
      <c r="C27" s="198" t="str">
        <f>IF($E27="","",VLOOKUP($E27,'1MD ELO (4)'!$A$7:$O$22,15))</f>
        <v/>
      </c>
      <c r="D27" s="198" t="str">
        <f>IF($E27="","",VLOOKUP($E27,'1MD ELO (4)'!$A$7:$O$22,5))</f>
        <v/>
      </c>
      <c r="E27" s="199"/>
      <c r="F27" s="220" t="str">
        <f>UPPER(IF($E27="","",VLOOKUP($E27,'1MD ELO (4)'!$A$7:$O$22,2)))</f>
        <v/>
      </c>
      <c r="G27" s="220" t="str">
        <f>IF($E27="","",VLOOKUP($E27,'1MD ELO (4)'!$A$7:$O$22,3))</f>
        <v/>
      </c>
      <c r="H27" s="220"/>
      <c r="I27" s="220" t="str">
        <f>IF($E27="","",VLOOKUP($E27,'1MD ELO (4)'!$A$7:$O$22,4))</f>
        <v/>
      </c>
      <c r="J27" s="201"/>
      <c r="K27" s="202"/>
      <c r="L27" s="228"/>
      <c r="M27" s="202"/>
      <c r="N27" s="520"/>
      <c r="O27" s="227"/>
      <c r="P27" s="520"/>
      <c r="Q27" s="205"/>
      <c r="R27" s="206"/>
      <c r="S27" s="207"/>
      <c r="Y27"/>
      <c r="Z27"/>
      <c r="AA27"/>
      <c r="AB27"/>
      <c r="AC27"/>
      <c r="AD27"/>
      <c r="AE27"/>
      <c r="AF27"/>
      <c r="AG27"/>
      <c r="AH27"/>
      <c r="AI27"/>
      <c r="AJ27"/>
      <c r="AK27"/>
    </row>
    <row r="28" spans="1:37" s="63" customFormat="1" ht="12.75" customHeight="1" x14ac:dyDescent="0.25">
      <c r="A28" s="234"/>
      <c r="B28" s="210"/>
      <c r="C28" s="211"/>
      <c r="D28" s="211"/>
      <c r="E28" s="223"/>
      <c r="F28" s="213"/>
      <c r="G28" s="213"/>
      <c r="H28" s="214"/>
      <c r="I28" s="317" t="s">
        <v>59</v>
      </c>
      <c r="J28" s="216"/>
      <c r="K28" s="217" t="str">
        <f>UPPER(IF(OR(J28="a",J28="as"),F27,IF(OR(J28="b",J28="bs"),F29,)))</f>
        <v/>
      </c>
      <c r="L28" s="230"/>
      <c r="M28" s="202"/>
      <c r="N28" s="520"/>
      <c r="O28" s="227"/>
      <c r="P28" s="520"/>
      <c r="Q28" s="205"/>
      <c r="R28" s="206"/>
      <c r="S28" s="207"/>
    </row>
    <row r="29" spans="1:37" s="63" customFormat="1" ht="12.75" customHeight="1" x14ac:dyDescent="0.25">
      <c r="A29" s="196">
        <v>12</v>
      </c>
      <c r="B29" s="197" t="str">
        <f>IF($E29="","",VLOOKUP($E29,'1MD ELO (4)'!$A$7:$O$22,14))</f>
        <v/>
      </c>
      <c r="C29" s="198" t="str">
        <f>IF($E29="","",VLOOKUP($E29,'1MD ELO (4)'!$A$7:$O$22,15))</f>
        <v/>
      </c>
      <c r="D29" s="198" t="str">
        <f>IF($E29="","",VLOOKUP($E29,'1MD ELO (4)'!$A$7:$O$22,5))</f>
        <v/>
      </c>
      <c r="E29" s="199"/>
      <c r="F29" s="200" t="str">
        <f>UPPER(IF($E29="","",VLOOKUP($E29,'1MD ELO (4)'!$A$7:$O$22,2)))</f>
        <v/>
      </c>
      <c r="G29" s="200" t="str">
        <f>IF($E29="","",VLOOKUP($E29,'1MD ELO (4)'!$A$7:$O$22,3))</f>
        <v/>
      </c>
      <c r="H29" s="200"/>
      <c r="I29" s="200" t="str">
        <f>IF($E29="","",VLOOKUP($E29,'1MD ELO (4)'!$A$7:$O$22,4))</f>
        <v/>
      </c>
      <c r="J29" s="231"/>
      <c r="K29" s="202"/>
      <c r="L29" s="202"/>
      <c r="M29" s="202"/>
      <c r="N29" s="520"/>
      <c r="O29" s="227"/>
      <c r="P29" s="520"/>
      <c r="Q29" s="205"/>
      <c r="R29" s="206"/>
      <c r="S29" s="207"/>
    </row>
    <row r="30" spans="1:37" s="63" customFormat="1" ht="12.75" customHeight="1" x14ac:dyDescent="0.25">
      <c r="A30" s="209"/>
      <c r="B30" s="210"/>
      <c r="C30" s="211"/>
      <c r="D30" s="211"/>
      <c r="E30" s="223"/>
      <c r="F30" s="202"/>
      <c r="G30" s="202"/>
      <c r="H30" s="232"/>
      <c r="I30" s="233"/>
      <c r="J30" s="224"/>
      <c r="K30" s="202"/>
      <c r="L30" s="202"/>
      <c r="M30" s="215" t="s">
        <v>59</v>
      </c>
      <c r="N30" s="225"/>
      <c r="O30" s="217" t="str">
        <f>UPPER(IF(OR(N30="a",N30="as"),M26,IF(OR(N30="b",N30="bs"),M34,)))</f>
        <v/>
      </c>
      <c r="P30" s="521"/>
      <c r="Q30" s="205"/>
      <c r="R30" s="206"/>
      <c r="S30" s="207"/>
    </row>
    <row r="31" spans="1:37" s="63" customFormat="1" ht="12.75" customHeight="1" x14ac:dyDescent="0.25">
      <c r="A31" s="209">
        <v>13</v>
      </c>
      <c r="B31" s="197" t="str">
        <f>IF($E31="","",VLOOKUP($E31,'1MD ELO (4)'!$A$7:$O$22,14))</f>
        <v/>
      </c>
      <c r="C31" s="198" t="str">
        <f>IF($E31="","",VLOOKUP($E31,'1MD ELO (4)'!$A$7:$O$22,15))</f>
        <v/>
      </c>
      <c r="D31" s="198" t="str">
        <f>IF($E31="","",VLOOKUP($E31,'1MD ELO (4)'!$A$7:$O$22,5))</f>
        <v/>
      </c>
      <c r="E31" s="199"/>
      <c r="F31" s="220" t="str">
        <f>UPPER(IF($E31="","",VLOOKUP($E31,'1MD ELO (4)'!$A$7:$O$22,2)))</f>
        <v/>
      </c>
      <c r="G31" s="220" t="str">
        <f>IF($E31="","",VLOOKUP($E31,'1MD ELO (4)'!$A$7:$O$22,3))</f>
        <v/>
      </c>
      <c r="H31" s="220"/>
      <c r="I31" s="220" t="str">
        <f>IF($E31="","",VLOOKUP($E31,'1MD ELO (4)'!$A$7:$O$22,4))</f>
        <v/>
      </c>
      <c r="J31" s="236"/>
      <c r="K31" s="202"/>
      <c r="L31" s="202"/>
      <c r="M31" s="202"/>
      <c r="N31" s="520"/>
      <c r="O31" s="202"/>
      <c r="P31" s="227"/>
      <c r="Q31" s="205"/>
      <c r="R31" s="206"/>
      <c r="S31" s="207"/>
    </row>
    <row r="32" spans="1:37" s="63" customFormat="1" ht="12.75" customHeight="1" x14ac:dyDescent="0.25">
      <c r="A32" s="209"/>
      <c r="B32" s="210"/>
      <c r="C32" s="211"/>
      <c r="D32" s="211"/>
      <c r="E32" s="223"/>
      <c r="F32" s="213"/>
      <c r="G32" s="213"/>
      <c r="H32" s="214"/>
      <c r="I32" s="215" t="s">
        <v>59</v>
      </c>
      <c r="J32" s="216"/>
      <c r="K32" s="217" t="str">
        <f>UPPER(IF(OR(J32="a",J32="as"),F31,IF(OR(J32="b",J32="bs"),F33,)))</f>
        <v/>
      </c>
      <c r="L32" s="217"/>
      <c r="M32" s="202"/>
      <c r="N32" s="520"/>
      <c r="O32" s="227"/>
      <c r="P32" s="227"/>
      <c r="Q32" s="205"/>
      <c r="R32" s="206"/>
      <c r="S32" s="207"/>
    </row>
    <row r="33" spans="1:19" s="63" customFormat="1" ht="12.75" customHeight="1" x14ac:dyDescent="0.25">
      <c r="A33" s="209">
        <v>14</v>
      </c>
      <c r="B33" s="197" t="str">
        <f>IF($E33="","",VLOOKUP($E33,'1MD ELO (4)'!$A$7:$O$22,14))</f>
        <v/>
      </c>
      <c r="C33" s="198" t="str">
        <f>IF($E33="","",VLOOKUP($E33,'1MD ELO (4)'!$A$7:$O$22,15))</f>
        <v/>
      </c>
      <c r="D33" s="198" t="str">
        <f>IF($E33="","",VLOOKUP($E33,'1MD ELO (4)'!$A$7:$O$22,5))</f>
        <v/>
      </c>
      <c r="E33" s="199"/>
      <c r="F33" s="220" t="str">
        <f>UPPER(IF($E33="","",VLOOKUP($E33,'1MD ELO (4)'!$A$7:$O$22,2)))</f>
        <v/>
      </c>
      <c r="G33" s="220" t="str">
        <f>IF($E33="","",VLOOKUP($E33,'1MD ELO (4)'!$A$7:$O$22,3))</f>
        <v/>
      </c>
      <c r="H33" s="220"/>
      <c r="I33" s="220" t="str">
        <f>IF($E33="","",VLOOKUP($E33,'1MD ELO (4)'!$A$7:$O$22,4))</f>
        <v/>
      </c>
      <c r="J33" s="221"/>
      <c r="K33" s="202"/>
      <c r="L33" s="222"/>
      <c r="M33" s="202"/>
      <c r="N33" s="520"/>
      <c r="O33" s="227"/>
      <c r="P33" s="227"/>
      <c r="Q33" s="205"/>
      <c r="R33" s="206"/>
      <c r="S33" s="207"/>
    </row>
    <row r="34" spans="1:19" s="63" customFormat="1" ht="12.75" customHeight="1" x14ac:dyDescent="0.25">
      <c r="A34" s="209"/>
      <c r="B34" s="210"/>
      <c r="C34" s="211"/>
      <c r="D34" s="211"/>
      <c r="E34" s="223"/>
      <c r="F34" s="213"/>
      <c r="G34" s="213"/>
      <c r="H34" s="214"/>
      <c r="I34" s="202"/>
      <c r="J34" s="224"/>
      <c r="K34" s="215" t="s">
        <v>59</v>
      </c>
      <c r="L34" s="225"/>
      <c r="M34" s="217" t="str">
        <f>UPPER(IF(OR(L34="a",L34="as"),K32,IF(OR(L34="b",L34="bs"),K36,)))</f>
        <v/>
      </c>
      <c r="N34" s="521"/>
      <c r="O34" s="227"/>
      <c r="P34" s="227"/>
      <c r="Q34" s="205"/>
      <c r="R34" s="206"/>
      <c r="S34" s="207"/>
    </row>
    <row r="35" spans="1:19" s="63" customFormat="1" ht="12.75" customHeight="1" x14ac:dyDescent="0.25">
      <c r="A35" s="209">
        <v>15</v>
      </c>
      <c r="B35" s="197" t="str">
        <f>IF($E35="","",VLOOKUP($E35,'1MD ELO (4)'!$A$7:$O$22,14))</f>
        <v/>
      </c>
      <c r="C35" s="198" t="str">
        <f>IF($E35="","",VLOOKUP($E35,'1MD ELO (4)'!$A$7:$O$22,15))</f>
        <v/>
      </c>
      <c r="D35" s="198" t="str">
        <f>IF($E35="","",VLOOKUP($E35,'1MD ELO (4)'!$A$7:$O$22,5))</f>
        <v/>
      </c>
      <c r="E35" s="199"/>
      <c r="F35" s="220" t="str">
        <f>UPPER(IF($E35="","",VLOOKUP($E35,'1MD ELO (4)'!$A$7:$O$22,2)))</f>
        <v/>
      </c>
      <c r="G35" s="220" t="str">
        <f>IF($E35="","",VLOOKUP($E35,'1MD ELO (4)'!$A$7:$O$22,3))</f>
        <v/>
      </c>
      <c r="H35" s="220"/>
      <c r="I35" s="220" t="str">
        <f>IF($E35="","",VLOOKUP($E35,'1MD ELO (4)'!$A$7:$O$22,4))</f>
        <v/>
      </c>
      <c r="J35" s="201"/>
      <c r="K35" s="202"/>
      <c r="L35" s="228"/>
      <c r="M35" s="202"/>
      <c r="N35" s="227"/>
      <c r="O35" s="227"/>
      <c r="P35" s="227"/>
      <c r="Q35" s="205"/>
      <c r="R35" s="206"/>
      <c r="S35" s="207"/>
    </row>
    <row r="36" spans="1:19" s="63" customFormat="1" ht="12.75" customHeight="1" x14ac:dyDescent="0.25">
      <c r="A36" s="209"/>
      <c r="B36" s="210"/>
      <c r="C36" s="211"/>
      <c r="D36" s="211"/>
      <c r="E36" s="212"/>
      <c r="F36" s="213"/>
      <c r="G36" s="213"/>
      <c r="H36" s="214"/>
      <c r="I36" s="215" t="s">
        <v>59</v>
      </c>
      <c r="J36" s="216"/>
      <c r="K36" s="217" t="str">
        <f>UPPER(IF(OR(J36="a",J36="as"),F35,IF(OR(J36="b",J36="bs"),F37,)))</f>
        <v/>
      </c>
      <c r="L36" s="230"/>
      <c r="M36" s="202"/>
      <c r="N36" s="227"/>
      <c r="O36" s="227"/>
      <c r="P36" s="227"/>
      <c r="Q36" s="205"/>
      <c r="R36" s="206"/>
      <c r="S36" s="207"/>
    </row>
    <row r="37" spans="1:19" s="63" customFormat="1" ht="12.75" customHeight="1" x14ac:dyDescent="0.25">
      <c r="A37" s="196">
        <v>16</v>
      </c>
      <c r="B37" s="197" t="str">
        <f>IF($E37="","",VLOOKUP($E37,'1MD ELO (4)'!$A$7:$O$22,14))</f>
        <v/>
      </c>
      <c r="C37" s="198" t="str">
        <f>IF($E37="","",VLOOKUP($E37,'1MD ELO (4)'!$A$7:$O$22,15))</f>
        <v/>
      </c>
      <c r="D37" s="198" t="str">
        <f>IF($E37="","",VLOOKUP($E37,'1MD ELO (4)'!$A$7:$O$22,5))</f>
        <v/>
      </c>
      <c r="E37" s="199"/>
      <c r="F37" s="200" t="str">
        <f>UPPER(IF($E37="","",VLOOKUP($E37,'1MD ELO (4)'!$A$7:$O$22,2)))</f>
        <v/>
      </c>
      <c r="G37" s="200" t="str">
        <f>IF($E37="","",VLOOKUP($E37,'1MD ELO (4)'!$A$7:$O$22,3))</f>
        <v/>
      </c>
      <c r="H37" s="220"/>
      <c r="I37" s="200" t="str">
        <f>IF($E37="","",VLOOKUP($E37,'1MD ELO (4)'!$A$7:$O$22,4))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63" customFormat="1" ht="9" customHeight="1" x14ac:dyDescent="0.25">
      <c r="A39" s="522"/>
      <c r="B39" s="523"/>
      <c r="C39" s="523"/>
      <c r="D39" s="523"/>
      <c r="E39" s="212"/>
      <c r="F39" s="523"/>
      <c r="G39" s="523"/>
      <c r="H39" s="523"/>
      <c r="I39" s="523"/>
      <c r="J39" s="212"/>
      <c r="K39" s="523"/>
      <c r="L39" s="523"/>
      <c r="M39" s="523"/>
      <c r="N39" s="524"/>
      <c r="O39" s="524"/>
      <c r="P39" s="524"/>
      <c r="Q39" s="205"/>
      <c r="R39" s="206"/>
      <c r="S39" s="207"/>
    </row>
    <row r="40" spans="1:19" s="63" customFormat="1" ht="9" customHeight="1" x14ac:dyDescent="0.25">
      <c r="A40" s="321"/>
      <c r="B40" s="212"/>
      <c r="C40" s="212"/>
      <c r="D40" s="212"/>
      <c r="E40" s="212"/>
      <c r="F40" s="523"/>
      <c r="G40" s="523"/>
      <c r="I40" s="523"/>
      <c r="J40" s="212"/>
      <c r="K40" s="523"/>
      <c r="L40" s="523"/>
      <c r="M40" s="525"/>
      <c r="N40" s="212"/>
      <c r="O40" s="523"/>
      <c r="P40" s="524"/>
      <c r="Q40" s="205"/>
      <c r="R40" s="206"/>
      <c r="S40" s="207"/>
    </row>
    <row r="41" spans="1:19" s="63" customFormat="1" ht="9" customHeight="1" x14ac:dyDescent="0.25">
      <c r="A41" s="321"/>
      <c r="B41" s="523"/>
      <c r="C41" s="523"/>
      <c r="D41" s="523"/>
      <c r="E41" s="212"/>
      <c r="F41" s="523"/>
      <c r="G41" s="523"/>
      <c r="H41" s="523"/>
      <c r="I41" s="523"/>
      <c r="J41" s="212"/>
      <c r="K41" s="523"/>
      <c r="L41" s="523"/>
      <c r="M41" s="523"/>
      <c r="N41" s="524"/>
      <c r="O41" s="523"/>
      <c r="P41" s="524"/>
      <c r="Q41" s="205"/>
      <c r="R41" s="206"/>
      <c r="S41" s="207"/>
    </row>
    <row r="42" spans="1:19" s="63" customFormat="1" ht="9" customHeight="1" x14ac:dyDescent="0.25">
      <c r="A42" s="321"/>
      <c r="B42" s="212"/>
      <c r="C42" s="212"/>
      <c r="D42" s="212"/>
      <c r="E42" s="212"/>
      <c r="F42" s="523"/>
      <c r="G42" s="523"/>
      <c r="I42" s="525"/>
      <c r="J42" s="212"/>
      <c r="K42" s="523"/>
      <c r="L42" s="523"/>
      <c r="M42" s="523"/>
      <c r="N42" s="524"/>
      <c r="O42" s="524"/>
      <c r="P42" s="524"/>
      <c r="Q42" s="205"/>
      <c r="R42" s="206"/>
      <c r="S42" s="207"/>
    </row>
    <row r="43" spans="1:19" s="63" customFormat="1" ht="9" customHeight="1" x14ac:dyDescent="0.25">
      <c r="A43" s="321"/>
      <c r="B43" s="523"/>
      <c r="C43" s="523"/>
      <c r="D43" s="523"/>
      <c r="E43" s="212"/>
      <c r="F43" s="523"/>
      <c r="G43" s="523"/>
      <c r="H43" s="523"/>
      <c r="I43" s="523"/>
      <c r="J43" s="212"/>
      <c r="K43" s="523"/>
      <c r="L43" s="526"/>
      <c r="M43" s="523"/>
      <c r="N43" s="524"/>
      <c r="O43" s="524"/>
      <c r="P43" s="524"/>
      <c r="Q43" s="205"/>
      <c r="R43" s="206"/>
      <c r="S43" s="207"/>
    </row>
    <row r="44" spans="1:19" s="63" customFormat="1" ht="9" customHeight="1" x14ac:dyDescent="0.25">
      <c r="A44" s="321"/>
      <c r="B44" s="212"/>
      <c r="C44" s="212"/>
      <c r="D44" s="212"/>
      <c r="E44" s="212"/>
      <c r="F44" s="523"/>
      <c r="G44" s="523"/>
      <c r="I44" s="523"/>
      <c r="J44" s="212"/>
      <c r="K44" s="525"/>
      <c r="L44" s="212"/>
      <c r="M44" s="523"/>
      <c r="N44" s="524"/>
      <c r="O44" s="524"/>
      <c r="P44" s="524"/>
      <c r="Q44" s="205"/>
      <c r="R44" s="206"/>
      <c r="S44" s="207"/>
    </row>
    <row r="45" spans="1:19" s="63" customFormat="1" ht="9" customHeight="1" x14ac:dyDescent="0.25">
      <c r="A45" s="321"/>
      <c r="B45" s="523"/>
      <c r="C45" s="523"/>
      <c r="D45" s="523"/>
      <c r="E45" s="212"/>
      <c r="F45" s="523"/>
      <c r="G45" s="523"/>
      <c r="H45" s="523"/>
      <c r="I45" s="523"/>
      <c r="J45" s="212"/>
      <c r="K45" s="523"/>
      <c r="L45" s="523"/>
      <c r="M45" s="523"/>
      <c r="N45" s="524"/>
      <c r="O45" s="524"/>
      <c r="P45" s="524"/>
      <c r="Q45" s="205"/>
      <c r="R45" s="206"/>
      <c r="S45" s="207"/>
    </row>
    <row r="46" spans="1:19" s="63" customFormat="1" ht="9" customHeight="1" x14ac:dyDescent="0.25">
      <c r="A46" s="321"/>
      <c r="B46" s="212"/>
      <c r="C46" s="212"/>
      <c r="D46" s="212"/>
      <c r="E46" s="212"/>
      <c r="F46" s="523"/>
      <c r="G46" s="523"/>
      <c r="I46" s="525"/>
      <c r="J46" s="212"/>
      <c r="K46" s="523"/>
      <c r="L46" s="523"/>
      <c r="M46" s="523"/>
      <c r="N46" s="524"/>
      <c r="O46" s="524"/>
      <c r="P46" s="524"/>
      <c r="Q46" s="205"/>
      <c r="R46" s="206"/>
      <c r="S46" s="207"/>
    </row>
    <row r="47" spans="1:19" s="63" customFormat="1" ht="9" customHeight="1" x14ac:dyDescent="0.25">
      <c r="A47" s="522"/>
      <c r="B47" s="523"/>
      <c r="C47" s="523"/>
      <c r="D47" s="523"/>
      <c r="E47" s="212"/>
      <c r="F47" s="523"/>
      <c r="G47" s="523"/>
      <c r="H47" s="523"/>
      <c r="I47" s="523"/>
      <c r="J47" s="212"/>
      <c r="K47" s="523"/>
      <c r="L47" s="523"/>
      <c r="M47" s="523"/>
      <c r="N47" s="523"/>
      <c r="O47" s="203"/>
      <c r="P47" s="203"/>
      <c r="Q47" s="205"/>
      <c r="R47" s="206"/>
      <c r="S47" s="207"/>
    </row>
    <row r="48" spans="1:19" s="10" customFormat="1" ht="6.75" customHeight="1" x14ac:dyDescent="0.25">
      <c r="A48" s="304"/>
      <c r="B48" s="304"/>
      <c r="C48" s="304"/>
      <c r="D48" s="304"/>
      <c r="E48" s="304"/>
      <c r="F48" s="305"/>
      <c r="G48" s="305"/>
      <c r="H48" s="305"/>
      <c r="I48" s="305"/>
      <c r="J48" s="306"/>
      <c r="K48" s="307"/>
      <c r="L48" s="308"/>
      <c r="M48" s="307"/>
      <c r="N48" s="308"/>
      <c r="O48" s="307"/>
      <c r="P48" s="308"/>
      <c r="Q48" s="307"/>
      <c r="R48" s="308"/>
      <c r="S48" s="314"/>
    </row>
    <row r="49" spans="1:18" s="21" customFormat="1" ht="10.5" customHeight="1" x14ac:dyDescent="0.25">
      <c r="A49" s="242" t="s">
        <v>54</v>
      </c>
      <c r="B49" s="243"/>
      <c r="C49" s="243"/>
      <c r="D49" s="244"/>
      <c r="E49" s="245" t="s">
        <v>60</v>
      </c>
      <c r="F49" s="246" t="s">
        <v>61</v>
      </c>
      <c r="G49" s="245"/>
      <c r="H49" s="245"/>
      <c r="I49" s="247"/>
      <c r="J49" s="245" t="s">
        <v>60</v>
      </c>
      <c r="K49" s="246" t="s">
        <v>123</v>
      </c>
      <c r="L49" s="248"/>
      <c r="M49" s="246" t="s">
        <v>124</v>
      </c>
      <c r="N49" s="249"/>
      <c r="O49" s="250" t="s">
        <v>125</v>
      </c>
      <c r="P49" s="250"/>
      <c r="Q49" s="251"/>
      <c r="R49" s="252"/>
    </row>
    <row r="50" spans="1:18" s="21" customFormat="1" ht="9" customHeight="1" x14ac:dyDescent="0.25">
      <c r="A50" s="253" t="s">
        <v>65</v>
      </c>
      <c r="B50" s="254"/>
      <c r="C50" s="255"/>
      <c r="D50" s="256"/>
      <c r="E50" s="257">
        <v>1</v>
      </c>
      <c r="F50" s="258" t="str">
        <f>IF(E50&gt;$R$57,,UPPER(VLOOKUP(E50,'1MD ELO (4)'!$A$7:$Q$134,2)))</f>
        <v/>
      </c>
      <c r="G50" s="259"/>
      <c r="H50" s="258"/>
      <c r="I50" s="260"/>
      <c r="J50" s="261" t="s">
        <v>66</v>
      </c>
      <c r="K50" s="262"/>
      <c r="L50" s="263"/>
      <c r="M50" s="262"/>
      <c r="N50" s="264"/>
      <c r="O50" s="265" t="s">
        <v>67</v>
      </c>
      <c r="P50" s="266"/>
      <c r="Q50" s="266"/>
      <c r="R50" s="267"/>
    </row>
    <row r="51" spans="1:18" s="21" customFormat="1" ht="9" customHeight="1" x14ac:dyDescent="0.25">
      <c r="A51" s="268" t="s">
        <v>126</v>
      </c>
      <c r="B51" s="269"/>
      <c r="C51" s="270"/>
      <c r="D51" s="271"/>
      <c r="E51" s="257">
        <v>2</v>
      </c>
      <c r="F51" s="258" t="str">
        <f>IF(E51&gt;$R$57,,UPPER(VLOOKUP(E51,'1MD ELO (4)'!$A$7:$Q$134,2)))</f>
        <v/>
      </c>
      <c r="G51" s="259"/>
      <c r="H51" s="258"/>
      <c r="I51" s="260"/>
      <c r="J51" s="261" t="s">
        <v>69</v>
      </c>
      <c r="K51" s="262"/>
      <c r="L51" s="263"/>
      <c r="M51" s="262"/>
      <c r="N51" s="264"/>
      <c r="O51" s="272"/>
      <c r="P51" s="273"/>
      <c r="Q51" s="269"/>
      <c r="R51" s="274"/>
    </row>
    <row r="52" spans="1:18" s="21" customFormat="1" ht="9" customHeight="1" x14ac:dyDescent="0.25">
      <c r="A52" s="275"/>
      <c r="B52" s="276"/>
      <c r="C52" s="277"/>
      <c r="D52" s="278"/>
      <c r="E52" s="257">
        <v>3</v>
      </c>
      <c r="F52" s="258" t="str">
        <f>IF(E52&gt;$R$57,,UPPER(VLOOKUP(E52,'1MD ELO (4)'!$A$7:$Q$134,2)))</f>
        <v/>
      </c>
      <c r="G52" s="259"/>
      <c r="H52" s="258"/>
      <c r="I52" s="260"/>
      <c r="J52" s="261" t="s">
        <v>70</v>
      </c>
      <c r="K52" s="262"/>
      <c r="L52" s="263"/>
      <c r="M52" s="262"/>
      <c r="N52" s="264"/>
      <c r="O52" s="265" t="s">
        <v>71</v>
      </c>
      <c r="P52" s="266"/>
      <c r="Q52" s="266"/>
      <c r="R52" s="267"/>
    </row>
    <row r="53" spans="1:18" s="21" customFormat="1" ht="9" customHeight="1" x14ac:dyDescent="0.25">
      <c r="A53" s="279"/>
      <c r="B53" s="182"/>
      <c r="C53" s="182"/>
      <c r="D53" s="280"/>
      <c r="E53" s="257">
        <v>4</v>
      </c>
      <c r="F53" s="258" t="str">
        <f>IF(E53&gt;$R$57,,UPPER(VLOOKUP(E53,'1MD ELO (4)'!$A$7:$Q$134,2)))</f>
        <v/>
      </c>
      <c r="G53" s="259"/>
      <c r="H53" s="258"/>
      <c r="I53" s="260"/>
      <c r="J53" s="261" t="s">
        <v>72</v>
      </c>
      <c r="K53" s="262"/>
      <c r="L53" s="263"/>
      <c r="M53" s="262"/>
      <c r="N53" s="264"/>
      <c r="O53" s="262"/>
      <c r="P53" s="263"/>
      <c r="Q53" s="262"/>
      <c r="R53" s="264"/>
    </row>
    <row r="54" spans="1:18" s="21" customFormat="1" ht="9" customHeight="1" x14ac:dyDescent="0.25">
      <c r="A54" s="281"/>
      <c r="B54" s="282"/>
      <c r="C54" s="282"/>
      <c r="D54" s="283"/>
      <c r="E54" s="257"/>
      <c r="F54" s="258"/>
      <c r="G54" s="259"/>
      <c r="H54" s="258"/>
      <c r="I54" s="260"/>
      <c r="J54" s="261" t="s">
        <v>73</v>
      </c>
      <c r="K54" s="262"/>
      <c r="L54" s="263"/>
      <c r="M54" s="262"/>
      <c r="N54" s="264"/>
      <c r="O54" s="269"/>
      <c r="P54" s="273"/>
      <c r="Q54" s="269"/>
      <c r="R54" s="274"/>
    </row>
    <row r="55" spans="1:18" s="21" customFormat="1" ht="9" customHeight="1" x14ac:dyDescent="0.25">
      <c r="A55" s="284"/>
      <c r="B55" s="19"/>
      <c r="C55" s="182"/>
      <c r="D55" s="280"/>
      <c r="E55" s="257"/>
      <c r="F55" s="258"/>
      <c r="G55" s="259"/>
      <c r="H55" s="258"/>
      <c r="I55" s="260"/>
      <c r="J55" s="261" t="s">
        <v>74</v>
      </c>
      <c r="K55" s="262"/>
      <c r="L55" s="263"/>
      <c r="M55" s="262"/>
      <c r="N55" s="264"/>
      <c r="O55" s="265" t="s">
        <v>34</v>
      </c>
      <c r="P55" s="266"/>
      <c r="Q55" s="266"/>
      <c r="R55" s="267"/>
    </row>
    <row r="56" spans="1:18" s="21" customFormat="1" ht="9" customHeight="1" x14ac:dyDescent="0.25">
      <c r="A56" s="284"/>
      <c r="B56" s="19"/>
      <c r="C56" s="285"/>
      <c r="D56" s="286"/>
      <c r="E56" s="257"/>
      <c r="F56" s="258"/>
      <c r="G56" s="259"/>
      <c r="H56" s="258"/>
      <c r="I56" s="260"/>
      <c r="J56" s="261" t="s">
        <v>75</v>
      </c>
      <c r="K56" s="262"/>
      <c r="L56" s="263"/>
      <c r="M56" s="262"/>
      <c r="N56" s="264"/>
      <c r="O56" s="262"/>
      <c r="P56" s="263"/>
      <c r="Q56" s="262"/>
      <c r="R56" s="264"/>
    </row>
    <row r="57" spans="1:18" s="21" customFormat="1" ht="9" customHeight="1" x14ac:dyDescent="0.25">
      <c r="A57" s="287"/>
      <c r="B57" s="288"/>
      <c r="C57" s="289"/>
      <c r="D57" s="290"/>
      <c r="E57" s="291"/>
      <c r="F57" s="292"/>
      <c r="G57" s="293"/>
      <c r="H57" s="292"/>
      <c r="I57" s="294"/>
      <c r="J57" s="295" t="s">
        <v>76</v>
      </c>
      <c r="K57" s="269"/>
      <c r="L57" s="273"/>
      <c r="M57" s="269"/>
      <c r="N57" s="274"/>
      <c r="O57" s="269">
        <f>R4</f>
        <v>0</v>
      </c>
      <c r="P57" s="273"/>
      <c r="Q57" s="269"/>
      <c r="R57" s="296">
        <f>MIN(4,'1MD ELO (4)'!Q5)</f>
        <v>4</v>
      </c>
    </row>
  </sheetData>
  <mergeCells count="1">
    <mergeCell ref="A4:C4"/>
  </mergeCells>
  <conditionalFormatting sqref="B39 B41 B43 B45 B47">
    <cfRule type="cellIs" dxfId="639" priority="5" operator="equal">
      <formula>"QA"</formula>
    </cfRule>
    <cfRule type="cellIs" dxfId="638" priority="6" operator="equal">
      <formula>"DA"</formula>
    </cfRule>
  </conditionalFormatting>
  <conditionalFormatting sqref="E7 E9 E11 E13 E15 E17 E19 E21 E23 E25 E27 E29 E31 E33 E35 E37">
    <cfRule type="expression" dxfId="637" priority="3">
      <formula>$E7&lt;5</formula>
    </cfRule>
  </conditionalFormatting>
  <conditionalFormatting sqref="E39 E41 E43 E45 E47">
    <cfRule type="expression" dxfId="636" priority="11">
      <formula>AND($E39&lt;9,$C39&gt;0)</formula>
    </cfRule>
  </conditionalFormatting>
  <conditionalFormatting sqref="F7 F9 F11 F13 F15 F17 F19 F21 F23 F25 F27 F29 F31 F33 F35 F37">
    <cfRule type="cellIs" dxfId="635" priority="2" operator="equal">
      <formula>"Bye"</formula>
    </cfRule>
  </conditionalFormatting>
  <conditionalFormatting sqref="F39 F41 F43 F45 F47">
    <cfRule type="cellIs" dxfId="634" priority="9" operator="equal">
      <formula>"Bye"</formula>
    </cfRule>
    <cfRule type="expression" dxfId="633" priority="10">
      <formula>AND($E39&lt;9,$C39&gt;0)</formula>
    </cfRule>
  </conditionalFormatting>
  <conditionalFormatting sqref="H7 H9 H11 H13 H15 H17 H19 H21 H23 H25 H27 H29 H31 H33 H35 H37 G39:I39 G41:I41 G43:I43 G45:I45 G47:I47">
    <cfRule type="expression" dxfId="632" priority="15">
      <formula>AND(#REF!&lt;9,#REF!&gt;0)</formula>
    </cfRule>
  </conditionalFormatting>
  <conditionalFormatting sqref="I8 K10 I12 M14 I16 K18 I20 O22 I24 K26 I28 M30 I32 K34 I36 M40 I42 K44 I46">
    <cfRule type="expression" dxfId="631" priority="12">
      <formula>AND($O$1="CU",I8="Umpire")</formula>
    </cfRule>
    <cfRule type="expression" dxfId="630" priority="13">
      <formula>AND($O$1="CU",I8&lt;&gt;"Umpire",J8&lt;&gt;"")</formula>
    </cfRule>
    <cfRule type="expression" dxfId="629" priority="14">
      <formula>AND($O$1="CU",I8&lt;&gt;"Umpire")</formula>
    </cfRule>
  </conditionalFormatting>
  <conditionalFormatting sqref="J8 L10 J12 N14 J16 L18 J20 P22 J24 L26 J28 N30 J32 L34 J36 R57">
    <cfRule type="expression" dxfId="628" priority="4">
      <formula>$O$1="CU"</formula>
    </cfRule>
  </conditionalFormatting>
  <conditionalFormatting sqref="K8 M10 K12 O14 K16 M18 K20 Q22 K24 M26 K28 O30 K32 M34 K36 O40 K42 M44 K46">
    <cfRule type="expression" dxfId="627" priority="7">
      <formula>J8="as"</formula>
    </cfRule>
    <cfRule type="expression" dxfId="626" priority="8">
      <formula>J8="bs"</formula>
    </cfRule>
  </conditionalFormatting>
  <dataValidations count="1">
    <dataValidation type="list" allowBlank="1" showInputMessage="1" sqref="I8 K10 I12 M14 I16 K18 I20 O22 I24 K26 I28 M30 I32 K34 I36 M40 I42 K44 I46" xr:uid="{00000000-0002-0000-47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73730"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73729"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73732"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73733"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FF00"/>
    <pageSetUpPr fitToPage="1"/>
  </sheetPr>
  <dimension ref="A1:AK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165"/>
      <c r="I1" s="516"/>
      <c r="J1" s="166"/>
      <c r="K1" s="98"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E2" s="168">
        <f>Altalanos!$D$8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158</v>
      </c>
      <c r="N5" s="186"/>
      <c r="O5" s="183" t="s">
        <v>157</v>
      </c>
      <c r="P5" s="186"/>
      <c r="Q5" s="183" t="s">
        <v>82</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5" customHeight="1" x14ac:dyDescent="0.25">
      <c r="A6" s="188"/>
      <c r="B6" s="467"/>
      <c r="C6" s="467"/>
      <c r="D6" s="467"/>
      <c r="E6" s="467"/>
      <c r="F6" s="466" t="str">
        <f>IF(Y3="","",CONCATENATE(AH1," / ",AG1," pont"))</f>
        <v/>
      </c>
      <c r="G6" s="468"/>
      <c r="H6" s="469"/>
      <c r="I6" s="468"/>
      <c r="J6" s="470"/>
      <c r="K6" s="467" t="str">
        <f>IF(Y3="","",CONCATENATE(AF1," pont"))</f>
        <v/>
      </c>
      <c r="L6" s="470"/>
      <c r="M6" s="467" t="str">
        <f>IF(Y3="","",CONCATENATE(AE1," pont"))</f>
        <v/>
      </c>
      <c r="N6" s="470"/>
      <c r="O6" s="467" t="str">
        <f>IF(Y3="","",CONCATENATE(AD1," pont"))</f>
        <v/>
      </c>
      <c r="P6" s="470"/>
      <c r="Q6" s="467" t="str">
        <f>IF(Y3="","",CONCATENATE(AC1," pont"))</f>
        <v/>
      </c>
      <c r="R6" s="527"/>
      <c r="Y6" s="473"/>
      <c r="Z6" s="473"/>
      <c r="AA6" s="473" t="s">
        <v>112</v>
      </c>
      <c r="AB6" s="474">
        <v>150</v>
      </c>
      <c r="AC6" s="474">
        <v>120</v>
      </c>
      <c r="AD6" s="474">
        <v>90</v>
      </c>
      <c r="AE6" s="474">
        <v>60</v>
      </c>
      <c r="AF6" s="474">
        <v>40</v>
      </c>
      <c r="AG6" s="474">
        <v>25</v>
      </c>
      <c r="AH6" s="474">
        <v>10</v>
      </c>
      <c r="AI6" s="519"/>
      <c r="AJ6" s="519"/>
      <c r="AK6" s="519"/>
    </row>
    <row r="7" spans="1:37" s="63" customFormat="1" ht="10.5" customHeight="1" x14ac:dyDescent="0.25">
      <c r="A7" s="196">
        <v>1</v>
      </c>
      <c r="B7" s="197" t="str">
        <f>IF($E7="","",VLOOKUP($E7,'1MD ELO (4)'!$A$7:$O$48,14))</f>
        <v/>
      </c>
      <c r="C7" s="197" t="str">
        <f>IF($E7="","",VLOOKUP($E7,'1MD ELO (4)'!$A$7:$O$48,15))</f>
        <v/>
      </c>
      <c r="D7" s="198" t="str">
        <f>IF($E7="","",VLOOKUP($E7,'1MD ELO (4)'!$A$7:$O$48,5))</f>
        <v/>
      </c>
      <c r="E7" s="199"/>
      <c r="F7" s="200" t="str">
        <f>UPPER(IF($E7="","",VLOOKUP($E7,'1MD ELO (4)'!$A$7:$O$48,2)))</f>
        <v/>
      </c>
      <c r="G7" s="200" t="str">
        <f>IF($E7="","",VLOOKUP($E7,'1MD ELO (4)'!$A$7:$O$48,3))</f>
        <v/>
      </c>
      <c r="H7" s="200"/>
      <c r="I7" s="200" t="str">
        <f>IF($E7="","",VLOOKUP($E7,'1MD ELO (4)'!$A$7:$O$48,4))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v>2</v>
      </c>
      <c r="B9" s="197" t="str">
        <f>IF($E9="","",VLOOKUP($E9,'1MD ELO (4)'!$A$7:$O$48,14))</f>
        <v/>
      </c>
      <c r="C9" s="197" t="str">
        <f>IF($E9="","",VLOOKUP($E9,'1MD ELO (4)'!$A$7:$O$48,15))</f>
        <v/>
      </c>
      <c r="D9" s="198" t="str">
        <f>IF($E9="","",VLOOKUP($E9,'1MD ELO (4)'!$A$7:$O$48,5))</f>
        <v/>
      </c>
      <c r="E9" s="199"/>
      <c r="F9" s="219" t="str">
        <f>UPPER(IF($E9="","",VLOOKUP($E9,'1MD ELO (4)'!$A$7:$O$48,2)))</f>
        <v/>
      </c>
      <c r="G9" s="219" t="str">
        <f>IF($E9="","",VLOOKUP($E9,'1MD ELO (4)'!$A$7:$O$48,3))</f>
        <v/>
      </c>
      <c r="H9" s="219"/>
      <c r="I9" s="219" t="str">
        <f>IF($E9="","",VLOOKUP($E9,'1MD ELO (4)'!$A$7:$O$48,4))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v>3</v>
      </c>
      <c r="B11" s="197" t="str">
        <f>IF($E11="","",VLOOKUP($E11,'1MD ELO (4)'!$A$7:$O$48,14))</f>
        <v/>
      </c>
      <c r="C11" s="197" t="str">
        <f>IF($E11="","",VLOOKUP($E11,'1MD ELO (4)'!$A$7:$O$48,15))</f>
        <v/>
      </c>
      <c r="D11" s="198" t="str">
        <f>IF($E11="","",VLOOKUP($E11,'1MD ELO (4)'!$A$7:$O$48,5))</f>
        <v/>
      </c>
      <c r="E11" s="199"/>
      <c r="F11" s="219" t="str">
        <f>UPPER(IF($E11="","",VLOOKUP($E11,'1MD ELO (4)'!$A$7:$O$48,2)))</f>
        <v/>
      </c>
      <c r="G11" s="219" t="str">
        <f>IF($E11="","",VLOOKUP($E11,'1MD ELO (4)'!$A$7:$O$48,3))</f>
        <v/>
      </c>
      <c r="H11" s="219"/>
      <c r="I11" s="219" t="str">
        <f>IF($E11="","",VLOOKUP($E11,'1MD ELO (4)'!$A$7:$O$48,4))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c r="B12" s="210"/>
      <c r="C12" s="210"/>
      <c r="D12" s="211"/>
      <c r="E12" s="223"/>
      <c r="F12" s="213"/>
      <c r="G12" s="213"/>
      <c r="H12" s="214"/>
      <c r="I12" s="528"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209">
        <v>4</v>
      </c>
      <c r="B13" s="197" t="str">
        <f>IF($E13="","",VLOOKUP($E13,'1MD ELO (4)'!$A$7:$O$48,14))</f>
        <v/>
      </c>
      <c r="C13" s="197" t="str">
        <f>IF($E13="","",VLOOKUP($E13,'1MD ELO (4)'!$A$7:$O$48,15))</f>
        <v/>
      </c>
      <c r="D13" s="198" t="str">
        <f>IF($E13="","",VLOOKUP($E13,'1MD ELO (4)'!$A$7:$O$48,5))</f>
        <v/>
      </c>
      <c r="E13" s="199"/>
      <c r="F13" s="219" t="str">
        <f>UPPER(IF($E13="","",VLOOKUP($E13,'1MD ELO (4)'!$A$7:$O$48,2)))</f>
        <v/>
      </c>
      <c r="G13" s="219" t="str">
        <f>IF($E13="","",VLOOKUP($E13,'1MD ELO (4)'!$A$7:$O$48,3))</f>
        <v/>
      </c>
      <c r="H13" s="219"/>
      <c r="I13" s="219" t="str">
        <f>IF($E13="","",VLOOKUP($E13,'1MD ELO (4)'!$A$7:$O$48,4))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09"/>
      <c r="B14" s="210"/>
      <c r="C14" s="210"/>
      <c r="D14" s="211"/>
      <c r="E14" s="223"/>
      <c r="F14" s="213"/>
      <c r="G14" s="213"/>
      <c r="H14" s="214"/>
      <c r="I14" s="21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209">
        <v>5</v>
      </c>
      <c r="B15" s="197" t="str">
        <f>IF($E15="","",VLOOKUP($E15,'1MD ELO (4)'!$A$7:$O$48,14))</f>
        <v/>
      </c>
      <c r="C15" s="197" t="str">
        <f>IF($E15="","",VLOOKUP($E15,'1MD ELO (4)'!$A$7:$O$48,15))</f>
        <v/>
      </c>
      <c r="D15" s="198" t="str">
        <f>IF($E15="","",VLOOKUP($E15,'1MD ELO (4)'!$A$7:$O$48,5))</f>
        <v/>
      </c>
      <c r="E15" s="199"/>
      <c r="F15" s="219" t="str">
        <f>UPPER(IF($E15="","",VLOOKUP($E15,'1MD ELO (4)'!$A$7:$O$48,2)))</f>
        <v/>
      </c>
      <c r="G15" s="219" t="str">
        <f>IF($E15="","",VLOOKUP($E15,'1MD ELO (4)'!$A$7:$O$48,3))</f>
        <v/>
      </c>
      <c r="H15" s="219"/>
      <c r="I15" s="219" t="str">
        <f>IF($E15="","",VLOOKUP($E15,'1MD ELO (4)'!$A$7:$O$48,4))</f>
        <v/>
      </c>
      <c r="J15" s="236"/>
      <c r="K15" s="202"/>
      <c r="L15" s="202"/>
      <c r="M15" s="202"/>
      <c r="N15" s="520"/>
      <c r="O15" s="202"/>
      <c r="P15" s="529"/>
      <c r="Q15" s="203"/>
      <c r="R15" s="204"/>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209"/>
      <c r="B16" s="210"/>
      <c r="C16" s="210"/>
      <c r="D16" s="211"/>
      <c r="E16" s="223"/>
      <c r="F16" s="213"/>
      <c r="G16" s="213"/>
      <c r="H16" s="214"/>
      <c r="I16" s="528" t="s">
        <v>59</v>
      </c>
      <c r="J16" s="216"/>
      <c r="K16" s="217" t="str">
        <f>UPPER(IF(OR(J16="a",J16="as"),F15,IF(OR(J16="b",J16="bs"),F17,)))</f>
        <v/>
      </c>
      <c r="L16" s="217"/>
      <c r="M16" s="202"/>
      <c r="N16" s="520"/>
      <c r="O16" s="203"/>
      <c r="P16" s="529"/>
      <c r="Q16" s="203"/>
      <c r="R16" s="204"/>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v>6</v>
      </c>
      <c r="B17" s="197" t="str">
        <f>IF($E17="","",VLOOKUP($E17,'1MD ELO (4)'!$A$7:$O$48,14))</f>
        <v/>
      </c>
      <c r="C17" s="197" t="str">
        <f>IF($E17="","",VLOOKUP($E17,'1MD ELO (4)'!$A$7:$O$48,15))</f>
        <v/>
      </c>
      <c r="D17" s="198" t="str">
        <f>IF($E17="","",VLOOKUP($E17,'1MD ELO (4)'!$A$7:$O$48,5))</f>
        <v/>
      </c>
      <c r="E17" s="199"/>
      <c r="F17" s="219" t="str">
        <f>UPPER(IF($E17="","",VLOOKUP($E17,'1MD ELO (4)'!$A$7:$O$48,2)))</f>
        <v/>
      </c>
      <c r="G17" s="219" t="str">
        <f>IF($E17="","",VLOOKUP($E17,'1MD ELO (4)'!$A$7:$O$48,3))</f>
        <v/>
      </c>
      <c r="H17" s="219"/>
      <c r="I17" s="219" t="str">
        <f>IF($E17="","",VLOOKUP($E17,'1MD ELO (4)'!$A$7:$O$48,4))</f>
        <v/>
      </c>
      <c r="J17" s="221"/>
      <c r="K17" s="202"/>
      <c r="L17" s="222"/>
      <c r="M17" s="202"/>
      <c r="N17" s="520"/>
      <c r="O17" s="203"/>
      <c r="P17" s="529"/>
      <c r="Q17" s="203"/>
      <c r="R17" s="204"/>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c r="B18" s="210"/>
      <c r="C18" s="210"/>
      <c r="D18" s="211"/>
      <c r="E18" s="223"/>
      <c r="F18" s="213"/>
      <c r="G18" s="213"/>
      <c r="H18" s="214"/>
      <c r="I18" s="213"/>
      <c r="J18" s="224"/>
      <c r="K18" s="215" t="s">
        <v>59</v>
      </c>
      <c r="L18" s="225"/>
      <c r="M18" s="217" t="str">
        <f>UPPER(IF(OR(L18="a",L18="as"),K16,IF(OR(L18="b",L18="bs"),K20,)))</f>
        <v/>
      </c>
      <c r="N18" s="521"/>
      <c r="O18" s="203"/>
      <c r="P18" s="529"/>
      <c r="Q18" s="203"/>
      <c r="R18" s="204"/>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v>7</v>
      </c>
      <c r="B19" s="197" t="str">
        <f>IF($E19="","",VLOOKUP($E19,'1MD ELO (4)'!$A$7:$O$48,14))</f>
        <v/>
      </c>
      <c r="C19" s="197" t="str">
        <f>IF($E19="","",VLOOKUP($E19,'1MD ELO (4)'!$A$7:$O$48,15))</f>
        <v/>
      </c>
      <c r="D19" s="198" t="str">
        <f>IF($E19="","",VLOOKUP($E19,'1MD ELO (4)'!$A$7:$O$48,5))</f>
        <v/>
      </c>
      <c r="E19" s="199"/>
      <c r="F19" s="219" t="str">
        <f>UPPER(IF($E19="","",VLOOKUP($E19,'1MD ELO (4)'!$A$7:$O$48,2)))</f>
        <v/>
      </c>
      <c r="G19" s="219" t="str">
        <f>IF($E19="","",VLOOKUP($E19,'1MD ELO (4)'!$A$7:$O$48,3))</f>
        <v/>
      </c>
      <c r="H19" s="219"/>
      <c r="I19" s="219" t="str">
        <f>IF($E19="","",VLOOKUP($E19,'1MD ELO (4)'!$A$7:$O$48,4))</f>
        <v/>
      </c>
      <c r="J19" s="201"/>
      <c r="K19" s="202"/>
      <c r="L19" s="228"/>
      <c r="M19" s="202"/>
      <c r="N19" s="227"/>
      <c r="O19" s="203"/>
      <c r="P19" s="529"/>
      <c r="Q19" s="203"/>
      <c r="R19" s="204"/>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03"/>
      <c r="P20" s="529"/>
      <c r="Q20" s="203"/>
      <c r="R20" s="204"/>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196">
        <v>8</v>
      </c>
      <c r="B21" s="197" t="str">
        <f>IF($E21="","",VLOOKUP($E21,'1MD ELO (4)'!$A$7:$O$48,14))</f>
        <v/>
      </c>
      <c r="C21" s="197" t="str">
        <f>IF($E21="","",VLOOKUP($E21,'1MD ELO (4)'!$A$7:$O$48,15))</f>
        <v/>
      </c>
      <c r="D21" s="198" t="str">
        <f>IF($E21="","",VLOOKUP($E21,'1MD ELO (4)'!$A$7:$O$48,5))</f>
        <v/>
      </c>
      <c r="E21" s="199"/>
      <c r="F21" s="200" t="str">
        <f>UPPER(IF($E21="","",VLOOKUP($E21,'1MD ELO (4)'!$A$7:$O$48,2)))</f>
        <v/>
      </c>
      <c r="G21" s="200" t="str">
        <f>IF($E21="","",VLOOKUP($E21,'1MD ELO (4)'!$A$7:$O$48,3))</f>
        <v/>
      </c>
      <c r="H21" s="200"/>
      <c r="I21" s="200" t="str">
        <f>IF($E21="","",VLOOKUP($E21,'1MD ELO (4)'!$A$7:$O$48,4))</f>
        <v/>
      </c>
      <c r="J21" s="231"/>
      <c r="K21" s="202"/>
      <c r="L21" s="202"/>
      <c r="M21" s="202"/>
      <c r="N21" s="227"/>
      <c r="O21" s="203"/>
      <c r="P21" s="529"/>
      <c r="Q21" s="203"/>
      <c r="R21" s="204"/>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09"/>
      <c r="B22" s="210"/>
      <c r="C22" s="210"/>
      <c r="D22" s="211"/>
      <c r="E22" s="212"/>
      <c r="F22" s="233"/>
      <c r="G22" s="233"/>
      <c r="H22" s="303"/>
      <c r="I22" s="233"/>
      <c r="J22" s="224"/>
      <c r="K22" s="202"/>
      <c r="L22" s="202"/>
      <c r="M22" s="202"/>
      <c r="N22" s="227"/>
      <c r="O22" s="215" t="s">
        <v>59</v>
      </c>
      <c r="P22" s="225"/>
      <c r="Q22" s="217" t="str">
        <f>UPPER(IF(OR(P22="a",P22="as"),O14,IF(OR(P22="b",P22="bs"),O30,)))</f>
        <v/>
      </c>
      <c r="R22" s="530"/>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v>9</v>
      </c>
      <c r="B23" s="197" t="str">
        <f>IF($E23="","",VLOOKUP($E23,'1MD ELO (4)'!$A$7:$O$48,14))</f>
        <v/>
      </c>
      <c r="C23" s="197" t="str">
        <f>IF($E23="","",VLOOKUP($E23,'1MD ELO (4)'!$A$7:$O$48,15))</f>
        <v/>
      </c>
      <c r="D23" s="198" t="str">
        <f>IF($E23="","",VLOOKUP($E23,'1MD ELO (4)'!$A$7:$O$48,5))</f>
        <v/>
      </c>
      <c r="E23" s="199"/>
      <c r="F23" s="200" t="str">
        <f>UPPER(IF($E23="","",VLOOKUP($E23,'1MD ELO (4)'!$A$7:$O$48,2)))</f>
        <v/>
      </c>
      <c r="G23" s="200" t="str">
        <f>IF($E23="","",VLOOKUP($E23,'1MD ELO (4)'!$A$7:$O$48,3))</f>
        <v/>
      </c>
      <c r="H23" s="200"/>
      <c r="I23" s="200" t="str">
        <f>IF($E23="","",VLOOKUP($E23,'1MD ELO (4)'!$A$7:$O$48,4))</f>
        <v/>
      </c>
      <c r="J23" s="201"/>
      <c r="K23" s="202"/>
      <c r="L23" s="202"/>
      <c r="M23" s="202"/>
      <c r="N23" s="227"/>
      <c r="O23" s="203"/>
      <c r="P23" s="52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209"/>
      <c r="B24" s="210"/>
      <c r="C24" s="210"/>
      <c r="D24" s="211"/>
      <c r="E24" s="212"/>
      <c r="F24" s="213"/>
      <c r="G24" s="213"/>
      <c r="H24" s="214"/>
      <c r="I24" s="215" t="s">
        <v>59</v>
      </c>
      <c r="J24" s="216"/>
      <c r="K24" s="217" t="str">
        <f>UPPER(IF(OR(J24="a",J24="as"),F23,IF(OR(J24="b",J24="bs"),F25,)))</f>
        <v/>
      </c>
      <c r="L24" s="217"/>
      <c r="M24" s="202"/>
      <c r="N24" s="227"/>
      <c r="O24" s="203"/>
      <c r="P24" s="529"/>
      <c r="Q24" s="203"/>
      <c r="R24" s="529"/>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v>10</v>
      </c>
      <c r="B25" s="197" t="str">
        <f>IF($E25="","",VLOOKUP($E25,'1MD ELO (4)'!$A$7:$O$48,14))</f>
        <v/>
      </c>
      <c r="C25" s="197" t="str">
        <f>IF($E25="","",VLOOKUP($E25,'1MD ELO (4)'!$A$7:$O$48,15))</f>
        <v/>
      </c>
      <c r="D25" s="198" t="str">
        <f>IF($E25="","",VLOOKUP($E25,'1MD ELO (4)'!$A$7:$O$48,5))</f>
        <v/>
      </c>
      <c r="E25" s="199"/>
      <c r="F25" s="219" t="str">
        <f>UPPER(IF($E25="","",VLOOKUP($E25,'1MD ELO (4)'!$A$7:$O$48,2)))</f>
        <v/>
      </c>
      <c r="G25" s="219" t="str">
        <f>IF($E25="","",VLOOKUP($E25,'1MD ELO (4)'!$A$7:$O$48,3))</f>
        <v/>
      </c>
      <c r="H25" s="219"/>
      <c r="I25" s="219" t="str">
        <f>IF($E25="","",VLOOKUP($E25,'1MD ELO (4)'!$A$7:$O$48,4))</f>
        <v/>
      </c>
      <c r="J25" s="221"/>
      <c r="K25" s="202"/>
      <c r="L25" s="222"/>
      <c r="M25" s="202"/>
      <c r="N25" s="227"/>
      <c r="O25" s="203"/>
      <c r="P25" s="529"/>
      <c r="Q25" s="203"/>
      <c r="R25" s="529"/>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c r="B26" s="210"/>
      <c r="C26" s="210"/>
      <c r="D26" s="211"/>
      <c r="E26" s="223"/>
      <c r="F26" s="213"/>
      <c r="G26" s="213"/>
      <c r="H26" s="214"/>
      <c r="I26" s="213"/>
      <c r="J26" s="224"/>
      <c r="K26" s="215" t="s">
        <v>59</v>
      </c>
      <c r="L26" s="225"/>
      <c r="M26" s="217" t="str">
        <f>UPPER(IF(OR(L26="a",L26="as"),K24,IF(OR(L26="b",L26="bs"),K28,)))</f>
        <v/>
      </c>
      <c r="N26" s="226"/>
      <c r="O26" s="203"/>
      <c r="P26" s="529"/>
      <c r="Q26" s="203"/>
      <c r="R26" s="529"/>
      <c r="S26" s="207"/>
      <c r="Y26"/>
      <c r="Z26"/>
      <c r="AA26"/>
      <c r="AB26"/>
      <c r="AC26"/>
      <c r="AD26"/>
      <c r="AE26"/>
      <c r="AF26"/>
      <c r="AG26"/>
      <c r="AH26"/>
      <c r="AI26"/>
      <c r="AJ26"/>
      <c r="AK26"/>
    </row>
    <row r="27" spans="1:37" s="63" customFormat="1" ht="9" customHeight="1" x14ac:dyDescent="0.25">
      <c r="A27" s="209">
        <v>11</v>
      </c>
      <c r="B27" s="197" t="str">
        <f>IF($E27="","",VLOOKUP($E27,'1MD ELO (4)'!$A$7:$O$48,14))</f>
        <v/>
      </c>
      <c r="C27" s="197" t="str">
        <f>IF($E27="","",VLOOKUP($E27,'1MD ELO (4)'!$A$7:$O$48,15))</f>
        <v/>
      </c>
      <c r="D27" s="198" t="str">
        <f>IF($E27="","",VLOOKUP($E27,'1MD ELO (4)'!$A$7:$O$48,5))</f>
        <v/>
      </c>
      <c r="E27" s="199"/>
      <c r="F27" s="219" t="str">
        <f>UPPER(IF($E27="","",VLOOKUP($E27,'1MD ELO (4)'!$A$7:$O$48,2)))</f>
        <v/>
      </c>
      <c r="G27" s="219" t="str">
        <f>IF($E27="","",VLOOKUP($E27,'1MD ELO (4)'!$A$7:$O$48,3))</f>
        <v/>
      </c>
      <c r="H27" s="219"/>
      <c r="I27" s="219" t="str">
        <f>IF($E27="","",VLOOKUP($E27,'1MD ELO (4)'!$A$7:$O$48,4))</f>
        <v/>
      </c>
      <c r="J27" s="201"/>
      <c r="K27" s="202"/>
      <c r="L27" s="228"/>
      <c r="M27" s="202"/>
      <c r="N27" s="520"/>
      <c r="O27" s="203"/>
      <c r="P27" s="529"/>
      <c r="Q27" s="203"/>
      <c r="R27" s="529"/>
      <c r="S27" s="207"/>
      <c r="Y27"/>
      <c r="Z27"/>
      <c r="AA27"/>
      <c r="AB27"/>
      <c r="AC27"/>
      <c r="AD27"/>
      <c r="AE27"/>
      <c r="AF27"/>
      <c r="AG27"/>
      <c r="AH27"/>
      <c r="AI27"/>
      <c r="AJ27"/>
      <c r="AK27"/>
    </row>
    <row r="28" spans="1:37" s="63" customFormat="1" ht="9" customHeight="1" x14ac:dyDescent="0.25">
      <c r="A28" s="234"/>
      <c r="B28" s="210"/>
      <c r="C28" s="210"/>
      <c r="D28" s="211"/>
      <c r="E28" s="223"/>
      <c r="F28" s="213"/>
      <c r="G28" s="213"/>
      <c r="H28" s="214"/>
      <c r="I28" s="528" t="s">
        <v>59</v>
      </c>
      <c r="J28" s="216"/>
      <c r="K28" s="217" t="str">
        <f>UPPER(IF(OR(J28="a",J28="as"),F27,IF(OR(J28="b",J28="bs"),F29,)))</f>
        <v/>
      </c>
      <c r="L28" s="230"/>
      <c r="M28" s="202"/>
      <c r="N28" s="520"/>
      <c r="O28" s="203"/>
      <c r="P28" s="529"/>
      <c r="Q28" s="203"/>
      <c r="R28" s="529"/>
      <c r="S28" s="207"/>
    </row>
    <row r="29" spans="1:37" s="63" customFormat="1" ht="9" customHeight="1" x14ac:dyDescent="0.25">
      <c r="A29" s="209">
        <v>12</v>
      </c>
      <c r="B29" s="197" t="str">
        <f>IF($E29="","",VLOOKUP($E29,'1MD ELO (4)'!$A$7:$O$48,14))</f>
        <v/>
      </c>
      <c r="C29" s="197" t="str">
        <f>IF($E29="","",VLOOKUP($E29,'1MD ELO (4)'!$A$7:$O$48,15))</f>
        <v/>
      </c>
      <c r="D29" s="198" t="str">
        <f>IF($E29="","",VLOOKUP($E29,'1MD ELO (4)'!$A$7:$O$48,5))</f>
        <v/>
      </c>
      <c r="E29" s="199"/>
      <c r="F29" s="219" t="str">
        <f>UPPER(IF($E29="","",VLOOKUP($E29,'1MD ELO (4)'!$A$7:$O$48,2)))</f>
        <v/>
      </c>
      <c r="G29" s="219" t="str">
        <f>IF($E29="","",VLOOKUP($E29,'1MD ELO (4)'!$A$7:$O$48,3))</f>
        <v/>
      </c>
      <c r="H29" s="219"/>
      <c r="I29" s="219" t="str">
        <f>IF($E29="","",VLOOKUP($E29,'1MD ELO (4)'!$A$7:$O$48,4))</f>
        <v/>
      </c>
      <c r="J29" s="231"/>
      <c r="K29" s="202"/>
      <c r="L29" s="202"/>
      <c r="M29" s="202"/>
      <c r="N29" s="520"/>
      <c r="O29" s="203"/>
      <c r="P29" s="529"/>
      <c r="Q29" s="203"/>
      <c r="R29" s="529"/>
      <c r="S29" s="207"/>
    </row>
    <row r="30" spans="1:37" s="63" customFormat="1" ht="9" customHeight="1" x14ac:dyDescent="0.25">
      <c r="A30" s="209"/>
      <c r="B30" s="210"/>
      <c r="C30" s="210"/>
      <c r="D30" s="211"/>
      <c r="E30" s="223"/>
      <c r="F30" s="213"/>
      <c r="G30" s="213"/>
      <c r="H30" s="214"/>
      <c r="I30" s="213"/>
      <c r="J30" s="224"/>
      <c r="K30" s="202"/>
      <c r="L30" s="202"/>
      <c r="M30" s="215" t="s">
        <v>59</v>
      </c>
      <c r="N30" s="225"/>
      <c r="O30" s="217" t="str">
        <f>UPPER(IF(OR(N30="a",N30="as"),M26,IF(OR(N30="b",N30="bs"),M34,)))</f>
        <v/>
      </c>
      <c r="P30" s="531"/>
      <c r="Q30" s="203"/>
      <c r="R30" s="529"/>
      <c r="S30" s="207"/>
    </row>
    <row r="31" spans="1:37" s="63" customFormat="1" ht="9" customHeight="1" x14ac:dyDescent="0.25">
      <c r="A31" s="209">
        <v>13</v>
      </c>
      <c r="B31" s="197" t="str">
        <f>IF($E31="","",VLOOKUP($E31,'1MD ELO (4)'!$A$7:$O$48,14))</f>
        <v/>
      </c>
      <c r="C31" s="197" t="str">
        <f>IF($E31="","",VLOOKUP($E31,'1MD ELO (4)'!$A$7:$O$48,15))</f>
        <v/>
      </c>
      <c r="D31" s="198" t="str">
        <f>IF($E31="","",VLOOKUP($E31,'1MD ELO (4)'!$A$7:$O$48,5))</f>
        <v/>
      </c>
      <c r="E31" s="199"/>
      <c r="F31" s="219" t="str">
        <f>UPPER(IF($E31="","",VLOOKUP($E31,'1MD ELO (4)'!$A$7:$O$48,2)))</f>
        <v/>
      </c>
      <c r="G31" s="219" t="str">
        <f>IF($E31="","",VLOOKUP($E31,'1MD ELO (4)'!$A$7:$O$48,3))</f>
        <v/>
      </c>
      <c r="H31" s="219"/>
      <c r="I31" s="219" t="str">
        <f>IF($E31="","",VLOOKUP($E31,'1MD ELO (4)'!$A$7:$O$48,4))</f>
        <v/>
      </c>
      <c r="J31" s="236"/>
      <c r="K31" s="202"/>
      <c r="L31" s="202"/>
      <c r="M31" s="202"/>
      <c r="N31" s="520"/>
      <c r="O31" s="202"/>
      <c r="P31" s="204"/>
      <c r="Q31" s="203"/>
      <c r="R31" s="529"/>
      <c r="S31" s="207"/>
    </row>
    <row r="32" spans="1:37" s="63" customFormat="1" ht="9" customHeight="1" x14ac:dyDescent="0.25">
      <c r="A32" s="209"/>
      <c r="B32" s="210"/>
      <c r="C32" s="210"/>
      <c r="D32" s="211"/>
      <c r="E32" s="223"/>
      <c r="F32" s="213"/>
      <c r="G32" s="213"/>
      <c r="H32" s="214"/>
      <c r="I32" s="528" t="s">
        <v>59</v>
      </c>
      <c r="J32" s="216"/>
      <c r="K32" s="217" t="str">
        <f>UPPER(IF(OR(J32="a",J32="as"),F31,IF(OR(J32="b",J32="bs"),F33,)))</f>
        <v/>
      </c>
      <c r="L32" s="217"/>
      <c r="M32" s="202"/>
      <c r="N32" s="520"/>
      <c r="O32" s="203"/>
      <c r="P32" s="204"/>
      <c r="Q32" s="203"/>
      <c r="R32" s="529"/>
      <c r="S32" s="207"/>
    </row>
    <row r="33" spans="1:19" s="63" customFormat="1" ht="9" customHeight="1" x14ac:dyDescent="0.25">
      <c r="A33" s="209">
        <v>14</v>
      </c>
      <c r="B33" s="197" t="str">
        <f>IF($E33="","",VLOOKUP($E33,'1MD ELO (4)'!$A$7:$O$48,14))</f>
        <v/>
      </c>
      <c r="C33" s="197" t="str">
        <f>IF($E33="","",VLOOKUP($E33,'1MD ELO (4)'!$A$7:$O$48,15))</f>
        <v/>
      </c>
      <c r="D33" s="198" t="str">
        <f>IF($E33="","",VLOOKUP($E33,'1MD ELO (4)'!$A$7:$O$48,5))</f>
        <v/>
      </c>
      <c r="E33" s="199"/>
      <c r="F33" s="219" t="str">
        <f>UPPER(IF($E33="","",VLOOKUP($E33,'1MD ELO (4)'!$A$7:$O$48,2)))</f>
        <v/>
      </c>
      <c r="G33" s="219" t="str">
        <f>IF($E33="","",VLOOKUP($E33,'1MD ELO (4)'!$A$7:$O$48,3))</f>
        <v/>
      </c>
      <c r="H33" s="219"/>
      <c r="I33" s="219" t="str">
        <f>IF($E33="","",VLOOKUP($E33,'1MD ELO (4)'!$A$7:$O$48,4))</f>
        <v/>
      </c>
      <c r="J33" s="221"/>
      <c r="K33" s="202"/>
      <c r="L33" s="222"/>
      <c r="M33" s="202"/>
      <c r="N33" s="520"/>
      <c r="O33" s="203"/>
      <c r="P33" s="204"/>
      <c r="Q33" s="203"/>
      <c r="R33" s="529"/>
      <c r="S33" s="207"/>
    </row>
    <row r="34" spans="1:19" s="63" customFormat="1" ht="9" customHeight="1" x14ac:dyDescent="0.25">
      <c r="A34" s="209"/>
      <c r="B34" s="210"/>
      <c r="C34" s="210"/>
      <c r="D34" s="211"/>
      <c r="E34" s="223"/>
      <c r="F34" s="213"/>
      <c r="G34" s="213"/>
      <c r="H34" s="214"/>
      <c r="I34" s="213"/>
      <c r="J34" s="224"/>
      <c r="K34" s="215" t="s">
        <v>59</v>
      </c>
      <c r="L34" s="225"/>
      <c r="M34" s="217" t="str">
        <f>UPPER(IF(OR(L34="a",L34="as"),K32,IF(OR(L34="b",L34="bs"),K36,)))</f>
        <v/>
      </c>
      <c r="N34" s="521"/>
      <c r="O34" s="203"/>
      <c r="P34" s="204"/>
      <c r="Q34" s="203"/>
      <c r="R34" s="529"/>
      <c r="S34" s="207"/>
    </row>
    <row r="35" spans="1:19" s="63" customFormat="1" ht="9" customHeight="1" x14ac:dyDescent="0.25">
      <c r="A35" s="209">
        <v>15</v>
      </c>
      <c r="B35" s="197" t="str">
        <f>IF($E35="","",VLOOKUP($E35,'1MD ELO (4)'!$A$7:$O$48,14))</f>
        <v/>
      </c>
      <c r="C35" s="197" t="str">
        <f>IF($E35="","",VLOOKUP($E35,'1MD ELO (4)'!$A$7:$O$48,15))</f>
        <v/>
      </c>
      <c r="D35" s="198" t="str">
        <f>IF($E35="","",VLOOKUP($E35,'1MD ELO (4)'!$A$7:$O$48,5))</f>
        <v/>
      </c>
      <c r="E35" s="199"/>
      <c r="F35" s="219" t="str">
        <f>UPPER(IF($E35="","",VLOOKUP($E35,'1MD ELO (4)'!$A$7:$O$48,2)))</f>
        <v/>
      </c>
      <c r="G35" s="219" t="str">
        <f>IF($E35="","",VLOOKUP($E35,'1MD ELO (4)'!$A$7:$O$48,3))</f>
        <v/>
      </c>
      <c r="H35" s="219"/>
      <c r="I35" s="219" t="str">
        <f>IF($E35="","",VLOOKUP($E35,'1MD ELO (4)'!$A$7:$O$48,4))</f>
        <v/>
      </c>
      <c r="J35" s="201"/>
      <c r="K35" s="202"/>
      <c r="L35" s="228"/>
      <c r="M35" s="202"/>
      <c r="N35" s="227"/>
      <c r="O35" s="203"/>
      <c r="P35" s="204"/>
      <c r="Q35" s="203"/>
      <c r="R35" s="529"/>
      <c r="S35" s="207"/>
    </row>
    <row r="36" spans="1:19" s="63" customFormat="1" ht="9" customHeight="1" x14ac:dyDescent="0.25">
      <c r="A36" s="209"/>
      <c r="B36" s="210"/>
      <c r="C36" s="210"/>
      <c r="D36" s="211"/>
      <c r="E36" s="212"/>
      <c r="F36" s="213"/>
      <c r="G36" s="213"/>
      <c r="H36" s="214"/>
      <c r="I36" s="215" t="s">
        <v>59</v>
      </c>
      <c r="J36" s="216"/>
      <c r="K36" s="217" t="str">
        <f>UPPER(IF(OR(J36="a",J36="as"),F35,IF(OR(J36="b",J36="bs"),F37,)))</f>
        <v/>
      </c>
      <c r="L36" s="230"/>
      <c r="M36" s="202"/>
      <c r="N36" s="227"/>
      <c r="O36" s="203"/>
      <c r="P36" s="204"/>
      <c r="Q36" s="203"/>
      <c r="R36" s="529"/>
      <c r="S36" s="207"/>
    </row>
    <row r="37" spans="1:19" s="63" customFormat="1" ht="9" customHeight="1" x14ac:dyDescent="0.25">
      <c r="A37" s="196">
        <v>16</v>
      </c>
      <c r="B37" s="197" t="str">
        <f>IF($E37="","",VLOOKUP($E37,'1MD ELO (4)'!$A$7:$O$48,14))</f>
        <v/>
      </c>
      <c r="C37" s="197" t="str">
        <f>IF($E37="","",VLOOKUP($E37,'1MD ELO (4)'!$A$7:$O$48,15))</f>
        <v/>
      </c>
      <c r="D37" s="198" t="str">
        <f>IF($E37="","",VLOOKUP($E37,'1MD ELO (4)'!$A$7:$O$48,5))</f>
        <v/>
      </c>
      <c r="E37" s="199"/>
      <c r="F37" s="200" t="str">
        <f>UPPER(IF($E37="","",VLOOKUP($E37,'1MD ELO (4)'!$A$7:$O$48,2)))</f>
        <v/>
      </c>
      <c r="G37" s="200" t="str">
        <f>IF($E37="","",VLOOKUP($E37,'1MD ELO (4)'!$A$7:$O$48,3))</f>
        <v/>
      </c>
      <c r="H37" s="200"/>
      <c r="I37" s="200" t="str">
        <f>IF($E37="","",VLOOKUP($E37,'1MD ELO (4)'!$A$7:$O$48,4))</f>
        <v/>
      </c>
      <c r="J37" s="231"/>
      <c r="K37" s="202"/>
      <c r="L37" s="202"/>
      <c r="M37" s="202"/>
      <c r="N37" s="227"/>
      <c r="O37" s="204"/>
      <c r="P37" s="204"/>
      <c r="Q37" s="203"/>
      <c r="R37" s="529"/>
      <c r="S37" s="207"/>
    </row>
    <row r="38" spans="1:19" s="63" customFormat="1" ht="9" customHeight="1" x14ac:dyDescent="0.25">
      <c r="A38" s="209"/>
      <c r="B38" s="210"/>
      <c r="C38" s="210"/>
      <c r="D38" s="211"/>
      <c r="E38" s="212"/>
      <c r="F38" s="213"/>
      <c r="G38" s="213"/>
      <c r="H38" s="214"/>
      <c r="I38" s="213"/>
      <c r="J38" s="224"/>
      <c r="K38" s="202"/>
      <c r="L38" s="202"/>
      <c r="M38" s="202"/>
      <c r="N38" s="227"/>
      <c r="O38" s="532" t="s">
        <v>159</v>
      </c>
      <c r="P38" s="533"/>
      <c r="Q38" s="217" t="str">
        <f>UPPER(IF(OR(P39="a",P39="as"),Q22,IF(OR(P39="b",P39="bs"),Q54,)))</f>
        <v/>
      </c>
      <c r="R38" s="534"/>
      <c r="S38" s="207"/>
    </row>
    <row r="39" spans="1:19" s="63" customFormat="1" ht="9" customHeight="1" x14ac:dyDescent="0.25">
      <c r="A39" s="196">
        <v>17</v>
      </c>
      <c r="B39" s="197" t="str">
        <f>IF($E39="","",VLOOKUP($E39,'1MD ELO (4)'!$A$7:$O$48,14))</f>
        <v/>
      </c>
      <c r="C39" s="197" t="str">
        <f>IF($E39="","",VLOOKUP($E39,'1MD ELO (4)'!$A$7:$O$48,15))</f>
        <v/>
      </c>
      <c r="D39" s="198" t="str">
        <f>IF($E39="","",VLOOKUP($E39,'1MD ELO (4)'!$A$7:$O$48,5))</f>
        <v/>
      </c>
      <c r="E39" s="199"/>
      <c r="F39" s="200" t="str">
        <f>UPPER(IF($E39="","",VLOOKUP($E39,'1MD ELO (4)'!$A$7:$O$48,2)))</f>
        <v/>
      </c>
      <c r="G39" s="200" t="str">
        <f>IF($E39="","",VLOOKUP($E39,'1MD ELO (4)'!$A$7:$O$48,3))</f>
        <v/>
      </c>
      <c r="H39" s="200"/>
      <c r="I39" s="200" t="str">
        <f>IF($E39="","",VLOOKUP($E39,'1MD ELO (4)'!$A$7:$O$48,4))</f>
        <v/>
      </c>
      <c r="J39" s="201"/>
      <c r="K39" s="202"/>
      <c r="L39" s="202"/>
      <c r="M39" s="202"/>
      <c r="N39" s="227"/>
      <c r="O39" s="215" t="s">
        <v>59</v>
      </c>
      <c r="P39" s="299"/>
      <c r="Q39" s="202"/>
      <c r="R39" s="529"/>
      <c r="S39" s="207"/>
    </row>
    <row r="40" spans="1:19" s="63" customFormat="1" ht="9" customHeight="1" x14ac:dyDescent="0.25">
      <c r="A40" s="209"/>
      <c r="B40" s="210"/>
      <c r="C40" s="210"/>
      <c r="D40" s="211"/>
      <c r="E40" s="212"/>
      <c r="F40" s="213"/>
      <c r="G40" s="213"/>
      <c r="H40" s="214"/>
      <c r="I40" s="215" t="s">
        <v>59</v>
      </c>
      <c r="J40" s="216"/>
      <c r="K40" s="217" t="str">
        <f>UPPER(IF(OR(J40="a",J40="as"),F39,IF(OR(J40="b",J40="bs"),F41,)))</f>
        <v/>
      </c>
      <c r="L40" s="217"/>
      <c r="M40" s="202"/>
      <c r="N40" s="227"/>
      <c r="O40" s="203"/>
      <c r="P40" s="204"/>
      <c r="Q40" s="203"/>
      <c r="R40" s="529"/>
      <c r="S40" s="207"/>
    </row>
    <row r="41" spans="1:19" s="63" customFormat="1" ht="9" customHeight="1" x14ac:dyDescent="0.25">
      <c r="A41" s="209">
        <v>18</v>
      </c>
      <c r="B41" s="197" t="str">
        <f>IF($E41="","",VLOOKUP($E41,'1MD ELO (4)'!$A$7:$O$48,14))</f>
        <v/>
      </c>
      <c r="C41" s="197" t="str">
        <f>IF($E41="","",VLOOKUP($E41,'1MD ELO (4)'!$A$7:$O$48,15))</f>
        <v/>
      </c>
      <c r="D41" s="198" t="str">
        <f>IF($E41="","",VLOOKUP($E41,'1MD ELO (4)'!$A$7:$O$48,5))</f>
        <v/>
      </c>
      <c r="E41" s="199"/>
      <c r="F41" s="219" t="str">
        <f>UPPER(IF($E41="","",VLOOKUP($E41,'1MD ELO (4)'!$A$7:$O$48,2)))</f>
        <v/>
      </c>
      <c r="G41" s="219" t="str">
        <f>IF($E41="","",VLOOKUP($E41,'1MD ELO (4)'!$A$7:$O$48,3))</f>
        <v/>
      </c>
      <c r="H41" s="219"/>
      <c r="I41" s="219" t="str">
        <f>IF($E41="","",VLOOKUP($E41,'1MD ELO (4)'!$A$7:$O$48,4))</f>
        <v/>
      </c>
      <c r="J41" s="221"/>
      <c r="K41" s="202"/>
      <c r="L41" s="222"/>
      <c r="M41" s="202"/>
      <c r="N41" s="227"/>
      <c r="O41" s="203"/>
      <c r="P41" s="204"/>
      <c r="Q41" s="726" t="str">
        <f>IF(Y3="","",CONCATENATE(AB1," pont"))</f>
        <v/>
      </c>
      <c r="R41" s="726"/>
      <c r="S41" s="207"/>
    </row>
    <row r="42" spans="1:19" s="63" customFormat="1" ht="9" customHeight="1" x14ac:dyDescent="0.25">
      <c r="A42" s="209"/>
      <c r="B42" s="210"/>
      <c r="C42" s="210"/>
      <c r="D42" s="211"/>
      <c r="E42" s="223"/>
      <c r="F42" s="213"/>
      <c r="G42" s="213"/>
      <c r="H42" s="214"/>
      <c r="I42" s="213"/>
      <c r="J42" s="224"/>
      <c r="K42" s="215" t="s">
        <v>59</v>
      </c>
      <c r="L42" s="225"/>
      <c r="M42" s="217" t="str">
        <f>UPPER(IF(OR(L42="a",L42="as"),K40,IF(OR(L42="b",L42="bs"),K44,)))</f>
        <v/>
      </c>
      <c r="N42" s="226"/>
      <c r="O42" s="203"/>
      <c r="P42" s="204"/>
      <c r="Q42" s="203"/>
      <c r="R42" s="529"/>
      <c r="S42" s="207"/>
    </row>
    <row r="43" spans="1:19" s="63" customFormat="1" ht="9" customHeight="1" x14ac:dyDescent="0.25">
      <c r="A43" s="209">
        <v>19</v>
      </c>
      <c r="B43" s="197" t="str">
        <f>IF($E43="","",VLOOKUP($E43,'1MD ELO (4)'!$A$7:$O$48,14))</f>
        <v/>
      </c>
      <c r="C43" s="197" t="str">
        <f>IF($E43="","",VLOOKUP($E43,'1MD ELO (4)'!$A$7:$O$48,15))</f>
        <v/>
      </c>
      <c r="D43" s="198" t="str">
        <f>IF($E43="","",VLOOKUP($E43,'1MD ELO (4)'!$A$7:$O$48,5))</f>
        <v/>
      </c>
      <c r="E43" s="199"/>
      <c r="F43" s="219" t="str">
        <f>UPPER(IF($E43="","",VLOOKUP($E43,'1MD ELO (4)'!$A$7:$O$48,2)))</f>
        <v/>
      </c>
      <c r="G43" s="219" t="str">
        <f>IF($E43="","",VLOOKUP($E43,'1MD ELO (4)'!$A$7:$O$48,3))</f>
        <v/>
      </c>
      <c r="H43" s="219"/>
      <c r="I43" s="219" t="str">
        <f>IF($E43="","",VLOOKUP($E43,'1MD ELO (4)'!$A$7:$O$48,4))</f>
        <v/>
      </c>
      <c r="J43" s="201"/>
      <c r="K43" s="202"/>
      <c r="L43" s="228"/>
      <c r="M43" s="202"/>
      <c r="N43" s="520"/>
      <c r="O43" s="203"/>
      <c r="P43" s="204"/>
      <c r="Q43" s="203"/>
      <c r="R43" s="529"/>
      <c r="S43" s="207"/>
    </row>
    <row r="44" spans="1:19" s="63" customFormat="1" ht="9" customHeight="1" x14ac:dyDescent="0.25">
      <c r="A44" s="209"/>
      <c r="B44" s="210"/>
      <c r="C44" s="210"/>
      <c r="D44" s="211"/>
      <c r="E44" s="223"/>
      <c r="F44" s="213"/>
      <c r="G44" s="213"/>
      <c r="H44" s="214"/>
      <c r="I44" s="528" t="s">
        <v>59</v>
      </c>
      <c r="J44" s="216"/>
      <c r="K44" s="217" t="str">
        <f>UPPER(IF(OR(J44="a",J44="as"),F43,IF(OR(J44="b",J44="bs"),F45,)))</f>
        <v/>
      </c>
      <c r="L44" s="230"/>
      <c r="M44" s="202"/>
      <c r="N44" s="520"/>
      <c r="O44" s="203"/>
      <c r="P44" s="204"/>
      <c r="Q44" s="203"/>
      <c r="R44" s="529"/>
      <c r="S44" s="207"/>
    </row>
    <row r="45" spans="1:19" s="63" customFormat="1" ht="9" customHeight="1" x14ac:dyDescent="0.25">
      <c r="A45" s="209">
        <v>20</v>
      </c>
      <c r="B45" s="197" t="str">
        <f>IF($E45="","",VLOOKUP($E45,'1MD ELO (4)'!$A$7:$O$48,14))</f>
        <v/>
      </c>
      <c r="C45" s="197" t="str">
        <f>IF($E45="","",VLOOKUP($E45,'1MD ELO (4)'!$A$7:$O$48,15))</f>
        <v/>
      </c>
      <c r="D45" s="198" t="str">
        <f>IF($E45="","",VLOOKUP($E45,'1MD ELO (4)'!$A$7:$O$48,5))</f>
        <v/>
      </c>
      <c r="E45" s="199"/>
      <c r="F45" s="219" t="str">
        <f>UPPER(IF($E45="","",VLOOKUP($E45,'1MD ELO (4)'!$A$7:$O$48,2)))</f>
        <v/>
      </c>
      <c r="G45" s="219" t="str">
        <f>IF($E45="","",VLOOKUP($E45,'1MD ELO (4)'!$A$7:$O$48,3))</f>
        <v/>
      </c>
      <c r="H45" s="219"/>
      <c r="I45" s="219" t="str">
        <f>IF($E45="","",VLOOKUP($E45,'1MD ELO (4)'!$A$7:$O$48,4))</f>
        <v/>
      </c>
      <c r="J45" s="231"/>
      <c r="K45" s="202"/>
      <c r="L45" s="202"/>
      <c r="M45" s="202"/>
      <c r="N45" s="520"/>
      <c r="O45" s="203"/>
      <c r="P45" s="204"/>
      <c r="Q45" s="203"/>
      <c r="R45" s="529"/>
      <c r="S45" s="207"/>
    </row>
    <row r="46" spans="1:19" s="63" customFormat="1" ht="9" customHeight="1" x14ac:dyDescent="0.25">
      <c r="A46" s="209"/>
      <c r="B46" s="210"/>
      <c r="C46" s="210"/>
      <c r="D46" s="211"/>
      <c r="E46" s="223"/>
      <c r="F46" s="213"/>
      <c r="G46" s="213"/>
      <c r="H46" s="214"/>
      <c r="I46" s="213"/>
      <c r="J46" s="224"/>
      <c r="K46" s="202"/>
      <c r="L46" s="202"/>
      <c r="M46" s="215" t="s">
        <v>59</v>
      </c>
      <c r="N46" s="225"/>
      <c r="O46" s="217" t="str">
        <f>UPPER(IF(OR(N46="a",N46="as"),M42,IF(OR(N46="b",N46="bs"),M50,)))</f>
        <v/>
      </c>
      <c r="P46" s="530"/>
      <c r="Q46" s="203"/>
      <c r="R46" s="529"/>
      <c r="S46" s="207"/>
    </row>
    <row r="47" spans="1:19" s="63" customFormat="1" ht="9" customHeight="1" x14ac:dyDescent="0.25">
      <c r="A47" s="209">
        <v>21</v>
      </c>
      <c r="B47" s="197" t="str">
        <f>IF($E47="","",VLOOKUP($E47,'1MD ELO (4)'!$A$7:$O$48,14))</f>
        <v/>
      </c>
      <c r="C47" s="197" t="str">
        <f>IF($E47="","",VLOOKUP($E47,'1MD ELO (4)'!$A$7:$O$48,15))</f>
        <v/>
      </c>
      <c r="D47" s="198" t="str">
        <f>IF($E47="","",VLOOKUP($E47,'1MD ELO (4)'!$A$7:$O$48,5))</f>
        <v/>
      </c>
      <c r="E47" s="199"/>
      <c r="F47" s="219" t="str">
        <f>UPPER(IF($E47="","",VLOOKUP($E47,'1MD ELO (4)'!$A$7:$O$48,2)))</f>
        <v/>
      </c>
      <c r="G47" s="219" t="str">
        <f>IF($E47="","",VLOOKUP($E47,'1MD ELO (4)'!$A$7:$O$48,3))</f>
        <v/>
      </c>
      <c r="H47" s="219"/>
      <c r="I47" s="219" t="str">
        <f>IF($E47="","",VLOOKUP($E47,'1MD ELO (4)'!$A$7:$O$48,4))</f>
        <v/>
      </c>
      <c r="J47" s="236"/>
      <c r="K47" s="202"/>
      <c r="L47" s="202"/>
      <c r="M47" s="202"/>
      <c r="N47" s="520"/>
      <c r="O47" s="202"/>
      <c r="P47" s="529"/>
      <c r="Q47" s="203"/>
      <c r="R47" s="529"/>
      <c r="S47" s="207"/>
    </row>
    <row r="48" spans="1:19" s="63" customFormat="1" ht="9" customHeight="1" x14ac:dyDescent="0.25">
      <c r="A48" s="209"/>
      <c r="B48" s="210"/>
      <c r="C48" s="210"/>
      <c r="D48" s="211"/>
      <c r="E48" s="223"/>
      <c r="F48" s="213"/>
      <c r="G48" s="213"/>
      <c r="H48" s="214"/>
      <c r="I48" s="528" t="s">
        <v>59</v>
      </c>
      <c r="J48" s="216"/>
      <c r="K48" s="217" t="str">
        <f>UPPER(IF(OR(J48="a",J48="as"),F47,IF(OR(J48="b",J48="bs"),F49,)))</f>
        <v/>
      </c>
      <c r="L48" s="217"/>
      <c r="M48" s="202"/>
      <c r="N48" s="520"/>
      <c r="O48" s="203"/>
      <c r="P48" s="529"/>
      <c r="Q48" s="203"/>
      <c r="R48" s="529"/>
      <c r="S48" s="207"/>
    </row>
    <row r="49" spans="1:19" s="63" customFormat="1" ht="9" customHeight="1" x14ac:dyDescent="0.25">
      <c r="A49" s="209">
        <v>22</v>
      </c>
      <c r="B49" s="197" t="str">
        <f>IF($E49="","",VLOOKUP($E49,'1MD ELO (4)'!$A$7:$O$48,14))</f>
        <v/>
      </c>
      <c r="C49" s="197" t="str">
        <f>IF($E49="","",VLOOKUP($E49,'1MD ELO (4)'!$A$7:$O$48,15))</f>
        <v/>
      </c>
      <c r="D49" s="198" t="str">
        <f>IF($E49="","",VLOOKUP($E49,'1MD ELO (4)'!$A$7:$O$48,5))</f>
        <v/>
      </c>
      <c r="E49" s="199"/>
      <c r="F49" s="219" t="str">
        <f>UPPER(IF($E49="","",VLOOKUP($E49,'1MD ELO (4)'!$A$7:$O$48,2)))</f>
        <v/>
      </c>
      <c r="G49" s="219" t="str">
        <f>IF($E49="","",VLOOKUP($E49,'1MD ELO (4)'!$A$7:$O$48,3))</f>
        <v/>
      </c>
      <c r="H49" s="219"/>
      <c r="I49" s="219" t="str">
        <f>IF($E49="","",VLOOKUP($E49,'1MD ELO (4)'!$A$7:$O$48,4))</f>
        <v/>
      </c>
      <c r="J49" s="221"/>
      <c r="K49" s="202"/>
      <c r="L49" s="222"/>
      <c r="M49" s="202"/>
      <c r="N49" s="520"/>
      <c r="O49" s="203"/>
      <c r="P49" s="529"/>
      <c r="Q49" s="203"/>
      <c r="R49" s="529"/>
      <c r="S49" s="207"/>
    </row>
    <row r="50" spans="1:19" s="63" customFormat="1" ht="9" customHeight="1" x14ac:dyDescent="0.25">
      <c r="A50" s="209"/>
      <c r="B50" s="210"/>
      <c r="C50" s="210"/>
      <c r="D50" s="211"/>
      <c r="E50" s="223"/>
      <c r="F50" s="213"/>
      <c r="G50" s="213"/>
      <c r="H50" s="214"/>
      <c r="I50" s="213"/>
      <c r="J50" s="224"/>
      <c r="K50" s="215" t="s">
        <v>59</v>
      </c>
      <c r="L50" s="225"/>
      <c r="M50" s="217" t="str">
        <f>UPPER(IF(OR(L50="a",L50="as"),K48,IF(OR(L50="b",L50="bs"),K52,)))</f>
        <v/>
      </c>
      <c r="N50" s="521"/>
      <c r="O50" s="203"/>
      <c r="P50" s="529"/>
      <c r="Q50" s="203"/>
      <c r="R50" s="529"/>
      <c r="S50" s="207"/>
    </row>
    <row r="51" spans="1:19" s="63" customFormat="1" ht="9" customHeight="1" x14ac:dyDescent="0.25">
      <c r="A51" s="209">
        <v>23</v>
      </c>
      <c r="B51" s="197" t="str">
        <f>IF($E51="","",VLOOKUP($E51,'1MD ELO (4)'!$A$7:$O$48,14))</f>
        <v/>
      </c>
      <c r="C51" s="197" t="str">
        <f>IF($E51="","",VLOOKUP($E51,'1MD ELO (4)'!$A$7:$O$48,15))</f>
        <v/>
      </c>
      <c r="D51" s="198" t="str">
        <f>IF($E51="","",VLOOKUP($E51,'1MD ELO (4)'!$A$7:$O$48,5))</f>
        <v/>
      </c>
      <c r="E51" s="199"/>
      <c r="F51" s="219" t="str">
        <f>UPPER(IF($E51="","",VLOOKUP($E51,'1MD ELO (4)'!$A$7:$O$48,2)))</f>
        <v/>
      </c>
      <c r="G51" s="219" t="str">
        <f>IF($E51="","",VLOOKUP($E51,'1MD ELO (4)'!$A$7:$O$48,3))</f>
        <v/>
      </c>
      <c r="H51" s="219"/>
      <c r="I51" s="219" t="str">
        <f>IF($E51="","",VLOOKUP($E51,'1MD ELO (4)'!$A$7:$O$48,4))</f>
        <v/>
      </c>
      <c r="J51" s="201"/>
      <c r="K51" s="202"/>
      <c r="L51" s="228"/>
      <c r="M51" s="202"/>
      <c r="N51" s="227"/>
      <c r="O51" s="203"/>
      <c r="P51" s="529"/>
      <c r="Q51" s="203"/>
      <c r="R51" s="529"/>
      <c r="S51" s="207"/>
    </row>
    <row r="52" spans="1:19" s="63" customFormat="1" ht="9" customHeight="1" x14ac:dyDescent="0.25">
      <c r="A52" s="209"/>
      <c r="B52" s="210"/>
      <c r="C52" s="210"/>
      <c r="D52" s="211"/>
      <c r="E52" s="212"/>
      <c r="F52" s="213"/>
      <c r="G52" s="213"/>
      <c r="H52" s="214"/>
      <c r="I52" s="215" t="s">
        <v>59</v>
      </c>
      <c r="J52" s="216"/>
      <c r="K52" s="217" t="str">
        <f>UPPER(IF(OR(J52="a",J52="as"),F51,IF(OR(J52="b",J52="bs"),F53,)))</f>
        <v/>
      </c>
      <c r="L52" s="230"/>
      <c r="M52" s="202"/>
      <c r="N52" s="227"/>
      <c r="O52" s="203"/>
      <c r="P52" s="529"/>
      <c r="Q52" s="203"/>
      <c r="R52" s="529"/>
      <c r="S52" s="207"/>
    </row>
    <row r="53" spans="1:19" s="63" customFormat="1" ht="9" customHeight="1" x14ac:dyDescent="0.25">
      <c r="A53" s="196">
        <v>24</v>
      </c>
      <c r="B53" s="197" t="str">
        <f>IF($E53="","",VLOOKUP($E53,'1MD ELO (4)'!$A$7:$O$48,14))</f>
        <v/>
      </c>
      <c r="C53" s="197" t="str">
        <f>IF($E53="","",VLOOKUP($E53,'1MD ELO (4)'!$A$7:$O$48,15))</f>
        <v/>
      </c>
      <c r="D53" s="198" t="str">
        <f>IF($E53="","",VLOOKUP($E53,'1MD ELO (4)'!$A$7:$O$48,5))</f>
        <v/>
      </c>
      <c r="E53" s="199"/>
      <c r="F53" s="200" t="str">
        <f>UPPER(IF($E53="","",VLOOKUP($E53,'1MD ELO (4)'!$A$7:$O$48,2)))</f>
        <v/>
      </c>
      <c r="G53" s="200" t="str">
        <f>IF($E53="","",VLOOKUP($E53,'1MD ELO (4)'!$A$7:$O$48,3))</f>
        <v/>
      </c>
      <c r="H53" s="200"/>
      <c r="I53" s="200" t="str">
        <f>IF($E53="","",VLOOKUP($E53,'1MD ELO (4)'!$A$7:$O$48,4))</f>
        <v/>
      </c>
      <c r="J53" s="231"/>
      <c r="K53" s="202"/>
      <c r="L53" s="202"/>
      <c r="M53" s="202"/>
      <c r="N53" s="227"/>
      <c r="O53" s="203"/>
      <c r="P53" s="529"/>
      <c r="Q53" s="203"/>
      <c r="R53" s="529"/>
      <c r="S53" s="207"/>
    </row>
    <row r="54" spans="1:19" s="63" customFormat="1" ht="9" customHeight="1" x14ac:dyDescent="0.25">
      <c r="A54" s="209"/>
      <c r="B54" s="210"/>
      <c r="C54" s="210"/>
      <c r="D54" s="211"/>
      <c r="E54" s="212"/>
      <c r="F54" s="233"/>
      <c r="G54" s="233"/>
      <c r="H54" s="303"/>
      <c r="I54" s="233"/>
      <c r="J54" s="224"/>
      <c r="K54" s="202"/>
      <c r="L54" s="202"/>
      <c r="M54" s="202"/>
      <c r="N54" s="227"/>
      <c r="O54" s="215" t="s">
        <v>59</v>
      </c>
      <c r="P54" s="225"/>
      <c r="Q54" s="217" t="str">
        <f>UPPER(IF(OR(P54="a",P54="as"),O46,IF(OR(P54="b",P54="bs"),O62,)))</f>
        <v/>
      </c>
      <c r="R54" s="531"/>
      <c r="S54" s="207"/>
    </row>
    <row r="55" spans="1:19" s="63" customFormat="1" ht="9" customHeight="1" x14ac:dyDescent="0.25">
      <c r="A55" s="196">
        <v>25</v>
      </c>
      <c r="B55" s="197" t="str">
        <f>IF($E55="","",VLOOKUP($E55,'1MD ELO (4)'!$A$7:$O$48,14))</f>
        <v/>
      </c>
      <c r="C55" s="197" t="str">
        <f>IF($E55="","",VLOOKUP($E55,'1MD ELO (4)'!$A$7:$O$48,15))</f>
        <v/>
      </c>
      <c r="D55" s="198" t="str">
        <f>IF($E55="","",VLOOKUP($E55,'1MD ELO (4)'!$A$7:$O$48,5))</f>
        <v/>
      </c>
      <c r="E55" s="199"/>
      <c r="F55" s="200" t="str">
        <f>UPPER(IF($E55="","",VLOOKUP($E55,'1MD ELO (4)'!$A$7:$O$48,2)))</f>
        <v/>
      </c>
      <c r="G55" s="200" t="str">
        <f>IF($E55="","",VLOOKUP($E55,'1MD ELO (4)'!$A$7:$O$48,3))</f>
        <v/>
      </c>
      <c r="H55" s="200"/>
      <c r="I55" s="200" t="str">
        <f>IF($E55="","",VLOOKUP($E55,'1MD ELO (4)'!$A$7:$O$48,4))</f>
        <v/>
      </c>
      <c r="J55" s="201"/>
      <c r="K55" s="202"/>
      <c r="L55" s="202"/>
      <c r="M55" s="202"/>
      <c r="N55" s="227"/>
      <c r="O55" s="203"/>
      <c r="P55" s="529"/>
      <c r="Q55" s="202"/>
      <c r="R55" s="204"/>
      <c r="S55" s="207"/>
    </row>
    <row r="56" spans="1:19" s="63" customFormat="1" ht="9" customHeight="1" x14ac:dyDescent="0.25">
      <c r="A56" s="209"/>
      <c r="B56" s="210"/>
      <c r="C56" s="210"/>
      <c r="D56" s="211"/>
      <c r="E56" s="212"/>
      <c r="F56" s="213"/>
      <c r="G56" s="213"/>
      <c r="H56" s="214"/>
      <c r="I56" s="215" t="s">
        <v>59</v>
      </c>
      <c r="J56" s="216"/>
      <c r="K56" s="217" t="str">
        <f>UPPER(IF(OR(J56="a",J56="as"),F55,IF(OR(J56="b",J56="bs"),F57,)))</f>
        <v/>
      </c>
      <c r="L56" s="217"/>
      <c r="M56" s="202"/>
      <c r="N56" s="227"/>
      <c r="O56" s="203"/>
      <c r="P56" s="529"/>
      <c r="Q56" s="203"/>
      <c r="R56" s="204"/>
      <c r="S56" s="207"/>
    </row>
    <row r="57" spans="1:19" s="63" customFormat="1" ht="9" customHeight="1" x14ac:dyDescent="0.25">
      <c r="A57" s="209">
        <v>26</v>
      </c>
      <c r="B57" s="197" t="str">
        <f>IF($E57="","",VLOOKUP($E57,'1MD ELO (4)'!$A$7:$O$48,14))</f>
        <v/>
      </c>
      <c r="C57" s="197" t="str">
        <f>IF($E57="","",VLOOKUP($E57,'1MD ELO (4)'!$A$7:$O$48,15))</f>
        <v/>
      </c>
      <c r="D57" s="198" t="str">
        <f>IF($E57="","",VLOOKUP($E57,'1MD ELO (4)'!$A$7:$O$48,5))</f>
        <v/>
      </c>
      <c r="E57" s="199"/>
      <c r="F57" s="219" t="str">
        <f>UPPER(IF($E57="","",VLOOKUP($E57,'1MD ELO (4)'!$A$7:$O$48,2)))</f>
        <v/>
      </c>
      <c r="G57" s="219" t="str">
        <f>IF($E57="","",VLOOKUP($E57,'1MD ELO (4)'!$A$7:$O$48,3))</f>
        <v/>
      </c>
      <c r="H57" s="219"/>
      <c r="I57" s="219" t="str">
        <f>IF($E57="","",VLOOKUP($E57,'1MD ELO (4)'!$A$7:$O$48,4))</f>
        <v/>
      </c>
      <c r="J57" s="221"/>
      <c r="K57" s="202"/>
      <c r="L57" s="222"/>
      <c r="M57" s="202"/>
      <c r="N57" s="227"/>
      <c r="O57" s="203"/>
      <c r="P57" s="529"/>
      <c r="Q57" s="203"/>
      <c r="R57" s="204"/>
      <c r="S57" s="207"/>
    </row>
    <row r="58" spans="1:19" s="63" customFormat="1" ht="9" customHeight="1" x14ac:dyDescent="0.25">
      <c r="A58" s="209"/>
      <c r="B58" s="210"/>
      <c r="C58" s="210"/>
      <c r="D58" s="211"/>
      <c r="E58" s="223"/>
      <c r="F58" s="213"/>
      <c r="G58" s="213"/>
      <c r="H58" s="214"/>
      <c r="I58" s="213"/>
      <c r="J58" s="224"/>
      <c r="K58" s="215" t="s">
        <v>59</v>
      </c>
      <c r="L58" s="225"/>
      <c r="M58" s="217" t="str">
        <f>UPPER(IF(OR(L58="a",L58="as"),K56,IF(OR(L58="b",L58="bs"),K60,)))</f>
        <v/>
      </c>
      <c r="N58" s="226"/>
      <c r="O58" s="203"/>
      <c r="P58" s="529"/>
      <c r="Q58" s="203"/>
      <c r="R58" s="204"/>
      <c r="S58" s="207"/>
    </row>
    <row r="59" spans="1:19" s="63" customFormat="1" ht="9" customHeight="1" x14ac:dyDescent="0.25">
      <c r="A59" s="209">
        <v>27</v>
      </c>
      <c r="B59" s="197" t="str">
        <f>IF($E59="","",VLOOKUP($E59,'1MD ELO (4)'!$A$7:$O$48,14))</f>
        <v/>
      </c>
      <c r="C59" s="197" t="str">
        <f>IF($E59="","",VLOOKUP($E59,'1MD ELO (4)'!$A$7:$O$48,15))</f>
        <v/>
      </c>
      <c r="D59" s="198" t="str">
        <f>IF($E59="","",VLOOKUP($E59,'1MD ELO (4)'!$A$7:$O$48,5))</f>
        <v/>
      </c>
      <c r="E59" s="199"/>
      <c r="F59" s="219" t="str">
        <f>UPPER(IF($E59="","",VLOOKUP($E59,'1MD ELO (4)'!$A$7:$O$48,2)))</f>
        <v/>
      </c>
      <c r="G59" s="219" t="str">
        <f>IF($E59="","",VLOOKUP($E59,'1MD ELO (4)'!$A$7:$O$48,3))</f>
        <v/>
      </c>
      <c r="H59" s="219"/>
      <c r="I59" s="219" t="str">
        <f>IF($E59="","",VLOOKUP($E59,'1MD ELO (4)'!$A$7:$O$48,4))</f>
        <v/>
      </c>
      <c r="J59" s="201"/>
      <c r="K59" s="202"/>
      <c r="L59" s="228"/>
      <c r="M59" s="202"/>
      <c r="N59" s="520"/>
      <c r="O59" s="203"/>
      <c r="P59" s="529"/>
      <c r="Q59" s="203"/>
      <c r="R59" s="204"/>
      <c r="S59" s="313"/>
    </row>
    <row r="60" spans="1:19" s="63" customFormat="1" ht="9" customHeight="1" x14ac:dyDescent="0.25">
      <c r="A60" s="209"/>
      <c r="B60" s="210"/>
      <c r="C60" s="210"/>
      <c r="D60" s="211"/>
      <c r="E60" s="223"/>
      <c r="F60" s="213"/>
      <c r="G60" s="213"/>
      <c r="H60" s="214"/>
      <c r="I60" s="528" t="s">
        <v>59</v>
      </c>
      <c r="J60" s="216"/>
      <c r="K60" s="217" t="str">
        <f>UPPER(IF(OR(J60="a",J60="as"),F59,IF(OR(J60="b",J60="bs"),F61,)))</f>
        <v/>
      </c>
      <c r="L60" s="230"/>
      <c r="M60" s="202"/>
      <c r="N60" s="520"/>
      <c r="O60" s="203"/>
      <c r="P60" s="529"/>
      <c r="Q60" s="203"/>
      <c r="R60" s="204"/>
      <c r="S60" s="207"/>
    </row>
    <row r="61" spans="1:19" s="63" customFormat="1" ht="9" customHeight="1" x14ac:dyDescent="0.25">
      <c r="A61" s="209">
        <v>28</v>
      </c>
      <c r="B61" s="197" t="str">
        <f>IF($E61="","",VLOOKUP($E61,'1MD ELO (4)'!$A$7:$O$48,14))</f>
        <v/>
      </c>
      <c r="C61" s="197" t="str">
        <f>IF($E61="","",VLOOKUP($E61,'1MD ELO (4)'!$A$7:$O$48,15))</f>
        <v/>
      </c>
      <c r="D61" s="198" t="str">
        <f>IF($E61="","",VLOOKUP($E61,'1MD ELO (4)'!$A$7:$O$48,5))</f>
        <v/>
      </c>
      <c r="E61" s="199"/>
      <c r="F61" s="219" t="str">
        <f>UPPER(IF($E61="","",VLOOKUP($E61,'1MD ELO (4)'!$A$7:$O$48,2)))</f>
        <v/>
      </c>
      <c r="G61" s="219" t="str">
        <f>IF($E61="","",VLOOKUP($E61,'1MD ELO (4)'!$A$7:$O$48,3))</f>
        <v/>
      </c>
      <c r="H61" s="219"/>
      <c r="I61" s="219" t="str">
        <f>IF($E61="","",VLOOKUP($E61,'1MD ELO (4)'!$A$7:$O$48,4))</f>
        <v/>
      </c>
      <c r="J61" s="231"/>
      <c r="K61" s="202"/>
      <c r="L61" s="202"/>
      <c r="M61" s="202"/>
      <c r="N61" s="520"/>
      <c r="O61" s="203"/>
      <c r="P61" s="529"/>
      <c r="Q61" s="203"/>
      <c r="R61" s="204"/>
      <c r="S61" s="207"/>
    </row>
    <row r="62" spans="1:19" s="63" customFormat="1" ht="9" customHeight="1" x14ac:dyDescent="0.25">
      <c r="A62" s="209"/>
      <c r="B62" s="210"/>
      <c r="C62" s="210"/>
      <c r="D62" s="211"/>
      <c r="E62" s="223"/>
      <c r="F62" s="213"/>
      <c r="G62" s="213"/>
      <c r="H62" s="214"/>
      <c r="I62" s="213"/>
      <c r="J62" s="224"/>
      <c r="K62" s="202"/>
      <c r="L62" s="202"/>
      <c r="M62" s="215" t="s">
        <v>59</v>
      </c>
      <c r="N62" s="225"/>
      <c r="O62" s="217" t="str">
        <f>UPPER(IF(OR(N62="a",N62="as"),M58,IF(OR(N62="b",N62="bs"),M66,)))</f>
        <v/>
      </c>
      <c r="P62" s="531"/>
      <c r="Q62" s="203"/>
      <c r="R62" s="204"/>
      <c r="S62" s="207"/>
    </row>
    <row r="63" spans="1:19" s="63" customFormat="1" ht="9" customHeight="1" x14ac:dyDescent="0.25">
      <c r="A63" s="209">
        <v>29</v>
      </c>
      <c r="B63" s="197" t="str">
        <f>IF($E63="","",VLOOKUP($E63,'1MD ELO (4)'!$A$7:$O$48,14))</f>
        <v/>
      </c>
      <c r="C63" s="197" t="str">
        <f>IF($E63="","",VLOOKUP($E63,'1MD ELO (4)'!$A$7:$O$48,15))</f>
        <v/>
      </c>
      <c r="D63" s="198" t="str">
        <f>IF($E63="","",VLOOKUP($E63,'1MD ELO (4)'!$A$7:$O$48,5))</f>
        <v/>
      </c>
      <c r="E63" s="199"/>
      <c r="F63" s="219" t="str">
        <f>UPPER(IF($E63="","",VLOOKUP($E63,'1MD ELO (4)'!$A$7:$O$48,2)))</f>
        <v/>
      </c>
      <c r="G63" s="219" t="str">
        <f>IF($E63="","",VLOOKUP($E63,'1MD ELO (4)'!$A$7:$O$48,3))</f>
        <v/>
      </c>
      <c r="H63" s="219"/>
      <c r="I63" s="219" t="str">
        <f>IF($E63="","",VLOOKUP($E63,'1MD ELO (4)'!$A$7:$O$48,4))</f>
        <v/>
      </c>
      <c r="J63" s="236"/>
      <c r="K63" s="202"/>
      <c r="L63" s="202"/>
      <c r="M63" s="202"/>
      <c r="N63" s="520"/>
      <c r="O63" s="202"/>
      <c r="P63" s="227"/>
      <c r="Q63" s="205"/>
      <c r="R63" s="206"/>
      <c r="S63" s="207"/>
    </row>
    <row r="64" spans="1:19" s="63" customFormat="1" ht="9" customHeight="1" x14ac:dyDescent="0.25">
      <c r="A64" s="209"/>
      <c r="B64" s="210"/>
      <c r="C64" s="210"/>
      <c r="D64" s="211"/>
      <c r="E64" s="223"/>
      <c r="F64" s="213"/>
      <c r="G64" s="213"/>
      <c r="H64" s="214"/>
      <c r="I64" s="528" t="s">
        <v>59</v>
      </c>
      <c r="J64" s="216"/>
      <c r="K64" s="217" t="str">
        <f>UPPER(IF(OR(J64="a",J64="as"),F63,IF(OR(J64="b",J64="bs"),F65,)))</f>
        <v/>
      </c>
      <c r="L64" s="217"/>
      <c r="M64" s="202"/>
      <c r="N64" s="520"/>
      <c r="O64" s="227"/>
      <c r="P64" s="227"/>
      <c r="Q64" s="205"/>
      <c r="R64" s="206"/>
      <c r="S64" s="207"/>
    </row>
    <row r="65" spans="1:19" s="63" customFormat="1" ht="9" customHeight="1" x14ac:dyDescent="0.25">
      <c r="A65" s="209">
        <v>30</v>
      </c>
      <c r="B65" s="197" t="str">
        <f>IF($E65="","",VLOOKUP($E65,'1MD ELO (4)'!$A$7:$O$48,14))</f>
        <v/>
      </c>
      <c r="C65" s="197" t="str">
        <f>IF($E65="","",VLOOKUP($E65,'1MD ELO (4)'!$A$7:$O$48,15))</f>
        <v/>
      </c>
      <c r="D65" s="198" t="str">
        <f>IF($E65="","",VLOOKUP($E65,'1MD ELO (4)'!$A$7:$O$48,5))</f>
        <v/>
      </c>
      <c r="E65" s="199"/>
      <c r="F65" s="219" t="str">
        <f>UPPER(IF($E65="","",VLOOKUP($E65,'1MD ELO (4)'!$A$7:$O$48,2)))</f>
        <v/>
      </c>
      <c r="G65" s="219" t="str">
        <f>IF($E65="","",VLOOKUP($E65,'1MD ELO (4)'!$A$7:$O$48,3))</f>
        <v/>
      </c>
      <c r="H65" s="219"/>
      <c r="I65" s="219" t="str">
        <f>IF($E65="","",VLOOKUP($E65,'1MD ELO (4)'!$A$7:$O$48,4))</f>
        <v/>
      </c>
      <c r="J65" s="221"/>
      <c r="K65" s="202"/>
      <c r="L65" s="222"/>
      <c r="M65" s="202"/>
      <c r="N65" s="520"/>
      <c r="O65" s="227"/>
      <c r="P65" s="227"/>
      <c r="Q65" s="205"/>
      <c r="R65" s="206"/>
      <c r="S65" s="207"/>
    </row>
    <row r="66" spans="1:19" s="63" customFormat="1" ht="9" customHeight="1" x14ac:dyDescent="0.25">
      <c r="A66" s="209"/>
      <c r="B66" s="210"/>
      <c r="C66" s="210"/>
      <c r="D66" s="211"/>
      <c r="E66" s="223"/>
      <c r="F66" s="213"/>
      <c r="G66" s="213"/>
      <c r="H66" s="214"/>
      <c r="I66" s="213"/>
      <c r="J66" s="224"/>
      <c r="K66" s="215" t="s">
        <v>59</v>
      </c>
      <c r="L66" s="225"/>
      <c r="M66" s="217" t="str">
        <f>UPPER(IF(OR(L66="a",L66="as"),K64,IF(OR(L66="b",L66="bs"),K68,)))</f>
        <v/>
      </c>
      <c r="N66" s="521"/>
      <c r="O66" s="227"/>
      <c r="P66" s="227"/>
      <c r="Q66" s="205"/>
      <c r="R66" s="206"/>
      <c r="S66" s="207"/>
    </row>
    <row r="67" spans="1:19" s="63" customFormat="1" ht="9" customHeight="1" x14ac:dyDescent="0.25">
      <c r="A67" s="209">
        <v>31</v>
      </c>
      <c r="B67" s="197" t="str">
        <f>IF($E67="","",VLOOKUP($E67,'1MD ELO (4)'!$A$7:$O$48,14))</f>
        <v/>
      </c>
      <c r="C67" s="197" t="str">
        <f>IF($E67="","",VLOOKUP($E67,'1MD ELO (4)'!$A$7:$O$48,15))</f>
        <v/>
      </c>
      <c r="D67" s="198" t="str">
        <f>IF($E67="","",VLOOKUP($E67,'1MD ELO (4)'!$A$7:$O$48,5))</f>
        <v/>
      </c>
      <c r="E67" s="199"/>
      <c r="F67" s="219" t="str">
        <f>UPPER(IF($E67="","",VLOOKUP($E67,'1MD ELO (4)'!$A$7:$O$48,2)))</f>
        <v/>
      </c>
      <c r="G67" s="219" t="str">
        <f>IF($E67="","",VLOOKUP($E67,'1MD ELO (4)'!$A$7:$O$48,3))</f>
        <v/>
      </c>
      <c r="H67" s="219"/>
      <c r="I67" s="219" t="str">
        <f>IF($E67="","",VLOOKUP($E67,'1MD ELO (4)'!$A$7:$O$48,4))</f>
        <v/>
      </c>
      <c r="J67" s="201"/>
      <c r="K67" s="202"/>
      <c r="L67" s="228"/>
      <c r="M67" s="202"/>
      <c r="N67" s="227"/>
      <c r="O67" s="227"/>
      <c r="P67" s="227"/>
      <c r="Q67" s="205"/>
      <c r="R67" s="206"/>
      <c r="S67" s="207"/>
    </row>
    <row r="68" spans="1:19" s="63" customFormat="1" ht="9" customHeight="1" x14ac:dyDescent="0.25">
      <c r="A68" s="209"/>
      <c r="B68" s="210"/>
      <c r="C68" s="210"/>
      <c r="D68" s="211"/>
      <c r="E68" s="212"/>
      <c r="F68" s="213"/>
      <c r="G68" s="213"/>
      <c r="H68" s="214"/>
      <c r="I68" s="215" t="s">
        <v>59</v>
      </c>
      <c r="J68" s="216"/>
      <c r="K68" s="217" t="str">
        <f>UPPER(IF(OR(J68="a",J68="as"),F67,IF(OR(J68="b",J68="bs"),F69,)))</f>
        <v/>
      </c>
      <c r="L68" s="230"/>
      <c r="M68" s="202"/>
      <c r="N68" s="227"/>
      <c r="O68" s="227"/>
      <c r="P68" s="227"/>
      <c r="Q68" s="205"/>
      <c r="R68" s="206"/>
      <c r="S68" s="207"/>
    </row>
    <row r="69" spans="1:19" s="63" customFormat="1" ht="9" customHeight="1" x14ac:dyDescent="0.25">
      <c r="A69" s="196">
        <v>32</v>
      </c>
      <c r="B69" s="197" t="str">
        <f>IF($E69="","",VLOOKUP($E69,'1MD ELO (4)'!$A$7:$O$48,14))</f>
        <v/>
      </c>
      <c r="C69" s="197" t="str">
        <f>IF($E69="","",VLOOKUP($E69,'1MD ELO (4)'!$A$7:$O$48,15))</f>
        <v/>
      </c>
      <c r="D69" s="198" t="str">
        <f>IF($E69="","",VLOOKUP($E69,'1MD ELO (4)'!$A$7:$O$48,5))</f>
        <v/>
      </c>
      <c r="E69" s="199"/>
      <c r="F69" s="200" t="str">
        <f>UPPER(IF($E69="","",VLOOKUP($E69,'1MD ELO (4)'!$A$7:$O$48,2)))</f>
        <v/>
      </c>
      <c r="G69" s="200" t="str">
        <f>IF($E69="","",VLOOKUP($E69,'1MD ELO (4)'!$A$7:$O$48,3))</f>
        <v/>
      </c>
      <c r="H69" s="200"/>
      <c r="I69" s="200" t="str">
        <f>IF($E69="","",VLOOKUP($E69,'1MD ELO (4)'!$A$7:$O$48,4))</f>
        <v/>
      </c>
      <c r="J69" s="231"/>
      <c r="K69" s="202"/>
      <c r="L69" s="202"/>
      <c r="M69" s="202"/>
      <c r="N69" s="202"/>
      <c r="O69" s="203"/>
      <c r="P69" s="204"/>
      <c r="Q69" s="205"/>
      <c r="R69" s="206"/>
      <c r="S69" s="207"/>
    </row>
    <row r="70" spans="1:19" s="10" customFormat="1" ht="6.75" customHeight="1" x14ac:dyDescent="0.25">
      <c r="A70" s="304"/>
      <c r="B70" s="304"/>
      <c r="C70" s="304"/>
      <c r="D70" s="304"/>
      <c r="E70" s="304"/>
      <c r="F70" s="305"/>
      <c r="G70" s="305"/>
      <c r="H70" s="305"/>
      <c r="I70" s="305"/>
      <c r="J70" s="306"/>
      <c r="K70" s="307"/>
      <c r="L70" s="308"/>
      <c r="M70" s="307"/>
      <c r="N70" s="308"/>
      <c r="O70" s="307"/>
      <c r="P70" s="308"/>
      <c r="Q70" s="307"/>
      <c r="R70" s="308"/>
      <c r="S70" s="314"/>
    </row>
    <row r="71" spans="1:19" s="21" customFormat="1" ht="10.5" customHeight="1" x14ac:dyDescent="0.25">
      <c r="A71" s="242" t="s">
        <v>54</v>
      </c>
      <c r="B71" s="243"/>
      <c r="C71" s="243"/>
      <c r="D71" s="244"/>
      <c r="E71" s="245" t="s">
        <v>60</v>
      </c>
      <c r="F71" s="246" t="s">
        <v>61</v>
      </c>
      <c r="G71" s="245"/>
      <c r="H71" s="245"/>
      <c r="I71" s="247"/>
      <c r="J71" s="245" t="s">
        <v>60</v>
      </c>
      <c r="K71" s="246" t="s">
        <v>123</v>
      </c>
      <c r="L71" s="248"/>
      <c r="M71" s="246" t="s">
        <v>124</v>
      </c>
      <c r="N71" s="249"/>
      <c r="O71" s="250" t="s">
        <v>125</v>
      </c>
      <c r="P71" s="250"/>
      <c r="Q71" s="251"/>
      <c r="R71" s="252"/>
    </row>
    <row r="72" spans="1:19" s="21" customFormat="1" ht="9" customHeight="1" x14ac:dyDescent="0.25">
      <c r="A72" s="253" t="s">
        <v>65</v>
      </c>
      <c r="B72" s="254"/>
      <c r="C72" s="255"/>
      <c r="D72" s="256"/>
      <c r="E72" s="257">
        <v>1</v>
      </c>
      <c r="F72" s="258" t="str">
        <f>IF(E72&gt;$R$79,,UPPER(VLOOKUP(E72,'1MD ELO (4)'!$A$7:$Q$134,2)))</f>
        <v/>
      </c>
      <c r="G72" s="259"/>
      <c r="H72" s="258"/>
      <c r="I72" s="260"/>
      <c r="J72" s="261" t="s">
        <v>66</v>
      </c>
      <c r="K72" s="262"/>
      <c r="L72" s="263"/>
      <c r="M72" s="262"/>
      <c r="N72" s="264"/>
      <c r="O72" s="265" t="s">
        <v>67</v>
      </c>
      <c r="P72" s="266"/>
      <c r="Q72" s="266"/>
      <c r="R72" s="267"/>
    </row>
    <row r="73" spans="1:19" s="21" customFormat="1" ht="9" customHeight="1" x14ac:dyDescent="0.25">
      <c r="A73" s="268" t="s">
        <v>126</v>
      </c>
      <c r="B73" s="269"/>
      <c r="C73" s="270"/>
      <c r="D73" s="271"/>
      <c r="E73" s="257">
        <v>2</v>
      </c>
      <c r="F73" s="258" t="str">
        <f>IF(E73&gt;$R$79,,UPPER(VLOOKUP(E73,'1MD ELO (4)'!$A$7:$Q$134,2)))</f>
        <v/>
      </c>
      <c r="G73" s="259"/>
      <c r="H73" s="258"/>
      <c r="I73" s="260"/>
      <c r="J73" s="261" t="s">
        <v>69</v>
      </c>
      <c r="K73" s="262"/>
      <c r="L73" s="263"/>
      <c r="M73" s="262"/>
      <c r="N73" s="264"/>
      <c r="O73" s="272"/>
      <c r="P73" s="273"/>
      <c r="Q73" s="269"/>
      <c r="R73" s="274"/>
    </row>
    <row r="74" spans="1:19" s="21" customFormat="1" ht="9" customHeight="1" x14ac:dyDescent="0.25">
      <c r="A74" s="275"/>
      <c r="B74" s="276"/>
      <c r="C74" s="277"/>
      <c r="D74" s="278"/>
      <c r="E74" s="257">
        <v>3</v>
      </c>
      <c r="F74" s="258" t="str">
        <f>IF(E74&gt;$R$79,,UPPER(VLOOKUP(E74,'1MD ELO (4)'!$A$7:$Q$134,2)))</f>
        <v/>
      </c>
      <c r="G74" s="259"/>
      <c r="H74" s="258"/>
      <c r="I74" s="260"/>
      <c r="J74" s="261" t="s">
        <v>70</v>
      </c>
      <c r="K74" s="262"/>
      <c r="L74" s="263"/>
      <c r="M74" s="262"/>
      <c r="N74" s="264"/>
      <c r="O74" s="265" t="s">
        <v>71</v>
      </c>
      <c r="P74" s="266"/>
      <c r="Q74" s="266"/>
      <c r="R74" s="267"/>
    </row>
    <row r="75" spans="1:19" s="21" customFormat="1" ht="9" customHeight="1" x14ac:dyDescent="0.25">
      <c r="A75" s="279"/>
      <c r="B75" s="182"/>
      <c r="C75" s="182"/>
      <c r="D75" s="280"/>
      <c r="E75" s="257">
        <v>4</v>
      </c>
      <c r="F75" s="258" t="str">
        <f>IF(E75&gt;$R$79,,UPPER(VLOOKUP(E75,'1MD ELO (4)'!$A$7:$Q$134,2)))</f>
        <v/>
      </c>
      <c r="G75" s="259"/>
      <c r="H75" s="258"/>
      <c r="I75" s="260"/>
      <c r="J75" s="261" t="s">
        <v>72</v>
      </c>
      <c r="K75" s="262"/>
      <c r="L75" s="263"/>
      <c r="M75" s="262"/>
      <c r="N75" s="264"/>
      <c r="O75" s="262"/>
      <c r="P75" s="263"/>
      <c r="Q75" s="262"/>
      <c r="R75" s="264"/>
    </row>
    <row r="76" spans="1:19" s="21" customFormat="1" ht="9" customHeight="1" x14ac:dyDescent="0.25">
      <c r="A76" s="281"/>
      <c r="B76" s="282"/>
      <c r="C76" s="282"/>
      <c r="D76" s="283"/>
      <c r="E76" s="257">
        <v>5</v>
      </c>
      <c r="F76" s="258" t="str">
        <f>IF(E76&gt;$R$79,,UPPER(VLOOKUP(E76,'1MD ELO (4)'!$A$7:$Q$134,2)))</f>
        <v/>
      </c>
      <c r="G76" s="259"/>
      <c r="H76" s="258"/>
      <c r="I76" s="260"/>
      <c r="J76" s="261" t="s">
        <v>73</v>
      </c>
      <c r="K76" s="262"/>
      <c r="L76" s="263"/>
      <c r="M76" s="262"/>
      <c r="N76" s="264"/>
      <c r="O76" s="269"/>
      <c r="P76" s="273"/>
      <c r="Q76" s="269"/>
      <c r="R76" s="274"/>
    </row>
    <row r="77" spans="1:19" s="21" customFormat="1" ht="9" customHeight="1" x14ac:dyDescent="0.25">
      <c r="A77" s="284"/>
      <c r="B77" s="19"/>
      <c r="C77" s="182"/>
      <c r="D77" s="280"/>
      <c r="E77" s="257">
        <v>6</v>
      </c>
      <c r="F77" s="258" t="str">
        <f>IF(E77&gt;$R$79,,UPPER(VLOOKUP(E77,'1MD ELO (4)'!$A$7:$Q$134,2)))</f>
        <v/>
      </c>
      <c r="G77" s="259"/>
      <c r="H77" s="258"/>
      <c r="I77" s="260"/>
      <c r="J77" s="261" t="s">
        <v>74</v>
      </c>
      <c r="K77" s="262"/>
      <c r="L77" s="263"/>
      <c r="M77" s="262"/>
      <c r="N77" s="264"/>
      <c r="O77" s="265" t="s">
        <v>34</v>
      </c>
      <c r="P77" s="266"/>
      <c r="Q77" s="266"/>
      <c r="R77" s="267"/>
    </row>
    <row r="78" spans="1:19" s="21" customFormat="1" ht="9" customHeight="1" x14ac:dyDescent="0.25">
      <c r="A78" s="284"/>
      <c r="B78" s="19"/>
      <c r="C78" s="285"/>
      <c r="D78" s="286"/>
      <c r="E78" s="257">
        <v>7</v>
      </c>
      <c r="F78" s="258" t="str">
        <f>IF(E78&gt;$R$79,,UPPER(VLOOKUP(E78,'1MD ELO (4)'!$A$7:$Q$134,2)))</f>
        <v/>
      </c>
      <c r="G78" s="259"/>
      <c r="H78" s="258"/>
      <c r="I78" s="260"/>
      <c r="J78" s="261" t="s">
        <v>75</v>
      </c>
      <c r="K78" s="262"/>
      <c r="L78" s="263"/>
      <c r="M78" s="262"/>
      <c r="N78" s="264"/>
      <c r="O78" s="262"/>
      <c r="P78" s="263"/>
      <c r="Q78" s="262"/>
      <c r="R78" s="264"/>
    </row>
    <row r="79" spans="1:19" s="21" customFormat="1" ht="9" customHeight="1" x14ac:dyDescent="0.25">
      <c r="A79" s="287"/>
      <c r="B79" s="288"/>
      <c r="C79" s="289"/>
      <c r="D79" s="290"/>
      <c r="E79" s="291">
        <v>8</v>
      </c>
      <c r="F79" s="292" t="str">
        <f>IF(E79&gt;$R$79,,UPPER(VLOOKUP(E79,'1MD ELO (4)'!$A$7:$Q$134,2)))</f>
        <v/>
      </c>
      <c r="G79" s="293"/>
      <c r="H79" s="292"/>
      <c r="I79" s="294"/>
      <c r="J79" s="295" t="s">
        <v>76</v>
      </c>
      <c r="K79" s="269"/>
      <c r="L79" s="273"/>
      <c r="M79" s="269"/>
      <c r="N79" s="274"/>
      <c r="O79" s="269">
        <f>R4</f>
        <v>0</v>
      </c>
      <c r="P79" s="273"/>
      <c r="Q79" s="269"/>
      <c r="R79" s="296">
        <f>MIN(8,'1MD ELO (4)'!Q5)</f>
        <v>8</v>
      </c>
    </row>
  </sheetData>
  <mergeCells count="2">
    <mergeCell ref="A4:C4"/>
    <mergeCell ref="Q41:R41"/>
  </mergeCells>
  <conditionalFormatting sqref="E7 E9 E11">
    <cfRule type="expression" dxfId="625" priority="2">
      <formula>$E7&lt;9</formula>
    </cfRule>
  </conditionalFormatting>
  <conditionalFormatting sqref="E13 E15 E17 E19 E21 E23 E25 E27 E29 E31 E33 E35 E37 E39 E41 E43 E45 E47 E49 E51 E53 E55 E57 E59 E61 E63 E65 E67 E69">
    <cfRule type="expression" dxfId="624" priority="8">
      <formula>AND($E13&lt;9,$C13&gt;0)</formula>
    </cfRule>
  </conditionalFormatting>
  <conditionalFormatting sqref="H7 H9 H11 H13 H15 H17 H19 H21 H23 H25 H27 H29 H31 H33 H35 H37 H39 H41 H43 H45 H47 H49 H51 H53 H55 H57 H59 H61 H63 H65 H67 H69">
    <cfRule type="expression" dxfId="623" priority="12">
      <formula>AND($E7&lt;9,$C7&gt;0)</formula>
    </cfRule>
  </conditionalFormatting>
  <conditionalFormatting sqref="I8 K10 I12 M14 I16 K18 I20 O22 I24 K26 I28 M30 I32 K34 I36 O39 I40 K42 I44 M46 I48 K50 I52 O54 I56 K58 I60 M62 I64 K66 I68">
    <cfRule type="expression" dxfId="622" priority="9">
      <formula>AND($O$1="CU",I8="Umpire")</formula>
    </cfRule>
    <cfRule type="expression" dxfId="621" priority="10">
      <formula>AND($O$1="CU",I8&lt;&gt;"Umpire",J8&lt;&gt;"")</formula>
    </cfRule>
    <cfRule type="expression" dxfId="620" priority="11">
      <formula>AND($O$1="CU",I8&lt;&gt;"Umpire")</formula>
    </cfRule>
  </conditionalFormatting>
  <conditionalFormatting sqref="J8 L10 J12 N14 J16 L18 J20 P22 J24 L26 J28 N30 J32 L34 J36 P39 J40 L42 J44 N46 J48 L50 J52 P54 J56 L58 J60 N62 J64 L66 J68 R79">
    <cfRule type="expression" dxfId="619" priority="5">
      <formula>$O$1="CU"</formula>
    </cfRule>
  </conditionalFormatting>
  <conditionalFormatting sqref="K8 M10 K12 O14 K16 M18 K20 Q22 K24 M26 K28 O30 K32 M34 K36 K40 M42 K44 O46 K48 M50 K52 Q54 K56 M58 K60 O62 K64 M66 K68">
    <cfRule type="expression" dxfId="618" priority="6">
      <formula>J8="as"</formula>
    </cfRule>
    <cfRule type="expression" dxfId="617" priority="7">
      <formula>J8="bs"</formula>
    </cfRule>
  </conditionalFormatting>
  <conditionalFormatting sqref="Q38">
    <cfRule type="expression" dxfId="616" priority="3">
      <formula>P39="as"</formula>
    </cfRule>
    <cfRule type="expression" dxfId="615" priority="4">
      <formula>P39="bs"</formula>
    </cfRule>
  </conditionalFormatting>
  <dataValidations count="2">
    <dataValidation type="list" allowBlank="1" showInputMessage="1" sqref="O22 O39 O54" xr:uid="{00000000-0002-0000-4800-000000000000}">
      <formula1>$V$8:$V$17</formula1>
      <formula2>0</formula2>
    </dataValidation>
    <dataValidation type="list" allowBlank="1" showInputMessage="1" sqref="I8 K10 I12 M14 I16 K18 I20 I24 K26 I28 M30 I32 K34 I36 I40 K42 I44 M46 I48 K50 I52 I56 K58 I60 M62 I64 K66 I68" xr:uid="{00000000-0002-0000-4800-000001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74754"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74753"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74756"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74757"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FF00"/>
    <pageSetUpPr fitToPage="1"/>
  </sheetPr>
  <dimension ref="A1:AK82"/>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0" max="20" width="8.33203125" customWidth="1"/>
    <col min="21" max="21" width="11.44140625" hidden="1" customWidth="1"/>
    <col min="25" max="34" width="9.109375" hidden="1" customWidth="1"/>
  </cols>
  <sheetData>
    <row r="1" spans="1:37" s="167" customFormat="1" ht="21.75" customHeight="1" x14ac:dyDescent="0.25">
      <c r="A1" s="96" t="str">
        <f>Altalanos!$A$6</f>
        <v>Diákolimpia / H-B vm</v>
      </c>
      <c r="B1" s="96"/>
      <c r="C1" s="165"/>
      <c r="D1" s="165"/>
      <c r="E1" s="165"/>
      <c r="F1" s="165"/>
      <c r="G1" s="165"/>
      <c r="H1" s="165"/>
      <c r="I1" s="516"/>
      <c r="J1" s="166"/>
      <c r="K1" s="535"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68">
        <f>Altalanos!$D$8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3.2"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180"/>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160</v>
      </c>
      <c r="N5" s="186"/>
      <c r="O5" s="183" t="s">
        <v>158</v>
      </c>
      <c r="P5" s="186"/>
      <c r="Q5" s="183" t="s">
        <v>157</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3.5" customHeight="1" x14ac:dyDescent="0.25">
      <c r="A6" s="188"/>
      <c r="B6" s="536"/>
      <c r="C6" s="467"/>
      <c r="D6" s="467"/>
      <c r="E6" s="536"/>
      <c r="F6" s="466" t="str">
        <f>IF(Y3="","",CONCATENATE(AH1," pont"))</f>
        <v/>
      </c>
      <c r="G6" s="468"/>
      <c r="H6" s="469"/>
      <c r="I6" s="468"/>
      <c r="J6" s="470"/>
      <c r="K6" s="467" t="str">
        <f>IF(Y3="","",CONCATENATE(AG1," pont"))</f>
        <v/>
      </c>
      <c r="L6" s="470"/>
      <c r="M6" s="467" t="str">
        <f>IF(Y3="","",CONCATENATE(AF1," pont"))</f>
        <v/>
      </c>
      <c r="N6" s="470"/>
      <c r="O6" s="467" t="str">
        <f>IF(Y3="","",CONCATENATE(AE1," pont"))</f>
        <v/>
      </c>
      <c r="P6" s="470"/>
      <c r="Q6" s="467" t="str">
        <f>IF(Y3="","",CONCATENATE(AD1," pont"))</f>
        <v/>
      </c>
      <c r="R6" s="471"/>
      <c r="Y6" s="473"/>
      <c r="Z6" s="473"/>
      <c r="AA6" s="473" t="s">
        <v>112</v>
      </c>
      <c r="AB6" s="474">
        <v>150</v>
      </c>
      <c r="AC6" s="474">
        <v>120</v>
      </c>
      <c r="AD6" s="474">
        <v>90</v>
      </c>
      <c r="AE6" s="474">
        <v>60</v>
      </c>
      <c r="AF6" s="474">
        <v>40</v>
      </c>
      <c r="AG6" s="474">
        <v>25</v>
      </c>
      <c r="AH6" s="474">
        <v>10</v>
      </c>
      <c r="AI6" s="519"/>
      <c r="AJ6" s="519"/>
      <c r="AK6" s="519"/>
    </row>
    <row r="7" spans="1:37" s="63" customFormat="1" ht="9" customHeight="1" x14ac:dyDescent="0.25">
      <c r="A7" s="196" t="s">
        <v>66</v>
      </c>
      <c r="B7" s="197" t="str">
        <f>IF($E7="","",VLOOKUP($E7,'1MD ELO (4)'!$A$7:$O$80,14))</f>
        <v/>
      </c>
      <c r="C7" s="197" t="str">
        <f>IF($E7="","",VLOOKUP($E7,'1MD ELO (4)'!$A$7:$O$80,15))</f>
        <v/>
      </c>
      <c r="D7" s="198" t="str">
        <f>IF($E7="","",VLOOKUP($E7,'1MD ELO (4)'!$A$7:$O$80,5))</f>
        <v/>
      </c>
      <c r="E7" s="199"/>
      <c r="F7" s="200" t="str">
        <f>UPPER(IF($E7="","",VLOOKUP($E7,'1MD ELO (4)'!$A$7:$O$80,2)))</f>
        <v/>
      </c>
      <c r="G7" s="200" t="str">
        <f>IF($E7="","",VLOOKUP($E7,'1MD ELO (4)'!$A$7:$O$80,3))</f>
        <v/>
      </c>
      <c r="H7" s="200"/>
      <c r="I7" s="200" t="str">
        <f>IF($E7="","",VLOOKUP($E7,'1MD ELO (4)'!$A$7:$O$80,4))</f>
        <v/>
      </c>
      <c r="J7" s="537"/>
      <c r="K7" s="217" t="str">
        <f>UPPER(IF(OR(J8="a",J8="as"),F7,IF(OR(J8="b",J8="bs"),F8,)))</f>
        <v/>
      </c>
      <c r="L7" s="226"/>
      <c r="M7" s="227"/>
      <c r="N7" s="227"/>
      <c r="O7" s="227"/>
      <c r="P7" s="227"/>
      <c r="Q7" s="227"/>
      <c r="R7" s="227"/>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302" t="s">
        <v>69</v>
      </c>
      <c r="B8" s="197" t="str">
        <f>IF($E8="","",VLOOKUP($E8,'1MD ELO (4)'!$A$7:$O$80,14))</f>
        <v/>
      </c>
      <c r="C8" s="197" t="str">
        <f>IF($E8="","",VLOOKUP($E8,'1MD ELO (4)'!$A$7:$O$80,15))</f>
        <v/>
      </c>
      <c r="D8" s="198" t="str">
        <f>IF($E8="","",VLOOKUP($E8,'1MD ELO (4)'!$A$7:$O$80,5))</f>
        <v/>
      </c>
      <c r="E8" s="199"/>
      <c r="F8" s="219" t="str">
        <f>UPPER(IF($E8="","",VLOOKUP($E8,'1MD ELO (4)'!$A$7:$O$80,2)))</f>
        <v/>
      </c>
      <c r="G8" s="219" t="str">
        <f>IF($E8="","",VLOOKUP($E8,'1MD ELO (4)'!$A$7:$O$80,3))</f>
        <v/>
      </c>
      <c r="H8" s="219"/>
      <c r="I8" s="219" t="str">
        <f>IF($E8="","",VLOOKUP($E8,'1MD ELO (4)'!$A$7:$O$80,4))</f>
        <v/>
      </c>
      <c r="J8" s="538"/>
      <c r="K8" s="202"/>
      <c r="L8" s="216"/>
      <c r="M8" s="217" t="str">
        <f>UPPER(IF(OR(L8="a",L8="as"),K7,IF(OR(L8="b",L8="bs"),K9,)))</f>
        <v/>
      </c>
      <c r="N8" s="226"/>
      <c r="O8" s="227"/>
      <c r="P8" s="227"/>
      <c r="Q8" s="227"/>
      <c r="R8" s="227"/>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t="s">
        <v>70</v>
      </c>
      <c r="B9" s="197" t="str">
        <f>IF($E9="","",VLOOKUP($E9,'1MD ELO (4)'!$A$7:$O$80,14))</f>
        <v/>
      </c>
      <c r="C9" s="197" t="str">
        <f>IF($E9="","",VLOOKUP($E9,'1MD ELO (4)'!$A$7:$O$80,15))</f>
        <v/>
      </c>
      <c r="D9" s="198" t="str">
        <f>IF($E9="","",VLOOKUP($E9,'1MD ELO (4)'!$A$7:$O$80,5))</f>
        <v/>
      </c>
      <c r="E9" s="199"/>
      <c r="F9" s="219" t="str">
        <f>UPPER(IF($E9="","",VLOOKUP($E9,'1MD ELO (4)'!$A$7:$O$80,2)))</f>
        <v/>
      </c>
      <c r="G9" s="219" t="str">
        <f>IF($E9="","",VLOOKUP($E9,'1MD ELO (4)'!$A$7:$O$80,3))</f>
        <v/>
      </c>
      <c r="H9" s="219"/>
      <c r="I9" s="219" t="str">
        <f>IF($E9="","",VLOOKUP($E9,'1MD ELO (4)'!$A$7:$O$80,4))</f>
        <v/>
      </c>
      <c r="J9" s="537"/>
      <c r="K9" s="217" t="str">
        <f>UPPER(IF(OR(J10="a",J10="as"),F9,IF(OR(J10="b",J10="bs"),F10,)))</f>
        <v/>
      </c>
      <c r="L9" s="539"/>
      <c r="M9" s="202"/>
      <c r="N9" s="520"/>
      <c r="O9" s="227"/>
      <c r="P9" s="227"/>
      <c r="Q9" s="227"/>
      <c r="R9" s="227"/>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t="s">
        <v>72</v>
      </c>
      <c r="B10" s="197" t="str">
        <f>IF($E10="","",VLOOKUP($E10,'1MD ELO (4)'!$A$7:$O$80,14))</f>
        <v/>
      </c>
      <c r="C10" s="197" t="str">
        <f>IF($E10="","",VLOOKUP($E10,'1MD ELO (4)'!$A$7:$O$80,15))</f>
        <v/>
      </c>
      <c r="D10" s="198" t="str">
        <f>IF($E10="","",VLOOKUP($E10,'1MD ELO (4)'!$A$7:$O$80,5))</f>
        <v/>
      </c>
      <c r="E10" s="199"/>
      <c r="F10" s="219" t="str">
        <f>UPPER(IF($E10="","",VLOOKUP($E10,'1MD ELO (4)'!$A$7:$O$80,2)))</f>
        <v/>
      </c>
      <c r="G10" s="219" t="str">
        <f>IF($E10="","",VLOOKUP($E10,'1MD ELO (4)'!$A$7:$O$80,3))</f>
        <v/>
      </c>
      <c r="H10" s="219"/>
      <c r="I10" s="219" t="str">
        <f>IF($E10="","",VLOOKUP($E10,'1MD ELO (4)'!$A$7:$O$80,4))</f>
        <v/>
      </c>
      <c r="J10" s="538"/>
      <c r="K10" s="202"/>
      <c r="L10" s="227"/>
      <c r="M10" s="215" t="s">
        <v>59</v>
      </c>
      <c r="N10" s="225"/>
      <c r="O10" s="217" t="str">
        <f>UPPER(IF(OR(N10="a",N10="as"),M8,IF(OR(N10="b",N10="bs"),M12,)))</f>
        <v/>
      </c>
      <c r="P10" s="226"/>
      <c r="Q10" s="227"/>
      <c r="R10" s="227"/>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t="s">
        <v>73</v>
      </c>
      <c r="B11" s="197" t="str">
        <f>IF($E11="","",VLOOKUP($E11,'1MD ELO (4)'!$A$7:$O$80,14))</f>
        <v/>
      </c>
      <c r="C11" s="197" t="str">
        <f>IF($E11="","",VLOOKUP($E11,'1MD ELO (4)'!$A$7:$O$80,15))</f>
        <v/>
      </c>
      <c r="D11" s="198" t="str">
        <f>IF($E11="","",VLOOKUP($E11,'1MD ELO (4)'!$A$7:$O$80,5))</f>
        <v/>
      </c>
      <c r="E11" s="199"/>
      <c r="F11" s="219" t="str">
        <f>UPPER(IF($E11="","",VLOOKUP($E11,'1MD ELO (4)'!$A$7:$O$80,2)))</f>
        <v/>
      </c>
      <c r="G11" s="219" t="str">
        <f>IF($E11="","",VLOOKUP($E11,'1MD ELO (4)'!$A$7:$O$80,3))</f>
        <v/>
      </c>
      <c r="H11" s="219"/>
      <c r="I11" s="219" t="str">
        <f>IF($E11="","",VLOOKUP($E11,'1MD ELO (4)'!$A$7:$O$80,4))</f>
        <v/>
      </c>
      <c r="J11" s="537"/>
      <c r="K11" s="217" t="str">
        <f>UPPER(IF(OR(J12="a",J12="as"),F11,IF(OR(J12="b",J12="bs"),F12,)))</f>
        <v/>
      </c>
      <c r="L11" s="226"/>
      <c r="M11" s="540"/>
      <c r="N11" s="541"/>
      <c r="O11" s="202"/>
      <c r="P11" s="520"/>
      <c r="Q11" s="202"/>
      <c r="R11" s="227"/>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t="s">
        <v>74</v>
      </c>
      <c r="B12" s="197" t="str">
        <f>IF($E12="","",VLOOKUP($E12,'1MD ELO (4)'!$A$7:$O$80,14))</f>
        <v/>
      </c>
      <c r="C12" s="197" t="str">
        <f>IF($E12="","",VLOOKUP($E12,'1MD ELO (4)'!$A$7:$O$80,15))</f>
        <v/>
      </c>
      <c r="D12" s="198" t="str">
        <f>IF($E12="","",VLOOKUP($E12,'1MD ELO (4)'!$A$7:$O$80,5))</f>
        <v/>
      </c>
      <c r="E12" s="199"/>
      <c r="F12" s="219" t="str">
        <f>UPPER(IF($E12="","",VLOOKUP($E12,'1MD ELO (4)'!$A$7:$O$80,2)))</f>
        <v/>
      </c>
      <c r="G12" s="219" t="str">
        <f>IF($E12="","",VLOOKUP($E12,'1MD ELO (4)'!$A$7:$O$80,3))</f>
        <v/>
      </c>
      <c r="H12" s="219"/>
      <c r="I12" s="219" t="str">
        <f>IF($E12="","",VLOOKUP($E12,'1MD ELO (4)'!$A$7:$O$80,4))</f>
        <v/>
      </c>
      <c r="J12" s="538"/>
      <c r="K12" s="202"/>
      <c r="L12" s="216"/>
      <c r="M12" s="217" t="str">
        <f>UPPER(IF(OR(L12="a",L12="as"),K11,IF(OR(L12="b",L12="bs"),K13,)))</f>
        <v/>
      </c>
      <c r="N12" s="542"/>
      <c r="O12" s="227"/>
      <c r="P12" s="520"/>
      <c r="Q12" s="227"/>
      <c r="R12" s="227"/>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302" t="s">
        <v>75</v>
      </c>
      <c r="B13" s="197" t="str">
        <f>IF($E13="","",VLOOKUP($E13,'1MD ELO (4)'!$A$7:$O$80,14))</f>
        <v/>
      </c>
      <c r="C13" s="197" t="str">
        <f>IF($E13="","",VLOOKUP($E13,'1MD ELO (4)'!$A$7:$O$80,15))</f>
        <v/>
      </c>
      <c r="D13" s="198" t="str">
        <f>IF($E13="","",VLOOKUP($E13,'1MD ELO (4)'!$A$7:$O$80,5))</f>
        <v/>
      </c>
      <c r="E13" s="199"/>
      <c r="F13" s="219" t="str">
        <f>UPPER(IF($E13="","",VLOOKUP($E13,'1MD ELO (4)'!$A$7:$O$80,2)))</f>
        <v/>
      </c>
      <c r="G13" s="219" t="str">
        <f>IF($E13="","",VLOOKUP($E13,'1MD ELO (4)'!$A$7:$O$80,3))</f>
        <v/>
      </c>
      <c r="H13" s="219"/>
      <c r="I13" s="219" t="str">
        <f>IF($E13="","",VLOOKUP($E13,'1MD ELO (4)'!$A$7:$O$80,4))</f>
        <v/>
      </c>
      <c r="J13" s="537"/>
      <c r="K13" s="217" t="str">
        <f>UPPER(IF(OR(J14="a",J14="as"),F13,IF(OR(J14="b",J14="bs"),F14,)))</f>
        <v/>
      </c>
      <c r="L13" s="521"/>
      <c r="M13" s="202"/>
      <c r="N13" s="227"/>
      <c r="O13" s="227"/>
      <c r="P13" s="520"/>
      <c r="Q13" s="227"/>
      <c r="R13" s="227"/>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34" t="s">
        <v>76</v>
      </c>
      <c r="B14" s="197" t="str">
        <f>IF($E14="","",VLOOKUP($E14,'1MD ELO (4)'!$A$7:$O$80,14))</f>
        <v/>
      </c>
      <c r="C14" s="197" t="str">
        <f>IF($E14="","",VLOOKUP($E14,'1MD ELO (4)'!$A$7:$O$80,15))</f>
        <v/>
      </c>
      <c r="D14" s="198" t="str">
        <f>IF($E14="","",VLOOKUP($E14,'1MD ELO (4)'!$A$7:$O$80,5))</f>
        <v/>
      </c>
      <c r="E14" s="199"/>
      <c r="F14" s="200" t="str">
        <f>UPPER(IF($E14="","",VLOOKUP($E14,'1MD ELO (4)'!$A$7:$O$80,2)))</f>
        <v/>
      </c>
      <c r="G14" s="200" t="str">
        <f>IF($E14="","",VLOOKUP($E14,'1MD ELO (4)'!$A$7:$O$80,3))</f>
        <v/>
      </c>
      <c r="H14" s="200"/>
      <c r="I14" s="200" t="str">
        <f>IF($E14="","",VLOOKUP($E14,'1MD ELO (4)'!$A$7:$O$80,4))</f>
        <v/>
      </c>
      <c r="J14" s="538"/>
      <c r="K14" s="202"/>
      <c r="L14" s="227"/>
      <c r="M14" s="227"/>
      <c r="N14" s="543"/>
      <c r="O14" s="215" t="s">
        <v>59</v>
      </c>
      <c r="P14" s="225"/>
      <c r="Q14" s="217" t="str">
        <f>UPPER(IF(OR(P14="a",P14="as"),O10,IF(OR(P14="b",P14="bs"),O18,)))</f>
        <v/>
      </c>
      <c r="R14" s="22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196" t="s">
        <v>161</v>
      </c>
      <c r="B15" s="197" t="str">
        <f>IF($E15="","",VLOOKUP($E15,'1MD ELO (4)'!$A$7:$O$80,14))</f>
        <v/>
      </c>
      <c r="C15" s="197" t="str">
        <f>IF($E15="","",VLOOKUP($E15,'1MD ELO (4)'!$A$7:$O$80,15))</f>
        <v/>
      </c>
      <c r="D15" s="198" t="str">
        <f>IF($E15="","",VLOOKUP($E15,'1MD ELO (4)'!$A$7:$O$80,5))</f>
        <v/>
      </c>
      <c r="E15" s="199"/>
      <c r="F15" s="200" t="str">
        <f>UPPER(IF($E15="","",VLOOKUP($E15,'1MD ELO (4)'!$A$7:$O$80,2)))</f>
        <v/>
      </c>
      <c r="G15" s="200" t="str">
        <f>IF($E15="","",VLOOKUP($E15,'1MD ELO (4)'!$A$7:$O$80,3))</f>
        <v/>
      </c>
      <c r="H15" s="200"/>
      <c r="I15" s="200" t="str">
        <f>IF($E15="","",VLOOKUP($E15,'1MD ELO (4)'!$A$7:$O$80,4))</f>
        <v/>
      </c>
      <c r="J15" s="537"/>
      <c r="K15" s="217" t="str">
        <f>UPPER(IF(OR(J16="a",J16="as"),F15,IF(OR(J16="b",J16="bs"),F16,)))</f>
        <v/>
      </c>
      <c r="L15" s="226"/>
      <c r="M15" s="227"/>
      <c r="N15" s="227"/>
      <c r="O15" s="227"/>
      <c r="P15" s="520"/>
      <c r="Q15" s="202"/>
      <c r="R15" s="520"/>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302" t="s">
        <v>162</v>
      </c>
      <c r="B16" s="197" t="str">
        <f>IF($E16="","",VLOOKUP($E16,'1MD ELO (4)'!$A$7:$O$80,14))</f>
        <v/>
      </c>
      <c r="C16" s="197" t="str">
        <f>IF($E16="","",VLOOKUP($E16,'1MD ELO (4)'!$A$7:$O$80,15))</f>
        <v/>
      </c>
      <c r="D16" s="198" t="str">
        <f>IF($E16="","",VLOOKUP($E16,'1MD ELO (4)'!$A$7:$O$80,5))</f>
        <v/>
      </c>
      <c r="E16" s="199"/>
      <c r="F16" s="219" t="str">
        <f>UPPER(IF($E16="","",VLOOKUP($E16,'1MD ELO (4)'!$A$7:$O$80,2)))</f>
        <v/>
      </c>
      <c r="G16" s="219" t="str">
        <f>IF($E16="","",VLOOKUP($E16,'1MD ELO (4)'!$A$7:$O$80,3))</f>
        <v/>
      </c>
      <c r="H16" s="219"/>
      <c r="I16" s="219" t="str">
        <f>IF($E16="","",VLOOKUP($E16,'1MD ELO (4)'!$A$7:$O$80,4))</f>
        <v/>
      </c>
      <c r="J16" s="538"/>
      <c r="K16" s="202"/>
      <c r="L16" s="216"/>
      <c r="M16" s="217" t="str">
        <f>UPPER(IF(OR(L16="a",L16="as"),K15,IF(OR(L16="b",L16="bs"),K17,)))</f>
        <v/>
      </c>
      <c r="N16" s="226"/>
      <c r="O16" s="227"/>
      <c r="P16" s="520"/>
      <c r="Q16" s="227"/>
      <c r="R16" s="520"/>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t="s">
        <v>163</v>
      </c>
      <c r="B17" s="197" t="str">
        <f>IF($E17="","",VLOOKUP($E17,'1MD ELO (4)'!$A$7:$O$80,14))</f>
        <v/>
      </c>
      <c r="C17" s="197" t="str">
        <f>IF($E17="","",VLOOKUP($E17,'1MD ELO (4)'!$A$7:$O$80,15))</f>
        <v/>
      </c>
      <c r="D17" s="198" t="str">
        <f>IF($E17="","",VLOOKUP($E17,'1MD ELO (4)'!$A$7:$O$80,5))</f>
        <v/>
      </c>
      <c r="E17" s="199"/>
      <c r="F17" s="219" t="str">
        <f>UPPER(IF($E17="","",VLOOKUP($E17,'1MD ELO (4)'!$A$7:$O$80,2)))</f>
        <v/>
      </c>
      <c r="G17" s="219" t="str">
        <f>IF($E17="","",VLOOKUP($E17,'1MD ELO (4)'!$A$7:$O$80,3))</f>
        <v/>
      </c>
      <c r="H17" s="219"/>
      <c r="I17" s="219" t="str">
        <f>IF($E17="","",VLOOKUP($E17,'1MD ELO (4)'!$A$7:$O$80,4))</f>
        <v/>
      </c>
      <c r="J17" s="537"/>
      <c r="K17" s="217" t="str">
        <f>UPPER(IF(OR(J18="a",J18="as"),F17,IF(OR(J18="b",J18="bs"),F18,)))</f>
        <v/>
      </c>
      <c r="L17" s="539"/>
      <c r="M17" s="202"/>
      <c r="N17" s="520"/>
      <c r="O17" s="227"/>
      <c r="P17" s="520"/>
      <c r="Q17" s="227"/>
      <c r="R17" s="520"/>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t="s">
        <v>164</v>
      </c>
      <c r="B18" s="197" t="str">
        <f>IF($E18="","",VLOOKUP($E18,'1MD ELO (4)'!$A$7:$O$80,14))</f>
        <v/>
      </c>
      <c r="C18" s="197" t="str">
        <f>IF($E18="","",VLOOKUP($E18,'1MD ELO (4)'!$A$7:$O$80,15))</f>
        <v/>
      </c>
      <c r="D18" s="198" t="str">
        <f>IF($E18="","",VLOOKUP($E18,'1MD ELO (4)'!$A$7:$O$80,5))</f>
        <v/>
      </c>
      <c r="E18" s="199"/>
      <c r="F18" s="219" t="str">
        <f>UPPER(IF($E18="","",VLOOKUP($E18,'1MD ELO (4)'!$A$7:$O$80,2)))</f>
        <v/>
      </c>
      <c r="G18" s="219" t="str">
        <f>IF($E18="","",VLOOKUP($E18,'1MD ELO (4)'!$A$7:$O$80,3))</f>
        <v/>
      </c>
      <c r="H18" s="219"/>
      <c r="I18" s="219" t="str">
        <f>IF($E18="","",VLOOKUP($E18,'1MD ELO (4)'!$A$7:$O$80,4))</f>
        <v/>
      </c>
      <c r="J18" s="538"/>
      <c r="K18" s="202"/>
      <c r="L18" s="227"/>
      <c r="M18" s="215" t="s">
        <v>59</v>
      </c>
      <c r="N18" s="225"/>
      <c r="O18" s="217" t="str">
        <f>UPPER(IF(OR(N18="a",N18="as"),M16,IF(OR(N18="b",N18="bs"),M20,)))</f>
        <v/>
      </c>
      <c r="P18" s="521"/>
      <c r="Q18" s="227"/>
      <c r="R18" s="520"/>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t="s">
        <v>165</v>
      </c>
      <c r="B19" s="197" t="str">
        <f>IF($E19="","",VLOOKUP($E19,'1MD ELO (4)'!$A$7:$O$80,14))</f>
        <v/>
      </c>
      <c r="C19" s="197" t="str">
        <f>IF($E19="","",VLOOKUP($E19,'1MD ELO (4)'!$A$7:$O$80,15))</f>
        <v/>
      </c>
      <c r="D19" s="198" t="str">
        <f>IF($E19="","",VLOOKUP($E19,'1MD ELO (4)'!$A$7:$O$80,5))</f>
        <v/>
      </c>
      <c r="E19" s="199"/>
      <c r="F19" s="219" t="str">
        <f>UPPER(IF($E19="","",VLOOKUP($E19,'1MD ELO (4)'!$A$7:$O$80,2)))</f>
        <v/>
      </c>
      <c r="G19" s="219" t="str">
        <f>IF($E19="","",VLOOKUP($E19,'1MD ELO (4)'!$A$7:$O$80,3))</f>
        <v/>
      </c>
      <c r="H19" s="219"/>
      <c r="I19" s="219" t="str">
        <f>IF($E19="","",VLOOKUP($E19,'1MD ELO (4)'!$A$7:$O$80,4))</f>
        <v/>
      </c>
      <c r="J19" s="537"/>
      <c r="K19" s="217" t="str">
        <f>UPPER(IF(OR(J20="a",J20="as"),F19,IF(OR(J20="b",J20="bs"),F20,)))</f>
        <v/>
      </c>
      <c r="L19" s="226"/>
      <c r="M19" s="540"/>
      <c r="N19" s="541"/>
      <c r="O19" s="202"/>
      <c r="P19" s="227"/>
      <c r="Q19" s="227"/>
      <c r="R19" s="520"/>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t="s">
        <v>166</v>
      </c>
      <c r="B20" s="197" t="str">
        <f>IF($E20="","",VLOOKUP($E20,'1MD ELO (4)'!$A$7:$O$80,14))</f>
        <v/>
      </c>
      <c r="C20" s="197" t="str">
        <f>IF($E20="","",VLOOKUP($E20,'1MD ELO (4)'!$A$7:$O$80,15))</f>
        <v/>
      </c>
      <c r="D20" s="198" t="str">
        <f>IF($E20="","",VLOOKUP($E20,'1MD ELO (4)'!$A$7:$O$80,5))</f>
        <v/>
      </c>
      <c r="E20" s="199"/>
      <c r="F20" s="219" t="str">
        <f>UPPER(IF($E20="","",VLOOKUP($E20,'1MD ELO (4)'!$A$7:$O$80,2)))</f>
        <v/>
      </c>
      <c r="G20" s="219" t="str">
        <f>IF($E20="","",VLOOKUP($E20,'1MD ELO (4)'!$A$7:$O$80,3))</f>
        <v/>
      </c>
      <c r="H20" s="219"/>
      <c r="I20" s="219" t="str">
        <f>IF($E20="","",VLOOKUP($E20,'1MD ELO (4)'!$A$7:$O$80,4))</f>
        <v/>
      </c>
      <c r="J20" s="538"/>
      <c r="K20" s="202"/>
      <c r="L20" s="216"/>
      <c r="M20" s="217" t="str">
        <f>UPPER(IF(OR(L20="a",L20="as"),K19,IF(OR(L20="b",L20="bs"),K21,)))</f>
        <v/>
      </c>
      <c r="N20" s="542"/>
      <c r="O20" s="227"/>
      <c r="P20" s="227"/>
      <c r="Q20" s="227"/>
      <c r="R20" s="520"/>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302" t="s">
        <v>167</v>
      </c>
      <c r="B21" s="197" t="str">
        <f>IF($E21="","",VLOOKUP($E21,'1MD ELO (4)'!$A$7:$O$80,14))</f>
        <v/>
      </c>
      <c r="C21" s="197" t="str">
        <f>IF($E21="","",VLOOKUP($E21,'1MD ELO (4)'!$A$7:$O$80,15))</f>
        <v/>
      </c>
      <c r="D21" s="198" t="str">
        <f>IF($E21="","",VLOOKUP($E21,'1MD ELO (4)'!$A$7:$O$80,5))</f>
        <v/>
      </c>
      <c r="E21" s="199"/>
      <c r="F21" s="219" t="str">
        <f>UPPER(IF($E21="","",VLOOKUP($E21,'1MD ELO (4)'!$A$7:$O$80,2)))</f>
        <v/>
      </c>
      <c r="G21" s="219" t="str">
        <f>IF($E21="","",VLOOKUP($E21,'1MD ELO (4)'!$A$7:$O$80,3))</f>
        <v/>
      </c>
      <c r="H21" s="219"/>
      <c r="I21" s="219" t="str">
        <f>IF($E21="","",VLOOKUP($E21,'1MD ELO (4)'!$A$7:$O$80,4))</f>
        <v/>
      </c>
      <c r="J21" s="537"/>
      <c r="K21" s="217" t="str">
        <f>UPPER(IF(OR(J22="a",J22="as"),F21,IF(OR(J22="b",J22="bs"),F22,)))</f>
        <v/>
      </c>
      <c r="L21" s="521"/>
      <c r="M21" s="202"/>
      <c r="N21" s="227"/>
      <c r="O21" s="227"/>
      <c r="P21" s="227"/>
      <c r="Q21" s="227"/>
      <c r="R21" s="520"/>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34" t="s">
        <v>168</v>
      </c>
      <c r="B22" s="197" t="str">
        <f>IF($E22="","",VLOOKUP($E22,'1MD ELO (4)'!$A$7:$O$80,14))</f>
        <v/>
      </c>
      <c r="C22" s="197" t="str">
        <f>IF($E22="","",VLOOKUP($E22,'1MD ELO (4)'!$A$7:$O$80,15))</f>
        <v/>
      </c>
      <c r="D22" s="198" t="str">
        <f>IF($E22="","",VLOOKUP($E22,'1MD ELO (4)'!$A$7:$O$80,5))</f>
        <v/>
      </c>
      <c r="E22" s="199"/>
      <c r="F22" s="200" t="str">
        <f>UPPER(IF($E22="","",VLOOKUP($E22,'1MD ELO (4)'!$A$7:$O$80,2)))</f>
        <v/>
      </c>
      <c r="G22" s="200" t="str">
        <f>IF($E22="","",VLOOKUP($E22,'1MD ELO (4)'!$A$7:$O$80,3))</f>
        <v/>
      </c>
      <c r="H22" s="200"/>
      <c r="I22" s="200" t="str">
        <f>IF($E22="","",VLOOKUP($E22,'1MD ELO (4)'!$A$7:$O$80,4))</f>
        <v/>
      </c>
      <c r="J22" s="538"/>
      <c r="K22" s="202"/>
      <c r="L22" s="227"/>
      <c r="M22" s="227"/>
      <c r="N22" s="543"/>
      <c r="O22" s="544" t="s">
        <v>169</v>
      </c>
      <c r="P22" s="533"/>
      <c r="Q22" s="217" t="str">
        <f>UPPER(IF(OR(P23="a",P23="as"),Q14,IF(OR(P23="b",P23="bs"),Q30,)))</f>
        <v/>
      </c>
      <c r="R22" s="534"/>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t="s">
        <v>170</v>
      </c>
      <c r="B23" s="197" t="str">
        <f>IF($E23="","",VLOOKUP($E23,'1MD ELO (4)'!$A$7:$O$80,14))</f>
        <v/>
      </c>
      <c r="C23" s="197" t="str">
        <f>IF($E23="","",VLOOKUP($E23,'1MD ELO (4)'!$A$7:$O$80,15))</f>
        <v/>
      </c>
      <c r="D23" s="198" t="str">
        <f>IF($E23="","",VLOOKUP($E23,'1MD ELO (4)'!$A$7:$O$80,5))</f>
        <v/>
      </c>
      <c r="E23" s="199"/>
      <c r="F23" s="200" t="str">
        <f>UPPER(IF($E23="","",VLOOKUP($E23,'1MD ELO (4)'!$A$7:$O$80,2)))</f>
        <v/>
      </c>
      <c r="G23" s="200" t="str">
        <f>IF($E23="","",VLOOKUP($E23,'1MD ELO (4)'!$A$7:$O$80,3))</f>
        <v/>
      </c>
      <c r="H23" s="200"/>
      <c r="I23" s="200" t="str">
        <f>IF($E23="","",VLOOKUP($E23,'1MD ELO (4)'!$A$7:$O$80,4))</f>
        <v/>
      </c>
      <c r="J23" s="537"/>
      <c r="K23" s="217" t="str">
        <f>UPPER(IF(OR(J24="a",J24="as"),F23,IF(OR(J24="b",J24="bs"),F24,)))</f>
        <v/>
      </c>
      <c r="L23" s="226"/>
      <c r="M23" s="227"/>
      <c r="N23" s="227"/>
      <c r="O23" s="215" t="s">
        <v>59</v>
      </c>
      <c r="P23" s="29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302" t="s">
        <v>171</v>
      </c>
      <c r="B24" s="197" t="str">
        <f>IF($E24="","",VLOOKUP($E24,'1MD ELO (4)'!$A$7:$O$80,14))</f>
        <v/>
      </c>
      <c r="C24" s="197" t="str">
        <f>IF($E24="","",VLOOKUP($E24,'1MD ELO (4)'!$A$7:$O$80,15))</f>
        <v/>
      </c>
      <c r="D24" s="198" t="str">
        <f>IF($E24="","",VLOOKUP($E24,'1MD ELO (4)'!$A$7:$O$80,5))</f>
        <v/>
      </c>
      <c r="E24" s="199"/>
      <c r="F24" s="219" t="str">
        <f>UPPER(IF($E24="","",VLOOKUP($E24,'1MD ELO (4)'!$A$7:$O$80,2)))</f>
        <v/>
      </c>
      <c r="G24" s="219" t="str">
        <f>IF($E24="","",VLOOKUP($E24,'1MD ELO (4)'!$A$7:$O$80,3))</f>
        <v/>
      </c>
      <c r="H24" s="219"/>
      <c r="I24" s="219" t="str">
        <f>IF($E24="","",VLOOKUP($E24,'1MD ELO (4)'!$A$7:$O$80,4))</f>
        <v/>
      </c>
      <c r="J24" s="538"/>
      <c r="K24" s="202"/>
      <c r="L24" s="216"/>
      <c r="M24" s="217" t="str">
        <f>UPPER(IF(OR(L24="a",L24="as"),K23,IF(OR(L24="b",L24="bs"),K25,)))</f>
        <v/>
      </c>
      <c r="N24" s="226"/>
      <c r="O24" s="227"/>
      <c r="P24" s="227"/>
      <c r="Q24" s="227"/>
      <c r="R24" s="520"/>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t="s">
        <v>172</v>
      </c>
      <c r="B25" s="197" t="str">
        <f>IF($E25="","",VLOOKUP($E25,'1MD ELO (4)'!$A$7:$O$80,14))</f>
        <v/>
      </c>
      <c r="C25" s="197" t="str">
        <f>IF($E25="","",VLOOKUP($E25,'1MD ELO (4)'!$A$7:$O$80,15))</f>
        <v/>
      </c>
      <c r="D25" s="198" t="str">
        <f>IF($E25="","",VLOOKUP($E25,'1MD ELO (4)'!$A$7:$O$80,5))</f>
        <v/>
      </c>
      <c r="E25" s="199"/>
      <c r="F25" s="219" t="str">
        <f>UPPER(IF($E25="","",VLOOKUP($E25,'1MD ELO (4)'!$A$7:$O$80,2)))</f>
        <v/>
      </c>
      <c r="G25" s="219" t="str">
        <f>IF($E25="","",VLOOKUP($E25,'1MD ELO (4)'!$A$7:$O$80,3))</f>
        <v/>
      </c>
      <c r="H25" s="219"/>
      <c r="I25" s="219" t="str">
        <f>IF($E25="","",VLOOKUP($E25,'1MD ELO (4)'!$A$7:$O$80,4))</f>
        <v/>
      </c>
      <c r="J25" s="537"/>
      <c r="K25" s="217" t="str">
        <f>UPPER(IF(OR(J26="a",J26="as"),F25,IF(OR(J26="b",J26="bs"),F26,)))</f>
        <v/>
      </c>
      <c r="L25" s="539"/>
      <c r="M25" s="202"/>
      <c r="N25" s="520"/>
      <c r="O25" s="227"/>
      <c r="P25" s="227"/>
      <c r="Q25" s="727" t="str">
        <f>IF(Y3="","",CONCATENATE(AC1," pont"))</f>
        <v/>
      </c>
      <c r="R25" s="727"/>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t="s">
        <v>173</v>
      </c>
      <c r="B26" s="197" t="str">
        <f>IF($E26="","",VLOOKUP($E26,'1MD ELO (4)'!$A$7:$O$80,14))</f>
        <v/>
      </c>
      <c r="C26" s="197" t="str">
        <f>IF($E26="","",VLOOKUP($E26,'1MD ELO (4)'!$A$7:$O$80,15))</f>
        <v/>
      </c>
      <c r="D26" s="198" t="str">
        <f>IF($E26="","",VLOOKUP($E26,'1MD ELO (4)'!$A$7:$O$80,5))</f>
        <v/>
      </c>
      <c r="E26" s="199"/>
      <c r="F26" s="219" t="str">
        <f>UPPER(IF($E26="","",VLOOKUP($E26,'1MD ELO (4)'!$A$7:$O$80,2)))</f>
        <v/>
      </c>
      <c r="G26" s="219" t="str">
        <f>IF($E26="","",VLOOKUP($E26,'1MD ELO (4)'!$A$7:$O$80,3))</f>
        <v/>
      </c>
      <c r="H26" s="219"/>
      <c r="I26" s="219" t="str">
        <f>IF($E26="","",VLOOKUP($E26,'1MD ELO (4)'!$A$7:$O$80,4))</f>
        <v/>
      </c>
      <c r="J26" s="538"/>
      <c r="K26" s="202"/>
      <c r="L26" s="227"/>
      <c r="M26" s="215" t="s">
        <v>59</v>
      </c>
      <c r="N26" s="225"/>
      <c r="O26" s="217" t="str">
        <f>UPPER(IF(OR(N26="a",N26="as"),M24,IF(OR(N26="b",N26="bs"),M28,)))</f>
        <v/>
      </c>
      <c r="P26" s="226"/>
      <c r="Q26" s="227"/>
      <c r="R26" s="520"/>
      <c r="S26" s="207"/>
      <c r="Y26"/>
      <c r="Z26"/>
      <c r="AA26"/>
      <c r="AB26"/>
      <c r="AC26"/>
      <c r="AD26"/>
      <c r="AE26"/>
      <c r="AF26"/>
      <c r="AG26"/>
      <c r="AH26"/>
      <c r="AI26"/>
      <c r="AJ26"/>
      <c r="AK26"/>
    </row>
    <row r="27" spans="1:37" s="63" customFormat="1" ht="9" customHeight="1" x14ac:dyDescent="0.25">
      <c r="A27" s="209" t="s">
        <v>174</v>
      </c>
      <c r="B27" s="197" t="str">
        <f>IF($E27="","",VLOOKUP($E27,'1MD ELO (4)'!$A$7:$O$80,14))</f>
        <v/>
      </c>
      <c r="C27" s="197" t="str">
        <f>IF($E27="","",VLOOKUP($E27,'1MD ELO (4)'!$A$7:$O$80,15))</f>
        <v/>
      </c>
      <c r="D27" s="198" t="str">
        <f>IF($E27="","",VLOOKUP($E27,'1MD ELO (4)'!$A$7:$O$80,5))</f>
        <v/>
      </c>
      <c r="E27" s="199"/>
      <c r="F27" s="219" t="str">
        <f>UPPER(IF($E27="","",VLOOKUP($E27,'1MD ELO (4)'!$A$7:$O$80,2)))</f>
        <v/>
      </c>
      <c r="G27" s="219" t="str">
        <f>IF($E27="","",VLOOKUP($E27,'1MD ELO (4)'!$A$7:$O$80,3))</f>
        <v/>
      </c>
      <c r="H27" s="219"/>
      <c r="I27" s="219" t="str">
        <f>IF($E27="","",VLOOKUP($E27,'1MD ELO (4)'!$A$7:$O$80,4))</f>
        <v/>
      </c>
      <c r="J27" s="537"/>
      <c r="K27" s="217" t="str">
        <f>UPPER(IF(OR(J28="a",J28="as"),F27,IF(OR(J28="b",J28="bs"),F28,)))</f>
        <v/>
      </c>
      <c r="L27" s="226"/>
      <c r="M27" s="540"/>
      <c r="N27" s="541"/>
      <c r="O27" s="202"/>
      <c r="P27" s="520"/>
      <c r="Q27" s="227"/>
      <c r="R27" s="520"/>
      <c r="S27" s="207"/>
      <c r="Y27"/>
      <c r="Z27"/>
      <c r="AA27"/>
      <c r="AB27"/>
      <c r="AC27"/>
      <c r="AD27"/>
      <c r="AE27"/>
      <c r="AF27"/>
      <c r="AG27"/>
      <c r="AH27"/>
      <c r="AI27"/>
      <c r="AJ27"/>
      <c r="AK27"/>
    </row>
    <row r="28" spans="1:37" s="63" customFormat="1" ht="9" customHeight="1" x14ac:dyDescent="0.25">
      <c r="A28" s="209" t="s">
        <v>175</v>
      </c>
      <c r="B28" s="197" t="str">
        <f>IF($E28="","",VLOOKUP($E28,'1MD ELO (4)'!$A$7:$O$80,14))</f>
        <v/>
      </c>
      <c r="C28" s="197" t="str">
        <f>IF($E28="","",VLOOKUP($E28,'1MD ELO (4)'!$A$7:$O$80,15))</f>
        <v/>
      </c>
      <c r="D28" s="198" t="str">
        <f>IF($E28="","",VLOOKUP($E28,'1MD ELO (4)'!$A$7:$O$80,5))</f>
        <v/>
      </c>
      <c r="E28" s="199"/>
      <c r="F28" s="219" t="str">
        <f>UPPER(IF($E28="","",VLOOKUP($E28,'1MD ELO (4)'!$A$7:$O$80,2)))</f>
        <v/>
      </c>
      <c r="G28" s="219" t="str">
        <f>IF($E28="","",VLOOKUP($E28,'1MD ELO (4)'!$A$7:$O$80,3))</f>
        <v/>
      </c>
      <c r="H28" s="219"/>
      <c r="I28" s="219" t="str">
        <f>IF($E28="","",VLOOKUP($E28,'1MD ELO (4)'!$A$7:$O$80,4))</f>
        <v/>
      </c>
      <c r="J28" s="538"/>
      <c r="K28" s="202"/>
      <c r="L28" s="216"/>
      <c r="M28" s="217" t="str">
        <f>UPPER(IF(OR(L28="a",L28="as"),K27,IF(OR(L28="b",L28="bs"),K29,)))</f>
        <v/>
      </c>
      <c r="N28" s="542"/>
      <c r="O28" s="227"/>
      <c r="P28" s="520"/>
      <c r="Q28" s="227"/>
      <c r="R28" s="520"/>
      <c r="S28" s="207"/>
    </row>
    <row r="29" spans="1:37" s="63" customFormat="1" ht="9" customHeight="1" x14ac:dyDescent="0.25">
      <c r="A29" s="302" t="s">
        <v>176</v>
      </c>
      <c r="B29" s="197" t="str">
        <f>IF($E29="","",VLOOKUP($E29,'1MD ELO (4)'!$A$7:$O$80,14))</f>
        <v/>
      </c>
      <c r="C29" s="197" t="str">
        <f>IF($E29="","",VLOOKUP($E29,'1MD ELO (4)'!$A$7:$O$80,15))</f>
        <v/>
      </c>
      <c r="D29" s="198" t="str">
        <f>IF($E29="","",VLOOKUP($E29,'1MD ELO (4)'!$A$7:$O$80,5))</f>
        <v/>
      </c>
      <c r="E29" s="199"/>
      <c r="F29" s="219" t="str">
        <f>UPPER(IF($E29="","",VLOOKUP($E29,'1MD ELO (4)'!$A$7:$O$80,2)))</f>
        <v/>
      </c>
      <c r="G29" s="219" t="str">
        <f>IF($E29="","",VLOOKUP($E29,'1MD ELO (4)'!$A$7:$O$80,3))</f>
        <v/>
      </c>
      <c r="H29" s="219"/>
      <c r="I29" s="219" t="str">
        <f>IF($E29="","",VLOOKUP($E29,'1MD ELO (4)'!$A$7:$O$80,4))</f>
        <v/>
      </c>
      <c r="J29" s="537"/>
      <c r="K29" s="217" t="str">
        <f>UPPER(IF(OR(J30="a",J30="as"),F29,IF(OR(J30="b",J30="bs"),F30,)))</f>
        <v/>
      </c>
      <c r="L29" s="521"/>
      <c r="M29" s="202"/>
      <c r="N29" s="227"/>
      <c r="O29" s="227"/>
      <c r="P29" s="520"/>
      <c r="Q29" s="227"/>
      <c r="R29" s="520"/>
      <c r="S29" s="207"/>
    </row>
    <row r="30" spans="1:37" s="63" customFormat="1" ht="9" customHeight="1" x14ac:dyDescent="0.25">
      <c r="A30" s="234" t="s">
        <v>177</v>
      </c>
      <c r="B30" s="197" t="str">
        <f>IF($E30="","",VLOOKUP($E30,'1MD ELO (4)'!$A$7:$O$80,14))</f>
        <v/>
      </c>
      <c r="C30" s="197" t="str">
        <f>IF($E30="","",VLOOKUP($E30,'1MD ELO (4)'!$A$7:$O$80,15))</f>
        <v/>
      </c>
      <c r="D30" s="198" t="str">
        <f>IF($E30="","",VLOOKUP($E30,'1MD ELO (4)'!$A$7:$O$80,5))</f>
        <v/>
      </c>
      <c r="E30" s="199"/>
      <c r="F30" s="200" t="str">
        <f>UPPER(IF($E30="","",VLOOKUP($E30,'1MD ELO (4)'!$A$7:$O$80,2)))</f>
        <v/>
      </c>
      <c r="G30" s="200" t="str">
        <f>IF($E30="","",VLOOKUP($E30,'1MD ELO (4)'!$A$7:$O$80,3))</f>
        <v/>
      </c>
      <c r="H30" s="200"/>
      <c r="I30" s="200" t="str">
        <f>IF($E30="","",VLOOKUP($E30,'1MD ELO (4)'!$A$7:$O$80,4))</f>
        <v/>
      </c>
      <c r="J30" s="538"/>
      <c r="K30" s="202"/>
      <c r="L30" s="227"/>
      <c r="M30" s="227"/>
      <c r="N30" s="543"/>
      <c r="O30" s="215" t="s">
        <v>59</v>
      </c>
      <c r="P30" s="225"/>
      <c r="Q30" s="217" t="str">
        <f>UPPER(IF(OR(P30="a",P30="as"),O26,IF(OR(P30="b",P30="bs"),O34,)))</f>
        <v/>
      </c>
      <c r="R30" s="521"/>
      <c r="S30" s="207"/>
    </row>
    <row r="31" spans="1:37" s="63" customFormat="1" ht="9" customHeight="1" x14ac:dyDescent="0.25">
      <c r="A31" s="196" t="s">
        <v>178</v>
      </c>
      <c r="B31" s="197" t="str">
        <f>IF($E31="","",VLOOKUP($E31,'1MD ELO (4)'!$A$7:$O$80,14))</f>
        <v/>
      </c>
      <c r="C31" s="197" t="str">
        <f>IF($E31="","",VLOOKUP($E31,'1MD ELO (4)'!$A$7:$O$80,15))</f>
        <v/>
      </c>
      <c r="D31" s="198" t="str">
        <f>IF($E31="","",VLOOKUP($E31,'1MD ELO (4)'!$A$7:$O$80,5))</f>
        <v/>
      </c>
      <c r="E31" s="199"/>
      <c r="F31" s="200" t="str">
        <f>UPPER(IF($E31="","",VLOOKUP($E31,'1MD ELO (4)'!$A$7:$O$80,2)))</f>
        <v/>
      </c>
      <c r="G31" s="200" t="str">
        <f>IF($E31="","",VLOOKUP($E31,'1MD ELO (4)'!$A$7:$O$80,3))</f>
        <v/>
      </c>
      <c r="H31" s="200"/>
      <c r="I31" s="200" t="str">
        <f>IF($E31="","",VLOOKUP($E31,'1MD ELO (4)'!$A$7:$O$80,4))</f>
        <v/>
      </c>
      <c r="J31" s="537"/>
      <c r="K31" s="217" t="str">
        <f>UPPER(IF(OR(J32="a",J32="as"),F31,IF(OR(J32="b",J32="bs"),F32,)))</f>
        <v/>
      </c>
      <c r="L31" s="226"/>
      <c r="M31" s="227"/>
      <c r="N31" s="227"/>
      <c r="O31" s="227"/>
      <c r="P31" s="520"/>
      <c r="Q31" s="202"/>
      <c r="R31" s="227"/>
      <c r="S31" s="207"/>
    </row>
    <row r="32" spans="1:37" s="63" customFormat="1" ht="9" customHeight="1" x14ac:dyDescent="0.25">
      <c r="A32" s="302" t="s">
        <v>179</v>
      </c>
      <c r="B32" s="197" t="str">
        <f>IF($E32="","",VLOOKUP($E32,'1MD ELO (4)'!$A$7:$O$80,14))</f>
        <v/>
      </c>
      <c r="C32" s="197" t="str">
        <f>IF($E32="","",VLOOKUP($E32,'1MD ELO (4)'!$A$7:$O$80,15))</f>
        <v/>
      </c>
      <c r="D32" s="198" t="str">
        <f>IF($E32="","",VLOOKUP($E32,'1MD ELO (4)'!$A$7:$O$80,5))</f>
        <v/>
      </c>
      <c r="E32" s="199"/>
      <c r="F32" s="219" t="str">
        <f>UPPER(IF($E32="","",VLOOKUP($E32,'1MD ELO (4)'!$A$7:$O$80,2)))</f>
        <v/>
      </c>
      <c r="G32" s="219" t="str">
        <f>IF($E32="","",VLOOKUP($E32,'1MD ELO (4)'!$A$7:$O$80,3))</f>
        <v/>
      </c>
      <c r="H32" s="219"/>
      <c r="I32" s="219" t="str">
        <f>IF($E32="","",VLOOKUP($E32,'1MD ELO (4)'!$A$7:$O$80,4))</f>
        <v/>
      </c>
      <c r="J32" s="538"/>
      <c r="K32" s="202"/>
      <c r="L32" s="216"/>
      <c r="M32" s="217" t="str">
        <f>UPPER(IF(OR(L32="a",L32="as"),K31,IF(OR(L32="b",L32="bs"),K33,)))</f>
        <v/>
      </c>
      <c r="N32" s="226"/>
      <c r="O32" s="227"/>
      <c r="P32" s="520"/>
      <c r="Q32" s="227"/>
      <c r="R32" s="227"/>
      <c r="S32" s="207"/>
    </row>
    <row r="33" spans="1:19" s="63" customFormat="1" ht="9" customHeight="1" x14ac:dyDescent="0.25">
      <c r="A33" s="209" t="s">
        <v>180</v>
      </c>
      <c r="B33" s="197" t="str">
        <f>IF($E33="","",VLOOKUP($E33,'1MD ELO (4)'!$A$7:$O$80,14))</f>
        <v/>
      </c>
      <c r="C33" s="197" t="str">
        <f>IF($E33="","",VLOOKUP($E33,'1MD ELO (4)'!$A$7:$O$80,15))</f>
        <v/>
      </c>
      <c r="D33" s="198" t="str">
        <f>IF($E33="","",VLOOKUP($E33,'1MD ELO (4)'!$A$7:$O$80,5))</f>
        <v/>
      </c>
      <c r="E33" s="199"/>
      <c r="F33" s="219" t="str">
        <f>UPPER(IF($E33="","",VLOOKUP($E33,'1MD ELO (4)'!$A$7:$O$80,2)))</f>
        <v/>
      </c>
      <c r="G33" s="219" t="str">
        <f>IF($E33="","",VLOOKUP($E33,'1MD ELO (4)'!$A$7:$O$80,3))</f>
        <v/>
      </c>
      <c r="H33" s="219"/>
      <c r="I33" s="219" t="str">
        <f>IF($E33="","",VLOOKUP($E33,'1MD ELO (4)'!$A$7:$O$80,4))</f>
        <v/>
      </c>
      <c r="J33" s="537"/>
      <c r="K33" s="217" t="str">
        <f>UPPER(IF(OR(J34="a",J34="as"),F33,IF(OR(J34="b",J34="bs"),F34,)))</f>
        <v/>
      </c>
      <c r="L33" s="539"/>
      <c r="M33" s="202"/>
      <c r="N33" s="520"/>
      <c r="O33" s="227"/>
      <c r="P33" s="520"/>
      <c r="Q33" s="227"/>
      <c r="R33" s="227"/>
      <c r="S33" s="207"/>
    </row>
    <row r="34" spans="1:19" s="63" customFormat="1" ht="9" customHeight="1" x14ac:dyDescent="0.25">
      <c r="A34" s="209" t="s">
        <v>181</v>
      </c>
      <c r="B34" s="197" t="str">
        <f>IF($E34="","",VLOOKUP($E34,'1MD ELO (4)'!$A$7:$O$80,14))</f>
        <v/>
      </c>
      <c r="C34" s="197" t="str">
        <f>IF($E34="","",VLOOKUP($E34,'1MD ELO (4)'!$A$7:$O$80,15))</f>
        <v/>
      </c>
      <c r="D34" s="198" t="str">
        <f>IF($E34="","",VLOOKUP($E34,'1MD ELO (4)'!$A$7:$O$80,5))</f>
        <v/>
      </c>
      <c r="E34" s="199"/>
      <c r="F34" s="219" t="str">
        <f>UPPER(IF($E34="","",VLOOKUP($E34,'1MD ELO (4)'!$A$7:$O$80,2)))</f>
        <v/>
      </c>
      <c r="G34" s="219" t="str">
        <f>IF($E34="","",VLOOKUP($E34,'1MD ELO (4)'!$A$7:$O$80,3))</f>
        <v/>
      </c>
      <c r="H34" s="219"/>
      <c r="I34" s="219" t="str">
        <f>IF($E34="","",VLOOKUP($E34,'1MD ELO (4)'!$A$7:$O$80,4))</f>
        <v/>
      </c>
      <c r="J34" s="538"/>
      <c r="K34" s="202"/>
      <c r="L34" s="227"/>
      <c r="M34" s="215" t="s">
        <v>59</v>
      </c>
      <c r="N34" s="225"/>
      <c r="O34" s="217" t="str">
        <f>UPPER(IF(OR(N34="a",N34="as"),M32,IF(OR(N34="b",N34="bs"),M36,)))</f>
        <v/>
      </c>
      <c r="P34" s="521"/>
      <c r="Q34" s="227"/>
      <c r="R34" s="227"/>
      <c r="S34" s="207"/>
    </row>
    <row r="35" spans="1:19" s="63" customFormat="1" ht="9" customHeight="1" x14ac:dyDescent="0.25">
      <c r="A35" s="209" t="s">
        <v>182</v>
      </c>
      <c r="B35" s="197" t="str">
        <f>IF($E35="","",VLOOKUP($E35,'1MD ELO (4)'!$A$7:$O$80,14))</f>
        <v/>
      </c>
      <c r="C35" s="197" t="str">
        <f>IF($E35="","",VLOOKUP($E35,'1MD ELO (4)'!$A$7:$O$80,15))</f>
        <v/>
      </c>
      <c r="D35" s="198" t="str">
        <f>IF($E35="","",VLOOKUP($E35,'1MD ELO (4)'!$A$7:$O$80,5))</f>
        <v/>
      </c>
      <c r="E35" s="199"/>
      <c r="F35" s="219" t="str">
        <f>UPPER(IF($E35="","",VLOOKUP($E35,'1MD ELO (4)'!$A$7:$O$80,2)))</f>
        <v/>
      </c>
      <c r="G35" s="219" t="str">
        <f>IF($E35="","",VLOOKUP($E35,'1MD ELO (4)'!$A$7:$O$80,3))</f>
        <v/>
      </c>
      <c r="H35" s="219"/>
      <c r="I35" s="219" t="str">
        <f>IF($E35="","",VLOOKUP($E35,'1MD ELO (4)'!$A$7:$O$80,4))</f>
        <v/>
      </c>
      <c r="J35" s="537"/>
      <c r="K35" s="217" t="str">
        <f>UPPER(IF(OR(J36="a",J36="as"),F35,IF(OR(J36="b",J36="bs"),F36,)))</f>
        <v/>
      </c>
      <c r="L35" s="226"/>
      <c r="M35" s="540"/>
      <c r="N35" s="541"/>
      <c r="O35" s="202"/>
      <c r="P35" s="227"/>
      <c r="Q35" s="227"/>
      <c r="R35" s="227"/>
      <c r="S35" s="207"/>
    </row>
    <row r="36" spans="1:19" s="63" customFormat="1" ht="9" customHeight="1" x14ac:dyDescent="0.25">
      <c r="A36" s="209" t="s">
        <v>183</v>
      </c>
      <c r="B36" s="197" t="str">
        <f>IF($E36="","",VLOOKUP($E36,'1MD ELO (4)'!$A$7:$O$80,14))</f>
        <v/>
      </c>
      <c r="C36" s="197" t="str">
        <f>IF($E36="","",VLOOKUP($E36,'1MD ELO (4)'!$A$7:$O$80,15))</f>
        <v/>
      </c>
      <c r="D36" s="198" t="str">
        <f>IF($E36="","",VLOOKUP($E36,'1MD ELO (4)'!$A$7:$O$80,5))</f>
        <v/>
      </c>
      <c r="E36" s="199"/>
      <c r="F36" s="219" t="str">
        <f>UPPER(IF($E36="","",VLOOKUP($E36,'1MD ELO (4)'!$A$7:$O$80,2)))</f>
        <v/>
      </c>
      <c r="G36" s="219" t="str">
        <f>IF($E36="","",VLOOKUP($E36,'1MD ELO (4)'!$A$7:$O$80,3))</f>
        <v/>
      </c>
      <c r="H36" s="219"/>
      <c r="I36" s="219" t="str">
        <f>IF($E36="","",VLOOKUP($E36,'1MD ELO (4)'!$A$7:$O$80,4))</f>
        <v/>
      </c>
      <c r="J36" s="538"/>
      <c r="K36" s="202"/>
      <c r="L36" s="216"/>
      <c r="M36" s="217" t="str">
        <f>UPPER(IF(OR(L36="a",L36="as"),K35,IF(OR(L36="b",L36="bs"),K37,)))</f>
        <v/>
      </c>
      <c r="N36" s="542"/>
      <c r="O36" s="545" t="s">
        <v>82</v>
      </c>
      <c r="P36" s="546"/>
      <c r="Q36" s="545" t="s">
        <v>156</v>
      </c>
      <c r="R36" s="546"/>
      <c r="S36" s="207"/>
    </row>
    <row r="37" spans="1:19" s="63" customFormat="1" ht="9" customHeight="1" x14ac:dyDescent="0.25">
      <c r="A37" s="302" t="s">
        <v>184</v>
      </c>
      <c r="B37" s="197" t="str">
        <f>IF($E37="","",VLOOKUP($E37,'1MD ELO (4)'!$A$7:$O$80,14))</f>
        <v/>
      </c>
      <c r="C37" s="197" t="str">
        <f>IF($E37="","",VLOOKUP($E37,'1MD ELO (4)'!$A$7:$O$80,15))</f>
        <v/>
      </c>
      <c r="D37" s="198" t="str">
        <f>IF($E37="","",VLOOKUP($E37,'1MD ELO (4)'!$A$7:$O$80,5))</f>
        <v/>
      </c>
      <c r="E37" s="199"/>
      <c r="F37" s="219" t="str">
        <f>UPPER(IF($E37="","",VLOOKUP($E37,'1MD ELO (4)'!$A$7:$O$80,2)))</f>
        <v/>
      </c>
      <c r="G37" s="219" t="str">
        <f>IF($E37="","",VLOOKUP($E37,'1MD ELO (4)'!$A$7:$O$80,3))</f>
        <v/>
      </c>
      <c r="H37" s="219"/>
      <c r="I37" s="219" t="str">
        <f>IF($E37="","",VLOOKUP($E37,'1MD ELO (4)'!$A$7:$O$80,4))</f>
        <v/>
      </c>
      <c r="J37" s="537"/>
      <c r="K37" s="217" t="str">
        <f>UPPER(IF(OR(J38="a",J38="as"),F37,IF(OR(J38="b",J38="bs"),F38,)))</f>
        <v/>
      </c>
      <c r="L37" s="521"/>
      <c r="M37" s="202"/>
      <c r="N37" s="227"/>
      <c r="O37" s="547" t="str">
        <f>UPPER(IF(OR(P23="a",P23="as"),Q14,IF(OR(P23="b",P23="bs"),Q30,)))</f>
        <v/>
      </c>
      <c r="P37" s="548"/>
      <c r="Q37" s="545"/>
      <c r="R37" s="546"/>
      <c r="S37" s="207"/>
    </row>
    <row r="38" spans="1:19" s="63" customFormat="1" ht="9" customHeight="1" x14ac:dyDescent="0.25">
      <c r="A38" s="234" t="s">
        <v>185</v>
      </c>
      <c r="B38" s="197" t="str">
        <f>IF($E38="","",VLOOKUP($E38,'1MD ELO (4)'!$A$7:$O$80,14))</f>
        <v/>
      </c>
      <c r="C38" s="197" t="str">
        <f>IF($E38="","",VLOOKUP($E38,'1MD ELO (4)'!$A$7:$O$80,15))</f>
        <v/>
      </c>
      <c r="D38" s="198" t="str">
        <f>IF($E38="","",VLOOKUP($E38,'1MD ELO (4)'!$A$7:$O$80,5))</f>
        <v/>
      </c>
      <c r="E38" s="199"/>
      <c r="F38" s="200" t="str">
        <f>UPPER(IF($E38="","",VLOOKUP($E38,'1MD ELO (4)'!$A$7:$O$80,2)))</f>
        <v/>
      </c>
      <c r="G38" s="200" t="str">
        <f>IF($E38="","",VLOOKUP($E38,'1MD ELO (4)'!$A$7:$O$80,3))</f>
        <v/>
      </c>
      <c r="H38" s="200"/>
      <c r="I38" s="200" t="str">
        <f>IF($E38="","",VLOOKUP($E38,'1MD ELO (4)'!$A$7:$O$80,4))</f>
        <v/>
      </c>
      <c r="J38" s="538"/>
      <c r="K38" s="202"/>
      <c r="L38" s="227"/>
      <c r="M38" s="227"/>
      <c r="N38" s="549"/>
      <c r="O38" s="550" t="s">
        <v>59</v>
      </c>
      <c r="P38" s="551"/>
      <c r="Q38" s="547" t="str">
        <f>UPPER(IF(OR(P38="a",P38="as"),O37,IF(OR(P38="b",P38="bs"),O39,)))</f>
        <v/>
      </c>
      <c r="R38" s="548"/>
      <c r="S38" s="207"/>
    </row>
    <row r="39" spans="1:19" s="63" customFormat="1" ht="9" customHeight="1" x14ac:dyDescent="0.25">
      <c r="A39" s="196" t="s">
        <v>186</v>
      </c>
      <c r="B39" s="197" t="str">
        <f>IF($E39="","",VLOOKUP($E39,'1MD ELO (4)'!$A$7:$O$80,14))</f>
        <v/>
      </c>
      <c r="C39" s="197" t="str">
        <f>IF($E39="","",VLOOKUP($E39,'1MD ELO (4)'!$A$7:$O$80,15))</f>
        <v/>
      </c>
      <c r="D39" s="198" t="str">
        <f>IF($E39="","",VLOOKUP($E39,'1MD ELO (4)'!$A$7:$O$80,5))</f>
        <v/>
      </c>
      <c r="E39" s="199"/>
      <c r="F39" s="200" t="str">
        <f>UPPER(IF($E39="","",VLOOKUP($E39,'1MD ELO (4)'!$A$7:$O$80,2)))</f>
        <v/>
      </c>
      <c r="G39" s="200" t="str">
        <f>IF($E39="","",VLOOKUP($E39,'1MD ELO (4)'!$A$7:$O$80,3))</f>
        <v/>
      </c>
      <c r="H39" s="200"/>
      <c r="I39" s="200" t="str">
        <f>IF($E39="","",VLOOKUP($E39,'1MD ELO (4)'!$A$7:$O$80,4))</f>
        <v/>
      </c>
      <c r="J39" s="537"/>
      <c r="K39" s="217" t="str">
        <f>UPPER(IF(OR(J40="a",J40="as"),F39,IF(OR(J40="b",J40="bs"),F40,)))</f>
        <v/>
      </c>
      <c r="L39" s="226"/>
      <c r="M39" s="227"/>
      <c r="N39" s="552"/>
      <c r="O39" s="547" t="str">
        <f>UPPER(IF(OR(P55="a",P55="as"),Q46,IF(OR(P55="b",P55="bs"),Q62,)))</f>
        <v/>
      </c>
      <c r="P39" s="553"/>
      <c r="Q39" s="546"/>
      <c r="R39" s="546"/>
      <c r="S39" s="207"/>
    </row>
    <row r="40" spans="1:19" s="63" customFormat="1" ht="9" customHeight="1" x14ac:dyDescent="0.25">
      <c r="A40" s="302" t="s">
        <v>187</v>
      </c>
      <c r="B40" s="197" t="str">
        <f>IF($E40="","",VLOOKUP($E40,'1MD ELO (4)'!$A$7:$O$80,14))</f>
        <v/>
      </c>
      <c r="C40" s="197" t="str">
        <f>IF($E40="","",VLOOKUP($E40,'1MD ELO (4)'!$A$7:$O$80,15))</f>
        <v/>
      </c>
      <c r="D40" s="198" t="str">
        <f>IF($E40="","",VLOOKUP($E40,'1MD ELO (4)'!$A$7:$O$80,5))</f>
        <v/>
      </c>
      <c r="E40" s="199"/>
      <c r="F40" s="219" t="str">
        <f>UPPER(IF($E40="","",VLOOKUP($E40,'1MD ELO (4)'!$A$7:$O$80,2)))</f>
        <v/>
      </c>
      <c r="G40" s="219" t="str">
        <f>IF($E40="","",VLOOKUP($E40,'1MD ELO (4)'!$A$7:$O$80,3))</f>
        <v/>
      </c>
      <c r="H40" s="219"/>
      <c r="I40" s="219" t="str">
        <f>IF($E40="","",VLOOKUP($E40,'1MD ELO (4)'!$A$7:$O$80,4))</f>
        <v/>
      </c>
      <c r="J40" s="538"/>
      <c r="K40" s="202"/>
      <c r="L40" s="216"/>
      <c r="M40" s="217" t="str">
        <f>UPPER(IF(OR(L40="a",L40="as"),K39,IF(OR(L40="b",L40="bs"),K41,)))</f>
        <v/>
      </c>
      <c r="N40" s="226"/>
      <c r="O40" s="546"/>
      <c r="P40" s="546"/>
      <c r="Q40" s="546"/>
      <c r="R40" s="546"/>
      <c r="S40" s="207"/>
    </row>
    <row r="41" spans="1:19" s="63" customFormat="1" ht="9" customHeight="1" x14ac:dyDescent="0.25">
      <c r="A41" s="209" t="s">
        <v>188</v>
      </c>
      <c r="B41" s="197" t="str">
        <f>IF($E41="","",VLOOKUP($E41,'1MD ELO (4)'!$A$7:$O$80,14))</f>
        <v/>
      </c>
      <c r="C41" s="197" t="str">
        <f>IF($E41="","",VLOOKUP($E41,'1MD ELO (4)'!$A$7:$O$80,15))</f>
        <v/>
      </c>
      <c r="D41" s="198" t="str">
        <f>IF($E41="","",VLOOKUP($E41,'1MD ELO (4)'!$A$7:$O$80,5))</f>
        <v/>
      </c>
      <c r="E41" s="199"/>
      <c r="F41" s="219" t="str">
        <f>UPPER(IF($E41="","",VLOOKUP($E41,'1MD ELO (4)'!$A$7:$O$80,2)))</f>
        <v/>
      </c>
      <c r="G41" s="219" t="str">
        <f>IF($E41="","",VLOOKUP($E41,'1MD ELO (4)'!$A$7:$O$80,3))</f>
        <v/>
      </c>
      <c r="H41" s="219"/>
      <c r="I41" s="219" t="str">
        <f>IF($E41="","",VLOOKUP($E41,'1MD ELO (4)'!$A$7:$O$80,4))</f>
        <v/>
      </c>
      <c r="J41" s="537"/>
      <c r="K41" s="217" t="str">
        <f>UPPER(IF(OR(J42="a",J42="as"),F41,IF(OR(J42="b",J42="bs"),F42,)))</f>
        <v/>
      </c>
      <c r="L41" s="539"/>
      <c r="M41" s="202"/>
      <c r="N41" s="520"/>
      <c r="O41" s="546"/>
      <c r="P41" s="546"/>
      <c r="Q41" s="728" t="str">
        <f>IF(Y3="","",CONCATENATE(AB1," pont"))</f>
        <v/>
      </c>
      <c r="R41" s="728"/>
      <c r="S41" s="207"/>
    </row>
    <row r="42" spans="1:19" s="63" customFormat="1" ht="9" customHeight="1" x14ac:dyDescent="0.25">
      <c r="A42" s="209" t="s">
        <v>189</v>
      </c>
      <c r="B42" s="197" t="str">
        <f>IF($E42="","",VLOOKUP($E42,'1MD ELO (4)'!$A$7:$O$80,14))</f>
        <v/>
      </c>
      <c r="C42" s="197" t="str">
        <f>IF($E42="","",VLOOKUP($E42,'1MD ELO (4)'!$A$7:$O$80,15))</f>
        <v/>
      </c>
      <c r="D42" s="198" t="str">
        <f>IF($E42="","",VLOOKUP($E42,'1MD ELO (4)'!$A$7:$O$80,5))</f>
        <v/>
      </c>
      <c r="E42" s="199"/>
      <c r="F42" s="219" t="str">
        <f>UPPER(IF($E42="","",VLOOKUP($E42,'1MD ELO (4)'!$A$7:$O$80,2)))</f>
        <v/>
      </c>
      <c r="G42" s="219" t="str">
        <f>IF($E42="","",VLOOKUP($E42,'1MD ELO (4)'!$A$7:$O$80,3))</f>
        <v/>
      </c>
      <c r="H42" s="219"/>
      <c r="I42" s="219" t="str">
        <f>IF($E42="","",VLOOKUP($E42,'1MD ELO (4)'!$A$7:$O$80,4))</f>
        <v/>
      </c>
      <c r="J42" s="538"/>
      <c r="K42" s="202"/>
      <c r="L42" s="227"/>
      <c r="M42" s="215" t="s">
        <v>59</v>
      </c>
      <c r="N42" s="225"/>
      <c r="O42" s="217" t="str">
        <f>UPPER(IF(OR(N42="a",N42="as"),M40,IF(OR(N42="b",N42="bs"),M44,)))</f>
        <v/>
      </c>
      <c r="P42" s="226"/>
      <c r="Q42" s="227"/>
      <c r="R42" s="227"/>
      <c r="S42" s="207"/>
    </row>
    <row r="43" spans="1:19" s="63" customFormat="1" ht="9" customHeight="1" x14ac:dyDescent="0.25">
      <c r="A43" s="209" t="s">
        <v>190</v>
      </c>
      <c r="B43" s="197" t="str">
        <f>IF($E43="","",VLOOKUP($E43,'1MD ELO (4)'!$A$7:$O$80,14))</f>
        <v/>
      </c>
      <c r="C43" s="197" t="str">
        <f>IF($E43="","",VLOOKUP($E43,'1MD ELO (4)'!$A$7:$O$80,15))</f>
        <v/>
      </c>
      <c r="D43" s="198" t="str">
        <f>IF($E43="","",VLOOKUP($E43,'1MD ELO (4)'!$A$7:$O$80,5))</f>
        <v/>
      </c>
      <c r="E43" s="199"/>
      <c r="F43" s="219" t="str">
        <f>UPPER(IF($E43="","",VLOOKUP($E43,'1MD ELO (4)'!$A$7:$O$80,2)))</f>
        <v/>
      </c>
      <c r="G43" s="219" t="str">
        <f>IF($E43="","",VLOOKUP($E43,'1MD ELO (4)'!$A$7:$O$80,3))</f>
        <v/>
      </c>
      <c r="H43" s="219"/>
      <c r="I43" s="219" t="str">
        <f>IF($E43="","",VLOOKUP($E43,'1MD ELO (4)'!$A$7:$O$80,4))</f>
        <v/>
      </c>
      <c r="J43" s="537"/>
      <c r="K43" s="217" t="str">
        <f>UPPER(IF(OR(J44="a",J44="as"),F43,IF(OR(J44="b",J44="bs"),F44,)))</f>
        <v/>
      </c>
      <c r="L43" s="226"/>
      <c r="M43" s="540"/>
      <c r="N43" s="541"/>
      <c r="O43" s="202"/>
      <c r="P43" s="520"/>
      <c r="Q43" s="227"/>
      <c r="R43" s="227"/>
      <c r="S43" s="207"/>
    </row>
    <row r="44" spans="1:19" s="63" customFormat="1" ht="9" customHeight="1" x14ac:dyDescent="0.25">
      <c r="A44" s="209" t="s">
        <v>191</v>
      </c>
      <c r="B44" s="197" t="str">
        <f>IF($E44="","",VLOOKUP($E44,'1MD ELO (4)'!$A$7:$O$80,14))</f>
        <v/>
      </c>
      <c r="C44" s="197" t="str">
        <f>IF($E44="","",VLOOKUP($E44,'1MD ELO (4)'!$A$7:$O$80,15))</f>
        <v/>
      </c>
      <c r="D44" s="198" t="str">
        <f>IF($E44="","",VLOOKUP($E44,'1MD ELO (4)'!$A$7:$O$80,5))</f>
        <v/>
      </c>
      <c r="E44" s="199"/>
      <c r="F44" s="219" t="str">
        <f>UPPER(IF($E44="","",VLOOKUP($E44,'1MD ELO (4)'!$A$7:$O$80,2)))</f>
        <v/>
      </c>
      <c r="G44" s="219" t="str">
        <f>IF($E44="","",VLOOKUP($E44,'1MD ELO (4)'!$A$7:$O$80,3))</f>
        <v/>
      </c>
      <c r="H44" s="219"/>
      <c r="I44" s="219" t="str">
        <f>IF($E44="","",VLOOKUP($E44,'1MD ELO (4)'!$A$7:$O$80,4))</f>
        <v/>
      </c>
      <c r="J44" s="538"/>
      <c r="K44" s="202"/>
      <c r="L44" s="216"/>
      <c r="M44" s="217" t="str">
        <f>UPPER(IF(OR(L44="a",L44="as"),K43,IF(OR(L44="b",L44="bs"),K45,)))</f>
        <v/>
      </c>
      <c r="N44" s="542"/>
      <c r="O44" s="227"/>
      <c r="P44" s="520"/>
      <c r="Q44" s="227"/>
      <c r="R44" s="227"/>
      <c r="S44" s="207"/>
    </row>
    <row r="45" spans="1:19" s="63" customFormat="1" ht="9" customHeight="1" x14ac:dyDescent="0.25">
      <c r="A45" s="302" t="s">
        <v>192</v>
      </c>
      <c r="B45" s="197" t="str">
        <f>IF($E45="","",VLOOKUP($E45,'1MD ELO (4)'!$A$7:$O$80,14))</f>
        <v/>
      </c>
      <c r="C45" s="197" t="str">
        <f>IF($E45="","",VLOOKUP($E45,'1MD ELO (4)'!$A$7:$O$80,15))</f>
        <v/>
      </c>
      <c r="D45" s="198" t="str">
        <f>IF($E45="","",VLOOKUP($E45,'1MD ELO (4)'!$A$7:$O$80,5))</f>
        <v/>
      </c>
      <c r="E45" s="199"/>
      <c r="F45" s="219" t="str">
        <f>UPPER(IF($E45="","",VLOOKUP($E45,'1MD ELO (4)'!$A$7:$O$80,2)))</f>
        <v/>
      </c>
      <c r="G45" s="219" t="str">
        <f>IF($E45="","",VLOOKUP($E45,'1MD ELO (4)'!$A$7:$O$80,3))</f>
        <v/>
      </c>
      <c r="H45" s="219"/>
      <c r="I45" s="219" t="str">
        <f>IF($E45="","",VLOOKUP($E45,'1MD ELO (4)'!$A$7:$O$80,4))</f>
        <v/>
      </c>
      <c r="J45" s="537"/>
      <c r="K45" s="217" t="str">
        <f>UPPER(IF(OR(J46="a",J46="as"),F45,IF(OR(J46="b",J46="bs"),F46,)))</f>
        <v/>
      </c>
      <c r="L45" s="521"/>
      <c r="M45" s="202"/>
      <c r="N45" s="227"/>
      <c r="O45" s="227"/>
      <c r="P45" s="520"/>
      <c r="Q45" s="227"/>
      <c r="R45" s="227"/>
      <c r="S45" s="207"/>
    </row>
    <row r="46" spans="1:19" s="63" customFormat="1" ht="9" customHeight="1" x14ac:dyDescent="0.25">
      <c r="A46" s="234" t="s">
        <v>193</v>
      </c>
      <c r="B46" s="197" t="str">
        <f>IF($E46="","",VLOOKUP($E46,'1MD ELO (4)'!$A$7:$O$80,14))</f>
        <v/>
      </c>
      <c r="C46" s="197" t="str">
        <f>IF($E46="","",VLOOKUP($E46,'1MD ELO (4)'!$A$7:$O$80,15))</f>
        <v/>
      </c>
      <c r="D46" s="198" t="str">
        <f>IF($E46="","",VLOOKUP($E46,'1MD ELO (4)'!$A$7:$O$80,5))</f>
        <v/>
      </c>
      <c r="E46" s="199"/>
      <c r="F46" s="200" t="str">
        <f>UPPER(IF($E46="","",VLOOKUP($E46,'1MD ELO (4)'!$A$7:$O$80,2)))</f>
        <v/>
      </c>
      <c r="G46" s="200" t="str">
        <f>IF($E46="","",VLOOKUP($E46,'1MD ELO (4)'!$A$7:$O$80,3))</f>
        <v/>
      </c>
      <c r="H46" s="200"/>
      <c r="I46" s="200" t="str">
        <f>IF($E46="","",VLOOKUP($E46,'1MD ELO (4)'!$A$7:$O$80,4))</f>
        <v/>
      </c>
      <c r="J46" s="538"/>
      <c r="K46" s="202"/>
      <c r="L46" s="227"/>
      <c r="M46" s="227"/>
      <c r="N46" s="543"/>
      <c r="O46" s="215" t="s">
        <v>59</v>
      </c>
      <c r="P46" s="225"/>
      <c r="Q46" s="217" t="str">
        <f>UPPER(IF(OR(P46="a",P46="as"),O42,IF(OR(P46="b",P46="bs"),O50,)))</f>
        <v/>
      </c>
      <c r="R46" s="226"/>
      <c r="S46" s="207"/>
    </row>
    <row r="47" spans="1:19" s="63" customFormat="1" ht="9" customHeight="1" x14ac:dyDescent="0.25">
      <c r="A47" s="196" t="s">
        <v>194</v>
      </c>
      <c r="B47" s="197" t="str">
        <f>IF($E47="","",VLOOKUP($E47,'1MD ELO (4)'!$A$7:$O$80,14))</f>
        <v/>
      </c>
      <c r="C47" s="197" t="str">
        <f>IF($E47="","",VLOOKUP($E47,'1MD ELO (4)'!$A$7:$O$80,15))</f>
        <v/>
      </c>
      <c r="D47" s="198" t="str">
        <f>IF($E47="","",VLOOKUP($E47,'1MD ELO (4)'!$A$7:$O$80,5))</f>
        <v/>
      </c>
      <c r="E47" s="199"/>
      <c r="F47" s="200" t="str">
        <f>UPPER(IF($E47="","",VLOOKUP($E47,'1MD ELO (4)'!$A$7:$O$80,2)))</f>
        <v/>
      </c>
      <c r="G47" s="200" t="str">
        <f>IF($E47="","",VLOOKUP($E47,'1MD ELO (4)'!$A$7:$O$80,3))</f>
        <v/>
      </c>
      <c r="H47" s="200"/>
      <c r="I47" s="200" t="str">
        <f>IF($E47="","",VLOOKUP($E47,'1MD ELO (4)'!$A$7:$O$80,4))</f>
        <v/>
      </c>
      <c r="J47" s="537"/>
      <c r="K47" s="217" t="str">
        <f>UPPER(IF(OR(J48="a",J48="as"),F47,IF(OR(J48="b",J48="bs"),F48,)))</f>
        <v/>
      </c>
      <c r="L47" s="226"/>
      <c r="M47" s="227"/>
      <c r="N47" s="227"/>
      <c r="O47" s="227"/>
      <c r="P47" s="520"/>
      <c r="Q47" s="202"/>
      <c r="R47" s="520"/>
      <c r="S47" s="207"/>
    </row>
    <row r="48" spans="1:19" s="63" customFormat="1" ht="9" customHeight="1" x14ac:dyDescent="0.25">
      <c r="A48" s="302" t="s">
        <v>195</v>
      </c>
      <c r="B48" s="197" t="str">
        <f>IF($E48="","",VLOOKUP($E48,'1MD ELO (4)'!$A$7:$O$80,14))</f>
        <v/>
      </c>
      <c r="C48" s="197" t="str">
        <f>IF($E48="","",VLOOKUP($E48,'1MD ELO (4)'!$A$7:$O$80,15))</f>
        <v/>
      </c>
      <c r="D48" s="198" t="str">
        <f>IF($E48="","",VLOOKUP($E48,'1MD ELO (4)'!$A$7:$O$80,5))</f>
        <v/>
      </c>
      <c r="E48" s="199"/>
      <c r="F48" s="219" t="str">
        <f>UPPER(IF($E48="","",VLOOKUP($E48,'1MD ELO (4)'!$A$7:$O$80,2)))</f>
        <v/>
      </c>
      <c r="G48" s="219" t="str">
        <f>IF($E48="","",VLOOKUP($E48,'1MD ELO (4)'!$A$7:$O$80,3))</f>
        <v/>
      </c>
      <c r="H48" s="219"/>
      <c r="I48" s="219" t="str">
        <f>IF($E48="","",VLOOKUP($E48,'1MD ELO (4)'!$A$7:$O$80,4))</f>
        <v/>
      </c>
      <c r="J48" s="538"/>
      <c r="K48" s="202"/>
      <c r="L48" s="216"/>
      <c r="M48" s="217" t="str">
        <f>UPPER(IF(OR(L48="a",L48="as"),K47,IF(OR(L48="b",L48="bs"),K49,)))</f>
        <v/>
      </c>
      <c r="N48" s="226"/>
      <c r="O48" s="227"/>
      <c r="P48" s="520"/>
      <c r="Q48" s="227"/>
      <c r="R48" s="520"/>
      <c r="S48" s="207"/>
    </row>
    <row r="49" spans="1:19" s="63" customFormat="1" ht="9" customHeight="1" x14ac:dyDescent="0.25">
      <c r="A49" s="209" t="s">
        <v>196</v>
      </c>
      <c r="B49" s="197" t="str">
        <f>IF($E49="","",VLOOKUP($E49,'1MD ELO (4)'!$A$7:$O$80,14))</f>
        <v/>
      </c>
      <c r="C49" s="197" t="str">
        <f>IF($E49="","",VLOOKUP($E49,'1MD ELO (4)'!$A$7:$O$80,15))</f>
        <v/>
      </c>
      <c r="D49" s="198" t="str">
        <f>IF($E49="","",VLOOKUP($E49,'1MD ELO (4)'!$A$7:$O$80,5))</f>
        <v/>
      </c>
      <c r="E49" s="199"/>
      <c r="F49" s="219" t="str">
        <f>UPPER(IF($E49="","",VLOOKUP($E49,'1MD ELO (4)'!$A$7:$O$80,2)))</f>
        <v/>
      </c>
      <c r="G49" s="219" t="str">
        <f>IF($E49="","",VLOOKUP($E49,'1MD ELO (4)'!$A$7:$O$80,3))</f>
        <v/>
      </c>
      <c r="H49" s="219"/>
      <c r="I49" s="219" t="str">
        <f>IF($E49="","",VLOOKUP($E49,'1MD ELO (4)'!$A$7:$O$80,4))</f>
        <v/>
      </c>
      <c r="J49" s="537"/>
      <c r="K49" s="217" t="str">
        <f>UPPER(IF(OR(J50="a",J50="as"),F49,IF(OR(J50="b",J50="bs"),F50,)))</f>
        <v/>
      </c>
      <c r="L49" s="539"/>
      <c r="M49" s="202"/>
      <c r="N49" s="520"/>
      <c r="O49" s="227"/>
      <c r="P49" s="520"/>
      <c r="Q49" s="227"/>
      <c r="R49" s="520"/>
      <c r="S49" s="207"/>
    </row>
    <row r="50" spans="1:19" s="63" customFormat="1" ht="9" customHeight="1" x14ac:dyDescent="0.25">
      <c r="A50" s="209" t="s">
        <v>197</v>
      </c>
      <c r="B50" s="197" t="str">
        <f>IF($E50="","",VLOOKUP($E50,'1MD ELO (4)'!$A$7:$O$80,14))</f>
        <v/>
      </c>
      <c r="C50" s="197" t="str">
        <f>IF($E50="","",VLOOKUP($E50,'1MD ELO (4)'!$A$7:$O$80,15))</f>
        <v/>
      </c>
      <c r="D50" s="198" t="str">
        <f>IF($E50="","",VLOOKUP($E50,'1MD ELO (4)'!$A$7:$O$80,5))</f>
        <v/>
      </c>
      <c r="E50" s="199"/>
      <c r="F50" s="219" t="str">
        <f>UPPER(IF($E50="","",VLOOKUP($E50,'1MD ELO (4)'!$A$7:$O$80,2)))</f>
        <v/>
      </c>
      <c r="G50" s="219" t="str">
        <f>IF($E50="","",VLOOKUP($E50,'1MD ELO (4)'!$A$7:$O$80,3))</f>
        <v/>
      </c>
      <c r="H50" s="219"/>
      <c r="I50" s="219" t="str">
        <f>IF($E50="","",VLOOKUP($E50,'1MD ELO (4)'!$A$7:$O$80,4))</f>
        <v/>
      </c>
      <c r="J50" s="538"/>
      <c r="K50" s="202"/>
      <c r="L50" s="227"/>
      <c r="M50" s="215" t="s">
        <v>59</v>
      </c>
      <c r="N50" s="225"/>
      <c r="O50" s="217" t="str">
        <f>UPPER(IF(OR(N50="a",N50="as"),M48,IF(OR(N50="b",N50="bs"),M52,)))</f>
        <v/>
      </c>
      <c r="P50" s="521"/>
      <c r="Q50" s="227"/>
      <c r="R50" s="520"/>
      <c r="S50" s="207"/>
    </row>
    <row r="51" spans="1:19" s="63" customFormat="1" ht="9" customHeight="1" x14ac:dyDescent="0.25">
      <c r="A51" s="209" t="s">
        <v>198</v>
      </c>
      <c r="B51" s="197" t="str">
        <f>IF($E51="","",VLOOKUP($E51,'1MD ELO (4)'!$A$7:$O$80,14))</f>
        <v/>
      </c>
      <c r="C51" s="197" t="str">
        <f>IF($E51="","",VLOOKUP($E51,'1MD ELO (4)'!$A$7:$O$80,15))</f>
        <v/>
      </c>
      <c r="D51" s="198" t="str">
        <f>IF($E51="","",VLOOKUP($E51,'1MD ELO (4)'!$A$7:$O$80,5))</f>
        <v/>
      </c>
      <c r="E51" s="199"/>
      <c r="F51" s="219" t="str">
        <f>UPPER(IF($E51="","",VLOOKUP($E51,'1MD ELO (4)'!$A$7:$O$80,2)))</f>
        <v/>
      </c>
      <c r="G51" s="219" t="str">
        <f>IF($E51="","",VLOOKUP($E51,'1MD ELO (4)'!$A$7:$O$80,3))</f>
        <v/>
      </c>
      <c r="H51" s="219"/>
      <c r="I51" s="219" t="str">
        <f>IF($E51="","",VLOOKUP($E51,'1MD ELO (4)'!$A$7:$O$80,4))</f>
        <v/>
      </c>
      <c r="J51" s="537"/>
      <c r="K51" s="217" t="str">
        <f>UPPER(IF(OR(J52="a",J52="as"),F51,IF(OR(J52="b",J52="bs"),F52,)))</f>
        <v/>
      </c>
      <c r="L51" s="226"/>
      <c r="M51" s="540"/>
      <c r="N51" s="541"/>
      <c r="O51" s="202"/>
      <c r="P51" s="227"/>
      <c r="Q51" s="227"/>
      <c r="R51" s="520"/>
      <c r="S51" s="207"/>
    </row>
    <row r="52" spans="1:19" s="63" customFormat="1" ht="9" customHeight="1" x14ac:dyDescent="0.25">
      <c r="A52" s="209" t="s">
        <v>199</v>
      </c>
      <c r="B52" s="197" t="str">
        <f>IF($E52="","",VLOOKUP($E52,'1MD ELO (4)'!$A$7:$O$80,14))</f>
        <v/>
      </c>
      <c r="C52" s="197" t="str">
        <f>IF($E52="","",VLOOKUP($E52,'1MD ELO (4)'!$A$7:$O$80,15))</f>
        <v/>
      </c>
      <c r="D52" s="198" t="str">
        <f>IF($E52="","",VLOOKUP($E52,'1MD ELO (4)'!$A$7:$O$80,5))</f>
        <v/>
      </c>
      <c r="E52" s="199"/>
      <c r="F52" s="219" t="str">
        <f>UPPER(IF($E52="","",VLOOKUP($E52,'1MD ELO (4)'!$A$7:$O$80,2)))</f>
        <v/>
      </c>
      <c r="G52" s="219" t="str">
        <f>IF($E52="","",VLOOKUP($E52,'1MD ELO (4)'!$A$7:$O$80,3))</f>
        <v/>
      </c>
      <c r="H52" s="219"/>
      <c r="I52" s="219" t="str">
        <f>IF($E52="","",VLOOKUP($E52,'1MD ELO (4)'!$A$7:$O$80,4))</f>
        <v/>
      </c>
      <c r="J52" s="538"/>
      <c r="K52" s="202"/>
      <c r="L52" s="216"/>
      <c r="M52" s="217" t="str">
        <f>UPPER(IF(OR(L52="a",L52="as"),K51,IF(OR(L52="b",L52="bs"),K53,)))</f>
        <v/>
      </c>
      <c r="N52" s="542"/>
      <c r="O52" s="227"/>
      <c r="P52" s="227"/>
      <c r="Q52" s="227"/>
      <c r="R52" s="520"/>
      <c r="S52" s="207"/>
    </row>
    <row r="53" spans="1:19" s="63" customFormat="1" ht="9" customHeight="1" x14ac:dyDescent="0.25">
      <c r="A53" s="302" t="s">
        <v>200</v>
      </c>
      <c r="B53" s="197" t="str">
        <f>IF($E53="","",VLOOKUP($E53,'1MD ELO (4)'!$A$7:$O$80,14))</f>
        <v/>
      </c>
      <c r="C53" s="197" t="str">
        <f>IF($E53="","",VLOOKUP($E53,'1MD ELO (4)'!$A$7:$O$80,15))</f>
        <v/>
      </c>
      <c r="D53" s="198" t="str">
        <f>IF($E53="","",VLOOKUP($E53,'1MD ELO (4)'!$A$7:$O$80,5))</f>
        <v/>
      </c>
      <c r="E53" s="199"/>
      <c r="F53" s="219" t="str">
        <f>UPPER(IF($E53="","",VLOOKUP($E53,'1MD ELO (4)'!$A$7:$O$80,2)))</f>
        <v/>
      </c>
      <c r="G53" s="219" t="str">
        <f>IF($E53="","",VLOOKUP($E53,'1MD ELO (4)'!$A$7:$O$80,3))</f>
        <v/>
      </c>
      <c r="H53" s="219"/>
      <c r="I53" s="219" t="str">
        <f>IF($E53="","",VLOOKUP($E53,'1MD ELO (4)'!$A$7:$O$80,4))</f>
        <v/>
      </c>
      <c r="J53" s="537"/>
      <c r="K53" s="217" t="str">
        <f>UPPER(IF(OR(J54="a",J54="as"),F53,IF(OR(J54="b",J54="bs"),F54,)))</f>
        <v/>
      </c>
      <c r="L53" s="521"/>
      <c r="M53" s="202"/>
      <c r="N53" s="227"/>
      <c r="O53" s="227"/>
      <c r="P53" s="227"/>
      <c r="Q53" s="227"/>
      <c r="R53" s="520"/>
      <c r="S53" s="207"/>
    </row>
    <row r="54" spans="1:19" s="63" customFormat="1" ht="9" customHeight="1" x14ac:dyDescent="0.25">
      <c r="A54" s="234" t="s">
        <v>201</v>
      </c>
      <c r="B54" s="197" t="str">
        <f>IF($E54="","",VLOOKUP($E54,'1MD ELO (4)'!$A$7:$O$80,14))</f>
        <v/>
      </c>
      <c r="C54" s="197" t="str">
        <f>IF($E54="","",VLOOKUP($E54,'1MD ELO (4)'!$A$7:$O$80,15))</f>
        <v/>
      </c>
      <c r="D54" s="198" t="str">
        <f>IF($E54="","",VLOOKUP($E54,'1MD ELO (4)'!$A$7:$O$80,5))</f>
        <v/>
      </c>
      <c r="E54" s="199"/>
      <c r="F54" s="200" t="str">
        <f>UPPER(IF($E54="","",VLOOKUP($E54,'1MD ELO (4)'!$A$7:$O$80,2)))</f>
        <v/>
      </c>
      <c r="G54" s="200" t="str">
        <f>IF($E54="","",VLOOKUP($E54,'1MD ELO (4)'!$A$7:$O$80,3))</f>
        <v/>
      </c>
      <c r="H54" s="200"/>
      <c r="I54" s="200" t="str">
        <f>IF($E54="","",VLOOKUP($E54,'1MD ELO (4)'!$A$7:$O$80,4))</f>
        <v/>
      </c>
      <c r="J54" s="538"/>
      <c r="K54" s="202"/>
      <c r="L54" s="227"/>
      <c r="M54" s="227"/>
      <c r="N54" s="543"/>
      <c r="O54" s="544" t="s">
        <v>202</v>
      </c>
      <c r="P54" s="533"/>
      <c r="Q54" s="217" t="str">
        <f>UPPER(IF(OR(P55="a",P55="as"),Q46,IF(OR(P55="b",P55="bs"),Q62,)))</f>
        <v/>
      </c>
      <c r="R54" s="534"/>
      <c r="S54" s="207"/>
    </row>
    <row r="55" spans="1:19" s="63" customFormat="1" ht="9" customHeight="1" x14ac:dyDescent="0.25">
      <c r="A55" s="196" t="s">
        <v>203</v>
      </c>
      <c r="B55" s="197" t="str">
        <f>IF($E55="","",VLOOKUP($E55,'1MD ELO (4)'!$A$7:$O$80,14))</f>
        <v/>
      </c>
      <c r="C55" s="197" t="str">
        <f>IF($E55="","",VLOOKUP($E55,'1MD ELO (4)'!$A$7:$O$80,15))</f>
        <v/>
      </c>
      <c r="D55" s="198" t="str">
        <f>IF($E55="","",VLOOKUP($E55,'1MD ELO (4)'!$A$7:$O$80,5))</f>
        <v/>
      </c>
      <c r="E55" s="199"/>
      <c r="F55" s="200" t="str">
        <f>UPPER(IF($E55="","",VLOOKUP($E55,'1MD ELO (4)'!$A$7:$O$80,2)))</f>
        <v/>
      </c>
      <c r="G55" s="200" t="str">
        <f>IF($E55="","",VLOOKUP($E55,'1MD ELO (4)'!$A$7:$O$80,3))</f>
        <v/>
      </c>
      <c r="H55" s="200"/>
      <c r="I55" s="200" t="str">
        <f>IF($E55="","",VLOOKUP($E55,'1MD ELO (4)'!$A$7:$O$80,4))</f>
        <v/>
      </c>
      <c r="J55" s="537"/>
      <c r="K55" s="217" t="str">
        <f>UPPER(IF(OR(J56="a",J56="as"),F55,IF(OR(J56="b",J56="bs"),F56,)))</f>
        <v/>
      </c>
      <c r="L55" s="226"/>
      <c r="M55" s="227"/>
      <c r="N55" s="227"/>
      <c r="O55" s="215" t="s">
        <v>59</v>
      </c>
      <c r="P55" s="299"/>
      <c r="Q55" s="202"/>
      <c r="R55" s="529"/>
      <c r="S55" s="207"/>
    </row>
    <row r="56" spans="1:19" s="63" customFormat="1" ht="9" customHeight="1" x14ac:dyDescent="0.25">
      <c r="A56" s="302" t="s">
        <v>204</v>
      </c>
      <c r="B56" s="197" t="str">
        <f>IF($E56="","",VLOOKUP($E56,'1MD ELO (4)'!$A$7:$O$80,14))</f>
        <v/>
      </c>
      <c r="C56" s="197" t="str">
        <f>IF($E56="","",VLOOKUP($E56,'1MD ELO (4)'!$A$7:$O$80,15))</f>
        <v/>
      </c>
      <c r="D56" s="198" t="str">
        <f>IF($E56="","",VLOOKUP($E56,'1MD ELO (4)'!$A$7:$O$80,5))</f>
        <v/>
      </c>
      <c r="E56" s="199"/>
      <c r="F56" s="219" t="str">
        <f>UPPER(IF($E56="","",VLOOKUP($E56,'1MD ELO (4)'!$A$7:$O$80,2)))</f>
        <v/>
      </c>
      <c r="G56" s="219" t="str">
        <f>IF($E56="","",VLOOKUP($E56,'1MD ELO (4)'!$A$7:$O$80,3))</f>
        <v/>
      </c>
      <c r="H56" s="219"/>
      <c r="I56" s="219" t="str">
        <f>IF($E56="","",VLOOKUP($E56,'1MD ELO (4)'!$A$7:$O$80,4))</f>
        <v/>
      </c>
      <c r="J56" s="538"/>
      <c r="K56" s="202"/>
      <c r="L56" s="216"/>
      <c r="M56" s="217" t="str">
        <f>UPPER(IF(OR(L56="a",L56="as"),K55,IF(OR(L56="b",L56="bs"),K57,)))</f>
        <v/>
      </c>
      <c r="N56" s="226"/>
      <c r="O56" s="227"/>
      <c r="P56" s="227"/>
      <c r="Q56" s="227"/>
      <c r="R56" s="520"/>
      <c r="S56" s="207"/>
    </row>
    <row r="57" spans="1:19" s="63" customFormat="1" ht="9" customHeight="1" x14ac:dyDescent="0.25">
      <c r="A57" s="209" t="s">
        <v>205</v>
      </c>
      <c r="B57" s="197" t="str">
        <f>IF($E57="","",VLOOKUP($E57,'1MD ELO (4)'!$A$7:$O$80,14))</f>
        <v/>
      </c>
      <c r="C57" s="197" t="str">
        <f>IF($E57="","",VLOOKUP($E57,'1MD ELO (4)'!$A$7:$O$80,15))</f>
        <v/>
      </c>
      <c r="D57" s="198" t="str">
        <f>IF($E57="","",VLOOKUP($E57,'1MD ELO (4)'!$A$7:$O$80,5))</f>
        <v/>
      </c>
      <c r="E57" s="199"/>
      <c r="F57" s="219" t="str">
        <f>UPPER(IF($E57="","",VLOOKUP($E57,'1MD ELO (4)'!$A$7:$O$80,2)))</f>
        <v/>
      </c>
      <c r="G57" s="219" t="str">
        <f>IF($E57="","",VLOOKUP($E57,'1MD ELO (4)'!$A$7:$O$80,3))</f>
        <v/>
      </c>
      <c r="H57" s="219"/>
      <c r="I57" s="219" t="str">
        <f>IF($E57="","",VLOOKUP($E57,'1MD ELO (4)'!$A$7:$O$80,4))</f>
        <v/>
      </c>
      <c r="J57" s="537"/>
      <c r="K57" s="217" t="str">
        <f>UPPER(IF(OR(J58="a",J58="as"),F57,IF(OR(J58="b",J58="bs"),F58,)))</f>
        <v/>
      </c>
      <c r="L57" s="539"/>
      <c r="M57" s="202"/>
      <c r="N57" s="520"/>
      <c r="O57" s="227"/>
      <c r="P57" s="227"/>
      <c r="Q57" s="727" t="str">
        <f>IF(Y3="","",CONCATENATE(AC1," pont"))</f>
        <v/>
      </c>
      <c r="R57" s="727"/>
      <c r="S57" s="207"/>
    </row>
    <row r="58" spans="1:19" s="63" customFormat="1" ht="9" customHeight="1" x14ac:dyDescent="0.25">
      <c r="A58" s="209" t="s">
        <v>206</v>
      </c>
      <c r="B58" s="197" t="str">
        <f>IF($E58="","",VLOOKUP($E58,'1MD ELO (4)'!$A$7:$O$80,14))</f>
        <v/>
      </c>
      <c r="C58" s="197" t="str">
        <f>IF($E58="","",VLOOKUP($E58,'1MD ELO (4)'!$A$7:$O$80,15))</f>
        <v/>
      </c>
      <c r="D58" s="198" t="str">
        <f>IF($E58="","",VLOOKUP($E58,'1MD ELO (4)'!$A$7:$O$80,5))</f>
        <v/>
      </c>
      <c r="E58" s="199"/>
      <c r="F58" s="219" t="str">
        <f>UPPER(IF($E58="","",VLOOKUP($E58,'1MD ELO (4)'!$A$7:$O$80,2)))</f>
        <v/>
      </c>
      <c r="G58" s="219" t="str">
        <f>IF($E58="","",VLOOKUP($E58,'1MD ELO (4)'!$A$7:$O$80,3))</f>
        <v/>
      </c>
      <c r="H58" s="219"/>
      <c r="I58" s="219" t="str">
        <f>IF($E58="","",VLOOKUP($E58,'1MD ELO (4)'!$A$7:$O$80,4))</f>
        <v/>
      </c>
      <c r="J58" s="538"/>
      <c r="K58" s="202"/>
      <c r="L58" s="227"/>
      <c r="M58" s="215" t="s">
        <v>59</v>
      </c>
      <c r="N58" s="225"/>
      <c r="O58" s="217" t="str">
        <f>UPPER(IF(OR(N58="a",N58="as"),M56,IF(OR(N58="b",N58="bs"),M60,)))</f>
        <v/>
      </c>
      <c r="P58" s="226"/>
      <c r="Q58" s="227"/>
      <c r="R58" s="520"/>
      <c r="S58" s="207"/>
    </row>
    <row r="59" spans="1:19" s="63" customFormat="1" ht="9" customHeight="1" x14ac:dyDescent="0.25">
      <c r="A59" s="209" t="s">
        <v>207</v>
      </c>
      <c r="B59" s="197" t="str">
        <f>IF($E59="","",VLOOKUP($E59,'1MD ELO (4)'!$A$7:$O$80,14))</f>
        <v/>
      </c>
      <c r="C59" s="197" t="str">
        <f>IF($E59="","",VLOOKUP($E59,'1MD ELO (4)'!$A$7:$O$80,15))</f>
        <v/>
      </c>
      <c r="D59" s="198" t="str">
        <f>IF($E59="","",VLOOKUP($E59,'1MD ELO (4)'!$A$7:$O$80,5))</f>
        <v/>
      </c>
      <c r="E59" s="199"/>
      <c r="F59" s="219" t="str">
        <f>UPPER(IF($E59="","",VLOOKUP($E59,'1MD ELO (4)'!$A$7:$O$80,2)))</f>
        <v/>
      </c>
      <c r="G59" s="219" t="str">
        <f>IF($E59="","",VLOOKUP($E59,'1MD ELO (4)'!$A$7:$O$80,3))</f>
        <v/>
      </c>
      <c r="H59" s="219"/>
      <c r="I59" s="219" t="str">
        <f>IF($E59="","",VLOOKUP($E59,'1MD ELO (4)'!$A$7:$O$80,4))</f>
        <v/>
      </c>
      <c r="J59" s="537"/>
      <c r="K59" s="217" t="str">
        <f>UPPER(IF(OR(J60="a",J60="as"),F59,IF(OR(J60="b",J60="bs"),F60,)))</f>
        <v/>
      </c>
      <c r="L59" s="226"/>
      <c r="M59" s="540"/>
      <c r="N59" s="541"/>
      <c r="O59" s="202"/>
      <c r="P59" s="520"/>
      <c r="Q59" s="227"/>
      <c r="R59" s="520"/>
      <c r="S59" s="207"/>
    </row>
    <row r="60" spans="1:19" s="63" customFormat="1" ht="9" customHeight="1" x14ac:dyDescent="0.25">
      <c r="A60" s="209" t="s">
        <v>208</v>
      </c>
      <c r="B60" s="197" t="str">
        <f>IF($E60="","",VLOOKUP($E60,'1MD ELO (4)'!$A$7:$O$80,14))</f>
        <v/>
      </c>
      <c r="C60" s="197" t="str">
        <f>IF($E60="","",VLOOKUP($E60,'1MD ELO (4)'!$A$7:$O$80,15))</f>
        <v/>
      </c>
      <c r="D60" s="198" t="str">
        <f>IF($E60="","",VLOOKUP($E60,'1MD ELO (4)'!$A$7:$O$80,5))</f>
        <v/>
      </c>
      <c r="E60" s="199"/>
      <c r="F60" s="219" t="str">
        <f>UPPER(IF($E60="","",VLOOKUP($E60,'1MD ELO (4)'!$A$7:$O$80,2)))</f>
        <v/>
      </c>
      <c r="G60" s="219" t="str">
        <f>IF($E60="","",VLOOKUP($E60,'1MD ELO (4)'!$A$7:$O$80,3))</f>
        <v/>
      </c>
      <c r="H60" s="219"/>
      <c r="I60" s="219" t="str">
        <f>IF($E60="","",VLOOKUP($E60,'1MD ELO (4)'!$A$7:$O$80,4))</f>
        <v/>
      </c>
      <c r="J60" s="538"/>
      <c r="K60" s="202"/>
      <c r="L60" s="216"/>
      <c r="M60" s="217" t="str">
        <f>UPPER(IF(OR(L60="a",L60="as"),K59,IF(OR(L60="b",L60="bs"),K61,)))</f>
        <v/>
      </c>
      <c r="N60" s="542"/>
      <c r="O60" s="227"/>
      <c r="P60" s="520"/>
      <c r="Q60" s="227"/>
      <c r="R60" s="520"/>
      <c r="S60" s="207"/>
    </row>
    <row r="61" spans="1:19" s="63" customFormat="1" ht="9" customHeight="1" x14ac:dyDescent="0.25">
      <c r="A61" s="302" t="s">
        <v>209</v>
      </c>
      <c r="B61" s="197" t="str">
        <f>IF($E61="","",VLOOKUP($E61,'1MD ELO (4)'!$A$7:$O$80,14))</f>
        <v/>
      </c>
      <c r="C61" s="197" t="str">
        <f>IF($E61="","",VLOOKUP($E61,'1MD ELO (4)'!$A$7:$O$80,15))</f>
        <v/>
      </c>
      <c r="D61" s="198" t="str">
        <f>IF($E61="","",VLOOKUP($E61,'1MD ELO (4)'!$A$7:$O$80,5))</f>
        <v/>
      </c>
      <c r="E61" s="199"/>
      <c r="F61" s="219" t="str">
        <f>UPPER(IF($E61="","",VLOOKUP($E61,'1MD ELO (4)'!$A$7:$O$80,2)))</f>
        <v/>
      </c>
      <c r="G61" s="219" t="str">
        <f>IF($E61="","",VLOOKUP($E61,'1MD ELO (4)'!$A$7:$O$80,3))</f>
        <v/>
      </c>
      <c r="H61" s="219"/>
      <c r="I61" s="219" t="str">
        <f>IF($E61="","",VLOOKUP($E61,'1MD ELO (4)'!$A$7:$O$80,4))</f>
        <v/>
      </c>
      <c r="J61" s="537"/>
      <c r="K61" s="217" t="str">
        <f>UPPER(IF(OR(J62="a",J62="as"),F61,IF(OR(J62="b",J62="bs"),F62,)))</f>
        <v/>
      </c>
      <c r="L61" s="521"/>
      <c r="M61" s="202"/>
      <c r="N61" s="227"/>
      <c r="O61" s="227"/>
      <c r="P61" s="520"/>
      <c r="Q61" s="227"/>
      <c r="R61" s="520"/>
      <c r="S61" s="207"/>
    </row>
    <row r="62" spans="1:19" s="63" customFormat="1" ht="9" customHeight="1" x14ac:dyDescent="0.25">
      <c r="A62" s="234" t="s">
        <v>210</v>
      </c>
      <c r="B62" s="197" t="str">
        <f>IF($E62="","",VLOOKUP($E62,'1MD ELO (4)'!$A$7:$O$80,14))</f>
        <v/>
      </c>
      <c r="C62" s="197" t="str">
        <f>IF($E62="","",VLOOKUP($E62,'1MD ELO (4)'!$A$7:$O$80,15))</f>
        <v/>
      </c>
      <c r="D62" s="198" t="str">
        <f>IF($E62="","",VLOOKUP($E62,'1MD ELO (4)'!$A$7:$O$80,5))</f>
        <v/>
      </c>
      <c r="E62" s="199"/>
      <c r="F62" s="200" t="str">
        <f>UPPER(IF($E62="","",VLOOKUP($E62,'1MD ELO (4)'!$A$7:$O$80,2)))</f>
        <v/>
      </c>
      <c r="G62" s="200" t="str">
        <f>IF($E62="","",VLOOKUP($E62,'1MD ELO (4)'!$A$7:$O$80,3))</f>
        <v/>
      </c>
      <c r="H62" s="200"/>
      <c r="I62" s="200" t="str">
        <f>IF($E62="","",VLOOKUP($E62,'1MD ELO (4)'!$A$7:$O$80,4))</f>
        <v/>
      </c>
      <c r="J62" s="538"/>
      <c r="K62" s="202"/>
      <c r="L62" s="227"/>
      <c r="M62" s="227"/>
      <c r="N62" s="543"/>
      <c r="O62" s="215" t="s">
        <v>59</v>
      </c>
      <c r="P62" s="225"/>
      <c r="Q62" s="217" t="str">
        <f>UPPER(IF(OR(P62="a",P62="as"),O58,IF(OR(P62="b",P62="bs"),O66,)))</f>
        <v/>
      </c>
      <c r="R62" s="521"/>
      <c r="S62" s="207"/>
    </row>
    <row r="63" spans="1:19" s="63" customFormat="1" ht="9" customHeight="1" x14ac:dyDescent="0.25">
      <c r="A63" s="196" t="s">
        <v>211</v>
      </c>
      <c r="B63" s="197" t="str">
        <f>IF($E63="","",VLOOKUP($E63,'1MD ELO (4)'!$A$7:$O$80,14))</f>
        <v/>
      </c>
      <c r="C63" s="197" t="str">
        <f>IF($E63="","",VLOOKUP($E63,'1MD ELO (4)'!$A$7:$O$80,15))</f>
        <v/>
      </c>
      <c r="D63" s="198" t="str">
        <f>IF($E63="","",VLOOKUP($E63,'1MD ELO (4)'!$A$7:$O$80,5))</f>
        <v/>
      </c>
      <c r="E63" s="199"/>
      <c r="F63" s="200" t="str">
        <f>UPPER(IF($E63="","",VLOOKUP($E63,'1MD ELO (4)'!$A$7:$O$80,2)))</f>
        <v/>
      </c>
      <c r="G63" s="200" t="str">
        <f>IF($E63="","",VLOOKUP($E63,'1MD ELO (4)'!$A$7:$O$80,3))</f>
        <v/>
      </c>
      <c r="H63" s="200"/>
      <c r="I63" s="200" t="str">
        <f>IF($E63="","",VLOOKUP($E63,'1MD ELO (4)'!$A$7:$O$80,4))</f>
        <v/>
      </c>
      <c r="J63" s="537"/>
      <c r="K63" s="217" t="str">
        <f>UPPER(IF(OR(J64="a",J64="as"),F63,IF(OR(J64="b",J64="bs"),F64,)))</f>
        <v/>
      </c>
      <c r="L63" s="226"/>
      <c r="M63" s="227"/>
      <c r="N63" s="227"/>
      <c r="O63" s="227"/>
      <c r="P63" s="520"/>
      <c r="Q63" s="202"/>
      <c r="R63" s="227"/>
      <c r="S63" s="207"/>
    </row>
    <row r="64" spans="1:19" s="63" customFormat="1" ht="9" customHeight="1" x14ac:dyDescent="0.25">
      <c r="A64" s="302" t="s">
        <v>212</v>
      </c>
      <c r="B64" s="197" t="str">
        <f>IF($E64="","",VLOOKUP($E64,'1MD ELO (4)'!$A$7:$O$80,14))</f>
        <v/>
      </c>
      <c r="C64" s="197" t="str">
        <f>IF($E64="","",VLOOKUP($E64,'1MD ELO (4)'!$A$7:$O$80,15))</f>
        <v/>
      </c>
      <c r="D64" s="198" t="str">
        <f>IF($E64="","",VLOOKUP($E64,'1MD ELO (4)'!$A$7:$O$80,5))</f>
        <v/>
      </c>
      <c r="E64" s="199"/>
      <c r="F64" s="219" t="str">
        <f>UPPER(IF($E64="","",VLOOKUP($E64,'1MD ELO (4)'!$A$7:$O$80,2)))</f>
        <v/>
      </c>
      <c r="G64" s="219" t="str">
        <f>IF($E64="","",VLOOKUP($E64,'1MD ELO (4)'!$A$7:$O$80,3))</f>
        <v/>
      </c>
      <c r="H64" s="219"/>
      <c r="I64" s="219" t="str">
        <f>IF($E64="","",VLOOKUP($E64,'1MD ELO (4)'!$A$7:$O$80,4))</f>
        <v/>
      </c>
      <c r="J64" s="538"/>
      <c r="K64" s="202"/>
      <c r="L64" s="216"/>
      <c r="M64" s="217" t="str">
        <f>UPPER(IF(OR(L64="a",L64="as"),K63,IF(OR(L64="b",L64="bs"),K65,)))</f>
        <v/>
      </c>
      <c r="N64" s="226"/>
      <c r="O64" s="227"/>
      <c r="P64" s="520"/>
      <c r="Q64" s="227"/>
      <c r="R64" s="227"/>
      <c r="S64" s="207"/>
    </row>
    <row r="65" spans="1:19" s="63" customFormat="1" ht="9" customHeight="1" x14ac:dyDescent="0.25">
      <c r="A65" s="209" t="s">
        <v>213</v>
      </c>
      <c r="B65" s="197" t="str">
        <f>IF($E65="","",VLOOKUP($E65,'1MD ELO (4)'!$A$7:$O$80,14))</f>
        <v/>
      </c>
      <c r="C65" s="197" t="str">
        <f>IF($E65="","",VLOOKUP($E65,'1MD ELO (4)'!$A$7:$O$80,15))</f>
        <v/>
      </c>
      <c r="D65" s="198" t="str">
        <f>IF($E65="","",VLOOKUP($E65,'1MD ELO (4)'!$A$7:$O$80,5))</f>
        <v/>
      </c>
      <c r="E65" s="199"/>
      <c r="F65" s="219" t="str">
        <f>UPPER(IF($E65="","",VLOOKUP($E65,'1MD ELO (4)'!$A$7:$O$80,2)))</f>
        <v/>
      </c>
      <c r="G65" s="219" t="str">
        <f>IF($E65="","",VLOOKUP($E65,'1MD ELO (4)'!$A$7:$O$80,3))</f>
        <v/>
      </c>
      <c r="H65" s="219"/>
      <c r="I65" s="219" t="str">
        <f>IF($E65="","",VLOOKUP($E65,'1MD ELO (4)'!$A$7:$O$80,4))</f>
        <v/>
      </c>
      <c r="J65" s="537"/>
      <c r="K65" s="217" t="str">
        <f>UPPER(IF(OR(J66="a",J66="as"),F65,IF(OR(J66="b",J66="bs"),F66,)))</f>
        <v/>
      </c>
      <c r="L65" s="539"/>
      <c r="M65" s="202"/>
      <c r="N65" s="520"/>
      <c r="O65" s="227"/>
      <c r="P65" s="520"/>
      <c r="Q65" s="227"/>
      <c r="R65" s="227"/>
      <c r="S65" s="207"/>
    </row>
    <row r="66" spans="1:19" s="63" customFormat="1" ht="9" customHeight="1" x14ac:dyDescent="0.25">
      <c r="A66" s="209" t="s">
        <v>214</v>
      </c>
      <c r="B66" s="197" t="str">
        <f>IF($E66="","",VLOOKUP($E66,'1MD ELO (4)'!$A$7:$O$80,14))</f>
        <v/>
      </c>
      <c r="C66" s="197" t="str">
        <f>IF($E66="","",VLOOKUP($E66,'1MD ELO (4)'!$A$7:$O$80,15))</f>
        <v/>
      </c>
      <c r="D66" s="198" t="str">
        <f>IF($E66="","",VLOOKUP($E66,'1MD ELO (4)'!$A$7:$O$80,5))</f>
        <v/>
      </c>
      <c r="E66" s="199"/>
      <c r="F66" s="219" t="str">
        <f>UPPER(IF($E66="","",VLOOKUP($E66,'1MD ELO (4)'!$A$7:$O$80,2)))</f>
        <v/>
      </c>
      <c r="G66" s="219" t="str">
        <f>IF($E66="","",VLOOKUP($E66,'1MD ELO (4)'!$A$7:$O$80,3))</f>
        <v/>
      </c>
      <c r="H66" s="219"/>
      <c r="I66" s="219" t="str">
        <f>IF($E66="","",VLOOKUP($E66,'1MD ELO (4)'!$A$7:$O$80,4))</f>
        <v/>
      </c>
      <c r="J66" s="538"/>
      <c r="K66" s="202"/>
      <c r="L66" s="227"/>
      <c r="M66" s="215" t="s">
        <v>59</v>
      </c>
      <c r="N66" s="225"/>
      <c r="O66" s="217" t="str">
        <f>UPPER(IF(OR(N66="a",N66="as"),M64,IF(OR(N66="b",N66="bs"),M68,)))</f>
        <v/>
      </c>
      <c r="P66" s="521"/>
      <c r="Q66" s="227"/>
      <c r="R66" s="227"/>
      <c r="S66" s="207"/>
    </row>
    <row r="67" spans="1:19" s="63" customFormat="1" ht="9" customHeight="1" x14ac:dyDescent="0.25">
      <c r="A67" s="209" t="s">
        <v>215</v>
      </c>
      <c r="B67" s="197" t="str">
        <f>IF($E67="","",VLOOKUP($E67,'1MD ELO (4)'!$A$7:$O$80,14))</f>
        <v/>
      </c>
      <c r="C67" s="197" t="str">
        <f>IF($E67="","",VLOOKUP($E67,'1MD ELO (4)'!$A$7:$O$80,15))</f>
        <v/>
      </c>
      <c r="D67" s="198" t="str">
        <f>IF($E67="","",VLOOKUP($E67,'1MD ELO (4)'!$A$7:$O$80,5))</f>
        <v/>
      </c>
      <c r="E67" s="199"/>
      <c r="F67" s="219" t="str">
        <f>UPPER(IF($E67="","",VLOOKUP($E67,'1MD ELO (4)'!$A$7:$O$80,2)))</f>
        <v/>
      </c>
      <c r="G67" s="219" t="str">
        <f>IF($E67="","",VLOOKUP($E67,'1MD ELO (4)'!$A$7:$O$80,3))</f>
        <v/>
      </c>
      <c r="H67" s="219"/>
      <c r="I67" s="219" t="str">
        <f>IF($E67="","",VLOOKUP($E67,'1MD ELO (4)'!$A$7:$O$80,4))</f>
        <v/>
      </c>
      <c r="J67" s="537"/>
      <c r="K67" s="217" t="str">
        <f>UPPER(IF(OR(J68="a",J68="as"),F67,IF(OR(J68="b",J68="bs"),F68,)))</f>
        <v/>
      </c>
      <c r="L67" s="226"/>
      <c r="M67" s="540"/>
      <c r="N67" s="541"/>
      <c r="O67" s="202"/>
      <c r="P67" s="227"/>
      <c r="Q67" s="227"/>
      <c r="R67" s="227"/>
      <c r="S67" s="207"/>
    </row>
    <row r="68" spans="1:19" s="63" customFormat="1" ht="9" customHeight="1" x14ac:dyDescent="0.25">
      <c r="A68" s="209" t="s">
        <v>216</v>
      </c>
      <c r="B68" s="197" t="str">
        <f>IF($E68="","",VLOOKUP($E68,'1MD ELO (4)'!$A$7:$O$80,14))</f>
        <v/>
      </c>
      <c r="C68" s="197" t="str">
        <f>IF($E68="","",VLOOKUP($E68,'1MD ELO (4)'!$A$7:$O$80,15))</f>
        <v/>
      </c>
      <c r="D68" s="198" t="str">
        <f>IF($E68="","",VLOOKUP($E68,'1MD ELO (4)'!$A$7:$O$80,5))</f>
        <v/>
      </c>
      <c r="E68" s="199"/>
      <c r="F68" s="219" t="str">
        <f>UPPER(IF($E68="","",VLOOKUP($E68,'1MD ELO (4)'!$A$7:$O$80,2)))</f>
        <v/>
      </c>
      <c r="G68" s="219" t="str">
        <f>IF($E68="","",VLOOKUP($E68,'1MD ELO (4)'!$A$7:$O$80,3))</f>
        <v/>
      </c>
      <c r="H68" s="219"/>
      <c r="I68" s="219" t="str">
        <f>IF($E68="","",VLOOKUP($E68,'1MD ELO (4)'!$A$7:$O$80,4))</f>
        <v/>
      </c>
      <c r="J68" s="538"/>
      <c r="K68" s="202"/>
      <c r="L68" s="216"/>
      <c r="M68" s="217" t="str">
        <f>UPPER(IF(OR(L68="a",L68="as"),K67,IF(OR(L68="b",L68="bs"),K69,)))</f>
        <v/>
      </c>
      <c r="N68" s="542"/>
      <c r="O68" s="227"/>
      <c r="P68" s="227"/>
      <c r="Q68" s="227"/>
      <c r="R68" s="227"/>
      <c r="S68" s="207"/>
    </row>
    <row r="69" spans="1:19" s="63" customFormat="1" ht="9" customHeight="1" x14ac:dyDescent="0.25">
      <c r="A69" s="302" t="s">
        <v>217</v>
      </c>
      <c r="B69" s="197" t="str">
        <f>IF($E69="","",VLOOKUP($E69,'1MD ELO (4)'!$A$7:$O$80,14))</f>
        <v/>
      </c>
      <c r="C69" s="197" t="str">
        <f>IF($E69="","",VLOOKUP($E69,'1MD ELO (4)'!$A$7:$O$80,15))</f>
        <v/>
      </c>
      <c r="D69" s="198" t="str">
        <f>IF($E69="","",VLOOKUP($E69,'1MD ELO (4)'!$A$7:$O$80,5))</f>
        <v/>
      </c>
      <c r="E69" s="199"/>
      <c r="F69" s="219" t="str">
        <f>UPPER(IF($E69="","",VLOOKUP($E69,'1MD ELO (4)'!$A$7:$O$80,2)))</f>
        <v/>
      </c>
      <c r="G69" s="219" t="str">
        <f>IF($E69="","",VLOOKUP($E69,'1MD ELO (4)'!$A$7:$O$80,3))</f>
        <v/>
      </c>
      <c r="H69" s="219"/>
      <c r="I69" s="219" t="str">
        <f>IF($E69="","",VLOOKUP($E69,'1MD ELO (4)'!$A$7:$O$80,4))</f>
        <v/>
      </c>
      <c r="J69" s="537"/>
      <c r="K69" s="217" t="str">
        <f>UPPER(IF(OR(J70="a",J70="as"),F69,IF(OR(J70="b",J70="bs"),F70,)))</f>
        <v/>
      </c>
      <c r="L69" s="521"/>
      <c r="M69" s="202"/>
      <c r="N69" s="227"/>
      <c r="O69" s="227"/>
      <c r="P69" s="227"/>
      <c r="Q69" s="227"/>
      <c r="R69" s="227"/>
      <c r="S69" s="207"/>
    </row>
    <row r="70" spans="1:19" s="63" customFormat="1" ht="9" customHeight="1" x14ac:dyDescent="0.25">
      <c r="A70" s="234" t="s">
        <v>218</v>
      </c>
      <c r="B70" s="197" t="str">
        <f>IF($E70="","",VLOOKUP($E70,'1MD ELO (4)'!$A$7:$O$80,14))</f>
        <v/>
      </c>
      <c r="C70" s="197" t="str">
        <f>IF($E70="","",VLOOKUP($E70,'1MD ELO (4)'!$A$7:$O$80,15))</f>
        <v/>
      </c>
      <c r="D70" s="198" t="str">
        <f>IF($E70="","",VLOOKUP($E70,'1MD ELO (4)'!$A$7:$O$80,5))</f>
        <v/>
      </c>
      <c r="E70" s="199"/>
      <c r="F70" s="200" t="str">
        <f>UPPER(IF($E70="","",VLOOKUP($E70,'1MD ELO (4)'!$A$7:$O$80,2)))</f>
        <v/>
      </c>
      <c r="G70" s="200" t="str">
        <f>IF($E70="","",VLOOKUP($E70,'1MD ELO (4)'!$A$7:$O$80,3))</f>
        <v/>
      </c>
      <c r="H70" s="200"/>
      <c r="I70" s="200" t="str">
        <f>IF($E70="","",VLOOKUP($E70,'1MD ELO (4)'!$A$7:$O$80,4))</f>
        <v/>
      </c>
      <c r="J70" s="538"/>
      <c r="K70" s="202"/>
      <c r="L70" s="227"/>
      <c r="M70" s="227"/>
      <c r="N70" s="543"/>
      <c r="O70" s="227"/>
      <c r="P70" s="227"/>
      <c r="Q70" s="227"/>
      <c r="R70" s="227"/>
      <c r="S70" s="207"/>
    </row>
    <row r="71" spans="1:19" s="63" customFormat="1" ht="6" customHeight="1" x14ac:dyDescent="0.25">
      <c r="A71" s="554"/>
      <c r="B71" s="555"/>
      <c r="C71" s="555"/>
      <c r="D71" s="555"/>
      <c r="E71" s="556"/>
      <c r="F71" s="557"/>
      <c r="G71" s="557"/>
      <c r="H71" s="558"/>
      <c r="I71" s="557"/>
      <c r="J71" s="559"/>
      <c r="K71" s="227"/>
      <c r="L71" s="227"/>
      <c r="M71" s="227"/>
      <c r="N71" s="543"/>
      <c r="O71" s="227"/>
      <c r="P71" s="227"/>
      <c r="Q71" s="227"/>
      <c r="R71" s="227"/>
      <c r="S71" s="207"/>
    </row>
    <row r="72" spans="1:19" s="21" customFormat="1" ht="10.5" customHeight="1" x14ac:dyDescent="0.25">
      <c r="A72" s="242" t="s">
        <v>54</v>
      </c>
      <c r="B72" s="243"/>
      <c r="C72" s="243"/>
      <c r="D72" s="244"/>
      <c r="E72" s="560" t="s">
        <v>60</v>
      </c>
      <c r="F72" s="246" t="s">
        <v>61</v>
      </c>
      <c r="G72" s="560" t="s">
        <v>60</v>
      </c>
      <c r="H72" s="561" t="s">
        <v>61</v>
      </c>
      <c r="I72" s="247"/>
      <c r="J72" s="560" t="s">
        <v>60</v>
      </c>
      <c r="K72" s="246" t="s">
        <v>123</v>
      </c>
      <c r="L72" s="248"/>
      <c r="M72" s="246" t="s">
        <v>124</v>
      </c>
      <c r="N72" s="249"/>
      <c r="O72" s="250" t="s">
        <v>125</v>
      </c>
      <c r="P72" s="250"/>
      <c r="Q72" s="251"/>
      <c r="R72" s="252"/>
    </row>
    <row r="73" spans="1:19" s="21" customFormat="1" ht="9" customHeight="1" x14ac:dyDescent="0.25">
      <c r="A73" s="253" t="s">
        <v>65</v>
      </c>
      <c r="B73" s="254"/>
      <c r="C73" s="255"/>
      <c r="D73" s="256"/>
      <c r="E73" s="257">
        <v>1</v>
      </c>
      <c r="F73" s="562" t="str">
        <f>IF(E73&gt;$R$80,,UPPER(VLOOKUP(E73,'1MD ELO (4)'!$A$7:$Q$134,2)))</f>
        <v/>
      </c>
      <c r="G73" s="257">
        <v>9</v>
      </c>
      <c r="H73" s="258" t="str">
        <f>IF(G73&gt;$R$80,,UPPER(VLOOKUP(G73,'1MD ELO (4)'!$A$7:$Q$134,2)))</f>
        <v/>
      </c>
      <c r="I73" s="260"/>
      <c r="J73" s="261" t="s">
        <v>66</v>
      </c>
      <c r="K73" s="262"/>
      <c r="L73" s="263"/>
      <c r="M73" s="262"/>
      <c r="N73" s="264"/>
      <c r="O73" s="265" t="s">
        <v>67</v>
      </c>
      <c r="P73" s="266"/>
      <c r="Q73" s="266"/>
      <c r="R73" s="267"/>
    </row>
    <row r="74" spans="1:19" s="21" customFormat="1" ht="9" customHeight="1" x14ac:dyDescent="0.25">
      <c r="A74" s="268" t="s">
        <v>126</v>
      </c>
      <c r="B74" s="269"/>
      <c r="C74" s="270"/>
      <c r="D74" s="271"/>
      <c r="E74" s="257">
        <v>2</v>
      </c>
      <c r="F74" s="562" t="str">
        <f>IF(E74&gt;$R$80,,UPPER(VLOOKUP(E74,'1MD ELO (4)'!$A$7:$Q$134,2)))</f>
        <v/>
      </c>
      <c r="G74" s="257">
        <v>10</v>
      </c>
      <c r="H74" s="258" t="str">
        <f>IF(G74&gt;$R$80,,UPPER(VLOOKUP(G74,'1MD ELO (4)'!$A$7:$Q$134,2)))</f>
        <v/>
      </c>
      <c r="I74" s="260"/>
      <c r="J74" s="261" t="s">
        <v>69</v>
      </c>
      <c r="K74" s="262"/>
      <c r="L74" s="263"/>
      <c r="M74" s="262"/>
      <c r="N74" s="264"/>
      <c r="O74" s="272"/>
      <c r="P74" s="273"/>
      <c r="Q74" s="269"/>
      <c r="R74" s="274"/>
    </row>
    <row r="75" spans="1:19" s="21" customFormat="1" ht="9" customHeight="1" x14ac:dyDescent="0.25">
      <c r="A75" s="275"/>
      <c r="B75" s="276"/>
      <c r="C75" s="277"/>
      <c r="D75" s="278"/>
      <c r="E75" s="257">
        <v>3</v>
      </c>
      <c r="F75" s="562" t="str">
        <f>IF(E75&gt;$R$80,,UPPER(VLOOKUP(E75,'1MD ELO (4)'!$A$7:$Q$134,2)))</f>
        <v/>
      </c>
      <c r="G75" s="257">
        <v>11</v>
      </c>
      <c r="H75" s="258" t="str">
        <f>IF(G75&gt;$R$80,,UPPER(VLOOKUP(G75,'1MD ELO (4)'!$A$7:$Q$134,2)))</f>
        <v/>
      </c>
      <c r="I75" s="260"/>
      <c r="J75" s="261" t="s">
        <v>70</v>
      </c>
      <c r="K75" s="262"/>
      <c r="L75" s="263"/>
      <c r="M75" s="262"/>
      <c r="N75" s="264"/>
      <c r="O75" s="265" t="s">
        <v>71</v>
      </c>
      <c r="P75" s="266"/>
      <c r="Q75" s="266"/>
      <c r="R75" s="267"/>
    </row>
    <row r="76" spans="1:19" s="21" customFormat="1" ht="9" customHeight="1" x14ac:dyDescent="0.25">
      <c r="A76" s="279"/>
      <c r="B76" s="182"/>
      <c r="C76" s="182"/>
      <c r="D76" s="280"/>
      <c r="E76" s="257">
        <v>4</v>
      </c>
      <c r="F76" s="562" t="str">
        <f>IF(E76&gt;$R$80,,UPPER(VLOOKUP(E76,'1MD ELO (4)'!$A$7:$Q$134,2)))</f>
        <v/>
      </c>
      <c r="G76" s="257">
        <v>12</v>
      </c>
      <c r="H76" s="258" t="str">
        <f>IF(G76&gt;$R$80,,UPPER(VLOOKUP(G76,'1MD ELO (4)'!$A$7:$Q$134,2)))</f>
        <v/>
      </c>
      <c r="I76" s="260"/>
      <c r="J76" s="261" t="s">
        <v>72</v>
      </c>
      <c r="K76" s="262"/>
      <c r="L76" s="263"/>
      <c r="M76" s="262"/>
      <c r="N76" s="264"/>
      <c r="O76" s="262"/>
      <c r="P76" s="263"/>
      <c r="Q76" s="262"/>
      <c r="R76" s="264"/>
    </row>
    <row r="77" spans="1:19" s="21" customFormat="1" ht="9" customHeight="1" x14ac:dyDescent="0.25">
      <c r="A77" s="281"/>
      <c r="B77" s="282"/>
      <c r="C77" s="282"/>
      <c r="D77" s="283"/>
      <c r="E77" s="257">
        <v>5</v>
      </c>
      <c r="F77" s="562" t="str">
        <f>IF(E77&gt;$R$80,,UPPER(VLOOKUP(E77,'1MD ELO (4)'!$A$7:$Q$134,2)))</f>
        <v/>
      </c>
      <c r="G77" s="257">
        <v>13</v>
      </c>
      <c r="H77" s="258" t="str">
        <f>IF(G77&gt;$R$80,,UPPER(VLOOKUP(G77,'1MD ELO (4)'!$A$7:$Q$134,2)))</f>
        <v/>
      </c>
      <c r="I77" s="260"/>
      <c r="J77" s="261" t="s">
        <v>73</v>
      </c>
      <c r="K77" s="262"/>
      <c r="L77" s="263"/>
      <c r="M77" s="262"/>
      <c r="N77" s="264"/>
      <c r="O77" s="269"/>
      <c r="P77" s="273"/>
      <c r="Q77" s="269"/>
      <c r="R77" s="274"/>
    </row>
    <row r="78" spans="1:19" s="21" customFormat="1" ht="9" customHeight="1" x14ac:dyDescent="0.25">
      <c r="A78" s="284"/>
      <c r="B78" s="19"/>
      <c r="C78" s="182"/>
      <c r="D78" s="280"/>
      <c r="E78" s="257">
        <v>6</v>
      </c>
      <c r="F78" s="562" t="str">
        <f>IF(E78&gt;$R$80,,UPPER(VLOOKUP(E78,'1MD ELO (4)'!$A$7:$Q$134,2)))</f>
        <v/>
      </c>
      <c r="G78" s="257">
        <v>14</v>
      </c>
      <c r="H78" s="258" t="str">
        <f>IF(G78&gt;$R$80,,UPPER(VLOOKUP(G78,'1MD ELO (4)'!$A$7:$Q$134,2)))</f>
        <v/>
      </c>
      <c r="I78" s="260"/>
      <c r="J78" s="261" t="s">
        <v>74</v>
      </c>
      <c r="K78" s="262"/>
      <c r="L78" s="263"/>
      <c r="M78" s="262"/>
      <c r="N78" s="264"/>
      <c r="O78" s="265" t="s">
        <v>34</v>
      </c>
      <c r="P78" s="266"/>
      <c r="Q78" s="266"/>
      <c r="R78" s="267"/>
    </row>
    <row r="79" spans="1:19" s="21" customFormat="1" ht="9" customHeight="1" x14ac:dyDescent="0.25">
      <c r="A79" s="284"/>
      <c r="B79" s="19"/>
      <c r="C79" s="285"/>
      <c r="D79" s="286"/>
      <c r="E79" s="257">
        <v>7</v>
      </c>
      <c r="F79" s="562" t="str">
        <f>IF(E79&gt;$R$80,,UPPER(VLOOKUP(E79,'1MD ELO (4)'!$A$7:$Q$134,2)))</f>
        <v/>
      </c>
      <c r="G79" s="257">
        <v>15</v>
      </c>
      <c r="H79" s="258" t="str">
        <f>IF(G79&gt;$R$80,,UPPER(VLOOKUP(G79,'1MD ELO (4)'!$A$7:$Q$134,2)))</f>
        <v/>
      </c>
      <c r="I79" s="260"/>
      <c r="J79" s="261" t="s">
        <v>75</v>
      </c>
      <c r="K79" s="262"/>
      <c r="L79" s="263"/>
      <c r="M79" s="262"/>
      <c r="N79" s="264"/>
      <c r="O79" s="262"/>
      <c r="P79" s="263"/>
      <c r="Q79" s="262"/>
      <c r="R79" s="264"/>
    </row>
    <row r="80" spans="1:19" s="21" customFormat="1" ht="9" customHeight="1" x14ac:dyDescent="0.25">
      <c r="A80" s="287"/>
      <c r="B80" s="288"/>
      <c r="C80" s="289"/>
      <c r="D80" s="290"/>
      <c r="E80" s="291">
        <v>8</v>
      </c>
      <c r="F80" s="563" t="str">
        <f>IF(E80&gt;$R$80,,UPPER(VLOOKUP(E80,'1MD ELO (4)'!$A$7:$Q$134,2)))</f>
        <v/>
      </c>
      <c r="G80" s="291">
        <v>16</v>
      </c>
      <c r="H80" s="292" t="str">
        <f>IF(G80&gt;$R$80,,UPPER(VLOOKUP(G80,'1MD ELO (4)'!$A$7:$Q$134,2)))</f>
        <v/>
      </c>
      <c r="I80" s="294"/>
      <c r="J80" s="295" t="s">
        <v>76</v>
      </c>
      <c r="K80" s="269"/>
      <c r="L80" s="273"/>
      <c r="M80" s="269"/>
      <c r="N80" s="274"/>
      <c r="O80" s="269">
        <f>R4</f>
        <v>0</v>
      </c>
      <c r="P80" s="273"/>
      <c r="Q80" s="269"/>
      <c r="R80" s="296">
        <f>MIN(16,'1MD ELO (4)'!Q5)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614" priority="6">
      <formula>$E7&lt;17</formula>
    </cfRule>
  </conditionalFormatting>
  <conditionalFormatting sqref="G7:G70 I7:I70">
    <cfRule type="expression" dxfId="613" priority="15">
      <formula>AND($E7&lt;17,$C7&gt;0)</formula>
    </cfRule>
  </conditionalFormatting>
  <conditionalFormatting sqref="H7:H70">
    <cfRule type="expression" dxfId="612" priority="16">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611" priority="7">
      <formula>$O$1="CU"</formula>
    </cfRule>
  </conditionalFormatting>
  <conditionalFormatting sqref="K7 K9 K11 K13 K15 K17 K19 K21 Q22 K23 K25 K27 K29 K31 K33 K35 K37 K39 K41 K43 K45 K47 K49 K51 K53 Q54 K55 K57 K59 K61 K63 K65 K67 K69">
    <cfRule type="expression" dxfId="610" priority="8">
      <formula>J8="as"</formula>
    </cfRule>
    <cfRule type="expression" dxfId="609" priority="9">
      <formula>J8="bs"</formula>
    </cfRule>
  </conditionalFormatting>
  <conditionalFormatting sqref="M8 O10 M12 Q14 M16 O18 M20 M24 O26 M28 Q30 M32 O34 M36 Q38 M40 O42 M44 Q46 M48 O50 M52 M56 O58 M60 Q62 M64 O66 M68">
    <cfRule type="expression" dxfId="608" priority="10">
      <formula>L8="as"</formula>
    </cfRule>
    <cfRule type="expression" dxfId="607" priority="11">
      <formula>L8="bs"</formula>
    </cfRule>
  </conditionalFormatting>
  <conditionalFormatting sqref="M10 O14 M18 O23 M26 O30 M34 O38 M42 O46 M50 O55 M58 O62 M66">
    <cfRule type="expression" dxfId="606" priority="12">
      <formula>AND($O$1="CU",M10="Umpire")</formula>
    </cfRule>
    <cfRule type="expression" dxfId="605" priority="13">
      <formula>AND($O$1="CU",M10&lt;&gt;"Umpire",N10&lt;&gt;"")</formula>
    </cfRule>
    <cfRule type="expression" dxfId="604" priority="14">
      <formula>AND($O$1="CU",M10&lt;&gt;"Umpire")</formula>
    </cfRule>
  </conditionalFormatting>
  <conditionalFormatting sqref="O37">
    <cfRule type="expression" dxfId="603" priority="4">
      <formula>P23="as"</formula>
    </cfRule>
    <cfRule type="expression" dxfId="602" priority="5">
      <formula>P23="bs"</formula>
    </cfRule>
  </conditionalFormatting>
  <conditionalFormatting sqref="O39">
    <cfRule type="expression" dxfId="601" priority="2">
      <formula>P55="as"</formula>
    </cfRule>
    <cfRule type="expression" dxfId="600" priority="3">
      <formula>P55="bs"</formula>
    </cfRule>
  </conditionalFormatting>
  <dataValidations count="1">
    <dataValidation type="list" allowBlank="1" showInputMessage="1" sqref="M10 O14 M18 O23 M26 O30 M34 O38 M42 O46 M50 O55 M58 O62 M66" xr:uid="{00000000-0002-0000-4900-000000000000}">
      <formula1>$U$7:$U$16</formula1>
      <formula2>0</formula2>
    </dataValidation>
  </dataValidations>
  <printOptions horizontalCentered="1"/>
  <pageMargins left="0.35" right="0.35" top="0.35" bottom="0.35" header="0.511811023622047" footer="0.511811023622047"/>
  <pageSetup paperSize="9" orientation="portrait" horizontalDpi="300" verticalDpi="30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5778" r:id="rId3" name="Button 1">
              <controlPr defaultSize="0" autoPict="0">
                <anchor moveWithCells="1" sizeWithCells="1">
                  <from>
                    <xdr:col>12</xdr:col>
                    <xdr:colOff>548640</xdr:colOff>
                    <xdr:row>0</xdr:row>
                    <xdr:rowOff>7620</xdr:rowOff>
                  </from>
                  <to>
                    <xdr:col>14</xdr:col>
                    <xdr:colOff>388620</xdr:colOff>
                    <xdr:row>1</xdr:row>
                    <xdr:rowOff>45720</xdr:rowOff>
                  </to>
                </anchor>
              </controlPr>
            </control>
          </mc:Choice>
        </mc:AlternateContent>
        <mc:AlternateContent xmlns:mc="http://schemas.openxmlformats.org/markup-compatibility/2006">
          <mc:Choice Requires="x14">
            <control shapeId="75777" r:id="rId4" name="Button 2">
              <controlPr defaultSize="0" autoPict="0">
                <anchor moveWithCells="1" sizeWithCells="1">
                  <from>
                    <xdr:col>12</xdr:col>
                    <xdr:colOff>533400</xdr:colOff>
                    <xdr:row>0</xdr:row>
                    <xdr:rowOff>182880</xdr:rowOff>
                  </from>
                  <to>
                    <xdr:col>14</xdr:col>
                    <xdr:colOff>388620</xdr:colOff>
                    <xdr:row>1</xdr:row>
                    <xdr:rowOff>60960</xdr:rowOff>
                  </to>
                </anchor>
              </controlPr>
            </control>
          </mc:Choice>
        </mc:AlternateContent>
        <mc:AlternateContent xmlns:mc="http://schemas.openxmlformats.org/markup-compatibility/2006">
          <mc:Choice Requires="x14">
            <control shapeId="75780" r:id="rId5" name="Button 4">
              <controlPr defaultSize="0" autoFill="0" autoPict="0" altText="Legyen bíró">
                <anchor moveWithCells="1">
                  <from>
                    <xdr:col>12</xdr:col>
                    <xdr:colOff>685800</xdr:colOff>
                    <xdr:row>0</xdr:row>
                    <xdr:rowOff>7620</xdr:rowOff>
                  </from>
                  <to>
                    <xdr:col>14</xdr:col>
                    <xdr:colOff>487680</xdr:colOff>
                    <xdr:row>1</xdr:row>
                    <xdr:rowOff>-60960</xdr:rowOff>
                  </to>
                </anchor>
              </controlPr>
            </control>
          </mc:Choice>
        </mc:AlternateContent>
        <mc:AlternateContent xmlns:mc="http://schemas.openxmlformats.org/markup-compatibility/2006">
          <mc:Choice Requires="x14">
            <control shapeId="75781" r:id="rId6" name="Button 5">
              <controlPr defaultSize="0" autoFill="0" autoPict="0" altText="Nincs bíró">
                <anchor moveWithCells="1">
                  <from>
                    <xdr:col>12</xdr:col>
                    <xdr:colOff>662940</xdr:colOff>
                    <xdr:row>0</xdr:row>
                    <xdr:rowOff>228600</xdr:rowOff>
                  </from>
                  <to>
                    <xdr:col>14</xdr:col>
                    <xdr:colOff>487680</xdr:colOff>
                    <xdr:row>1</xdr:row>
                    <xdr:rowOff>76200</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CCFFFF"/>
  </sheetPr>
  <dimension ref="A1:P87"/>
  <sheetViews>
    <sheetView showGridLines="0" showZeros="0" zoomScale="85" zoomScaleNormal="85" workbookViewId="0">
      <pane ySplit="7" topLeftCell="A8" activePane="bottomLeft" state="frozen"/>
      <selection pane="bottomLeft" activeCell="R12" sqref="R12"/>
    </sheetView>
  </sheetViews>
  <sheetFormatPr defaultColWidth="8.6640625" defaultRowHeight="12.75" customHeight="1" x14ac:dyDescent="0.25"/>
  <cols>
    <col min="1" max="1" width="4.33203125" customWidth="1"/>
    <col min="2" max="2" width="12.6640625" customWidth="1"/>
    <col min="3" max="3" width="11.88671875" customWidth="1"/>
    <col min="4" max="4" width="12.33203125" style="45" customWidth="1"/>
    <col min="5" max="5" width="11" style="45" customWidth="1"/>
    <col min="6" max="6" width="5.88671875" style="45" customWidth="1"/>
    <col min="7" max="7" width="3.109375" style="45" customWidth="1"/>
    <col min="8" max="8" width="14.109375" style="93" customWidth="1"/>
    <col min="9" max="10" width="13.44140625" style="45" customWidth="1"/>
    <col min="11" max="11" width="11.5546875" style="45" customWidth="1"/>
    <col min="12" max="12" width="5.88671875" style="45" customWidth="1"/>
    <col min="13" max="13" width="11.33203125" style="45" customWidth="1"/>
    <col min="14" max="16" width="5.88671875" style="45" customWidth="1"/>
  </cols>
  <sheetData>
    <row r="1" spans="1:16" ht="24.6" x14ac:dyDescent="0.4">
      <c r="A1" s="96" t="str">
        <f>Altalanos!$A$6</f>
        <v>Diákolimpia / H-B vm</v>
      </c>
      <c r="B1" s="96"/>
      <c r="C1" s="96"/>
      <c r="D1" s="107"/>
      <c r="E1" s="107"/>
      <c r="F1" s="564"/>
      <c r="G1" s="564"/>
      <c r="H1" s="98" t="s">
        <v>219</v>
      </c>
      <c r="I1" s="107"/>
      <c r="J1" s="565"/>
      <c r="K1" s="565"/>
      <c r="L1" s="565"/>
      <c r="M1" s="565"/>
      <c r="N1" s="565"/>
      <c r="O1" s="566"/>
      <c r="P1" s="567"/>
    </row>
    <row r="2" spans="1:16" ht="13.2" x14ac:dyDescent="0.25">
      <c r="A2" s="103" t="str">
        <f>Altalanos!$A$8</f>
        <v>I. (U8) – Fiú / B</v>
      </c>
      <c r="B2" s="103" t="s">
        <v>32</v>
      </c>
      <c r="C2" s="168">
        <f>Altalanos!$D$8</f>
        <v>0</v>
      </c>
      <c r="D2" s="568"/>
      <c r="E2" s="568"/>
      <c r="F2" s="568"/>
      <c r="G2" s="568"/>
      <c r="H2" s="98" t="s">
        <v>220</v>
      </c>
      <c r="I2" s="323"/>
      <c r="J2" s="323"/>
      <c r="K2" s="109"/>
      <c r="L2" s="109"/>
      <c r="M2" s="109"/>
      <c r="N2" s="109"/>
      <c r="O2" s="569"/>
      <c r="P2" s="108"/>
    </row>
    <row r="3" spans="1:16" s="10" customFormat="1" ht="13.2" x14ac:dyDescent="0.25">
      <c r="A3" s="570" t="s">
        <v>221</v>
      </c>
      <c r="B3" s="571"/>
      <c r="C3" s="572"/>
      <c r="D3" s="573"/>
      <c r="E3" s="574"/>
      <c r="F3" s="575"/>
      <c r="G3" s="575"/>
      <c r="H3" s="8"/>
      <c r="I3" s="575"/>
      <c r="J3" s="576"/>
      <c r="K3" s="576"/>
      <c r="L3" s="576"/>
      <c r="M3" s="577" t="s">
        <v>34</v>
      </c>
      <c r="N3" s="118"/>
      <c r="O3" s="118"/>
      <c r="P3" s="578"/>
    </row>
    <row r="4" spans="1:16" s="10" customFormat="1" ht="13.2" x14ac:dyDescent="0.25">
      <c r="A4" s="56" t="s">
        <v>24</v>
      </c>
      <c r="B4" s="56"/>
      <c r="C4" s="54" t="s">
        <v>13</v>
      </c>
      <c r="D4" s="54"/>
      <c r="E4" s="54"/>
      <c r="F4" s="54"/>
      <c r="G4" s="54"/>
      <c r="H4" s="54" t="s">
        <v>35</v>
      </c>
      <c r="I4" s="56"/>
      <c r="J4" s="57"/>
      <c r="K4" s="57"/>
      <c r="L4" s="57" t="s">
        <v>36</v>
      </c>
      <c r="M4" s="579"/>
      <c r="N4" s="451"/>
      <c r="O4" s="451"/>
      <c r="P4" s="126"/>
    </row>
    <row r="5" spans="1:16" s="10" customFormat="1" ht="13.2" x14ac:dyDescent="0.25">
      <c r="A5" s="712" t="str">
        <f>Altalanos!$A$10</f>
        <v>2025. 04. 29-30.</v>
      </c>
      <c r="B5" s="712"/>
      <c r="C5" s="176" t="str">
        <f>Altalanos!$C$10</f>
        <v>Berettyóújfalu</v>
      </c>
      <c r="D5" s="128"/>
      <c r="E5" s="128"/>
      <c r="F5" s="128"/>
      <c r="G5" s="128"/>
      <c r="H5" s="179"/>
      <c r="I5" s="180"/>
      <c r="J5" s="129"/>
      <c r="K5" s="129"/>
      <c r="L5" s="129">
        <f>Altalanos!$E$10</f>
        <v>0</v>
      </c>
      <c r="M5" s="131"/>
      <c r="N5" s="180"/>
      <c r="O5" s="180"/>
      <c r="P5" s="580">
        <f>COUNTA(P8:P87)</f>
        <v>0</v>
      </c>
    </row>
    <row r="6" spans="1:16" s="583" customFormat="1" ht="12" customHeight="1" x14ac:dyDescent="0.25">
      <c r="A6" s="581"/>
      <c r="B6" s="729" t="s">
        <v>222</v>
      </c>
      <c r="C6" s="729"/>
      <c r="D6" s="729"/>
      <c r="E6" s="729"/>
      <c r="F6" s="729"/>
      <c r="G6" s="582"/>
      <c r="H6" s="730" t="s">
        <v>223</v>
      </c>
      <c r="I6" s="730"/>
      <c r="J6" s="730"/>
      <c r="K6" s="730"/>
      <c r="L6" s="730"/>
      <c r="M6" s="730" t="s">
        <v>224</v>
      </c>
      <c r="N6" s="730"/>
      <c r="O6" s="730"/>
      <c r="P6" s="730"/>
    </row>
    <row r="7" spans="1:16" ht="47.25" customHeight="1" x14ac:dyDescent="0.25">
      <c r="A7" s="584" t="s">
        <v>225</v>
      </c>
      <c r="B7" s="134" t="s">
        <v>27</v>
      </c>
      <c r="C7" s="134" t="s">
        <v>28</v>
      </c>
      <c r="D7" s="134" t="s">
        <v>38</v>
      </c>
      <c r="E7" s="134" t="s">
        <v>39</v>
      </c>
      <c r="F7" s="585" t="s">
        <v>226</v>
      </c>
      <c r="G7" s="586" t="s">
        <v>40</v>
      </c>
      <c r="H7" s="584" t="s">
        <v>27</v>
      </c>
      <c r="I7" s="134" t="s">
        <v>28</v>
      </c>
      <c r="J7" s="134" t="s">
        <v>38</v>
      </c>
      <c r="K7" s="134" t="s">
        <v>39</v>
      </c>
      <c r="L7" s="135" t="s">
        <v>227</v>
      </c>
      <c r="M7" s="584" t="s">
        <v>40</v>
      </c>
      <c r="N7" s="587" t="s">
        <v>228</v>
      </c>
      <c r="O7" s="134" t="s">
        <v>229</v>
      </c>
      <c r="P7" s="135" t="s">
        <v>49</v>
      </c>
    </row>
    <row r="8" spans="1:16" s="72" customFormat="1" ht="18.75" customHeight="1" x14ac:dyDescent="0.25">
      <c r="A8" s="588">
        <v>1</v>
      </c>
      <c r="B8" s="589"/>
      <c r="C8" s="145"/>
      <c r="D8" s="146"/>
      <c r="E8" s="146"/>
      <c r="F8" s="590"/>
      <c r="G8" s="591"/>
      <c r="H8" s="592"/>
      <c r="I8" s="593"/>
      <c r="J8" s="146"/>
      <c r="K8" s="146"/>
      <c r="L8" s="160"/>
      <c r="M8" s="146"/>
      <c r="N8" s="160"/>
      <c r="O8" s="594">
        <f t="shared" ref="O8:O26" si="0">SUM(F8,L8)</f>
        <v>0</v>
      </c>
      <c r="P8" s="160"/>
    </row>
    <row r="9" spans="1:16" s="72" customFormat="1" ht="18.75" customHeight="1" x14ac:dyDescent="0.25">
      <c r="A9" s="595">
        <v>2</v>
      </c>
      <c r="B9" s="589"/>
      <c r="C9" s="145"/>
      <c r="D9" s="146"/>
      <c r="E9" s="146"/>
      <c r="F9" s="590"/>
      <c r="G9" s="591"/>
      <c r="H9" s="592"/>
      <c r="I9" s="593"/>
      <c r="J9" s="146"/>
      <c r="K9" s="146"/>
      <c r="L9" s="590"/>
      <c r="M9" s="146"/>
      <c r="N9" s="160"/>
      <c r="O9" s="594">
        <f t="shared" si="0"/>
        <v>0</v>
      </c>
      <c r="P9" s="160"/>
    </row>
    <row r="10" spans="1:16" s="72" customFormat="1" ht="18.75" customHeight="1" x14ac:dyDescent="0.25">
      <c r="A10" s="595">
        <v>3</v>
      </c>
      <c r="B10" s="589"/>
      <c r="C10" s="145"/>
      <c r="D10" s="146"/>
      <c r="E10" s="146"/>
      <c r="F10" s="590"/>
      <c r="G10" s="591"/>
      <c r="H10" s="592"/>
      <c r="I10" s="593"/>
      <c r="J10" s="146"/>
      <c r="K10" s="146"/>
      <c r="L10" s="590"/>
      <c r="M10" s="146"/>
      <c r="N10" s="160"/>
      <c r="O10" s="594">
        <f t="shared" si="0"/>
        <v>0</v>
      </c>
      <c r="P10" s="160"/>
    </row>
    <row r="11" spans="1:16" s="72" customFormat="1" ht="18.75" customHeight="1" x14ac:dyDescent="0.25">
      <c r="A11" s="595">
        <v>4</v>
      </c>
      <c r="B11" s="589"/>
      <c r="C11" s="145"/>
      <c r="D11" s="146"/>
      <c r="E11" s="596"/>
      <c r="F11" s="160"/>
      <c r="G11" s="591"/>
      <c r="H11" s="589"/>
      <c r="I11" s="145"/>
      <c r="J11" s="146"/>
      <c r="K11" s="596"/>
      <c r="L11" s="160"/>
      <c r="M11" s="146"/>
      <c r="N11" s="160"/>
      <c r="O11" s="594">
        <f t="shared" si="0"/>
        <v>0</v>
      </c>
      <c r="P11" s="160"/>
    </row>
    <row r="12" spans="1:16" s="72" customFormat="1" ht="18.75" customHeight="1" x14ac:dyDescent="0.25">
      <c r="A12" s="595">
        <v>5</v>
      </c>
      <c r="B12" s="589"/>
      <c r="C12" s="145"/>
      <c r="D12" s="146"/>
      <c r="E12" s="146"/>
      <c r="F12" s="590"/>
      <c r="G12" s="591"/>
      <c r="H12" s="592"/>
      <c r="I12" s="593"/>
      <c r="J12" s="146"/>
      <c r="K12" s="146"/>
      <c r="L12" s="590"/>
      <c r="M12" s="146"/>
      <c r="N12" s="160"/>
      <c r="O12" s="594">
        <f t="shared" si="0"/>
        <v>0</v>
      </c>
      <c r="P12" s="160"/>
    </row>
    <row r="13" spans="1:16" s="72" customFormat="1" ht="18.75" customHeight="1" x14ac:dyDescent="0.25">
      <c r="A13" s="595">
        <v>6</v>
      </c>
      <c r="B13" s="589"/>
      <c r="C13" s="145"/>
      <c r="D13" s="146"/>
      <c r="E13" s="596"/>
      <c r="F13" s="160"/>
      <c r="G13" s="591"/>
      <c r="H13" s="589"/>
      <c r="I13" s="145"/>
      <c r="J13" s="146"/>
      <c r="K13" s="596"/>
      <c r="L13" s="160"/>
      <c r="M13" s="146"/>
      <c r="N13" s="160"/>
      <c r="O13" s="594">
        <f t="shared" si="0"/>
        <v>0</v>
      </c>
      <c r="P13" s="160"/>
    </row>
    <row r="14" spans="1:16" s="72" customFormat="1" ht="18.75" customHeight="1" x14ac:dyDescent="0.25">
      <c r="A14" s="595">
        <v>7</v>
      </c>
      <c r="B14" s="589"/>
      <c r="C14" s="145"/>
      <c r="D14" s="146"/>
      <c r="E14" s="596"/>
      <c r="F14" s="160"/>
      <c r="G14" s="591"/>
      <c r="H14" s="589"/>
      <c r="I14" s="145"/>
      <c r="J14" s="146"/>
      <c r="K14" s="596"/>
      <c r="L14" s="160"/>
      <c r="M14" s="146"/>
      <c r="N14" s="160"/>
      <c r="O14" s="594">
        <f t="shared" si="0"/>
        <v>0</v>
      </c>
      <c r="P14" s="160"/>
    </row>
    <row r="15" spans="1:16" s="72" customFormat="1" ht="18.75" customHeight="1" x14ac:dyDescent="0.25">
      <c r="A15" s="595">
        <v>8</v>
      </c>
      <c r="B15" s="589"/>
      <c r="C15" s="145"/>
      <c r="D15" s="146"/>
      <c r="E15" s="596"/>
      <c r="F15" s="160"/>
      <c r="G15" s="591"/>
      <c r="H15" s="589"/>
      <c r="I15" s="145"/>
      <c r="J15" s="146"/>
      <c r="K15" s="596"/>
      <c r="L15" s="160"/>
      <c r="M15" s="146"/>
      <c r="N15" s="160"/>
      <c r="O15" s="594">
        <f t="shared" si="0"/>
        <v>0</v>
      </c>
      <c r="P15" s="160"/>
    </row>
    <row r="16" spans="1:16" s="72" customFormat="1" ht="18.75" customHeight="1" x14ac:dyDescent="0.25">
      <c r="A16" s="595">
        <v>9</v>
      </c>
      <c r="B16" s="589"/>
      <c r="C16" s="145"/>
      <c r="D16" s="146"/>
      <c r="E16" s="596"/>
      <c r="F16" s="160"/>
      <c r="G16" s="591"/>
      <c r="H16" s="589"/>
      <c r="I16" s="145"/>
      <c r="J16" s="146"/>
      <c r="K16" s="596"/>
      <c r="L16" s="160"/>
      <c r="M16" s="146"/>
      <c r="N16" s="597"/>
      <c r="O16" s="594">
        <f t="shared" si="0"/>
        <v>0</v>
      </c>
      <c r="P16" s="160"/>
    </row>
    <row r="17" spans="1:16" s="72" customFormat="1" ht="18.75" customHeight="1" x14ac:dyDescent="0.25">
      <c r="A17" s="595">
        <v>10</v>
      </c>
      <c r="B17" s="589"/>
      <c r="C17" s="145"/>
      <c r="D17" s="146"/>
      <c r="E17" s="596"/>
      <c r="F17" s="160"/>
      <c r="G17" s="591"/>
      <c r="H17" s="589"/>
      <c r="I17" s="145"/>
      <c r="J17" s="146"/>
      <c r="K17" s="596"/>
      <c r="L17" s="160"/>
      <c r="M17" s="146"/>
      <c r="N17" s="160"/>
      <c r="O17" s="594">
        <f t="shared" si="0"/>
        <v>0</v>
      </c>
      <c r="P17" s="160"/>
    </row>
    <row r="18" spans="1:16" s="72" customFormat="1" ht="18.75" customHeight="1" x14ac:dyDescent="0.25">
      <c r="A18" s="595">
        <v>11</v>
      </c>
      <c r="B18" s="589"/>
      <c r="C18" s="145"/>
      <c r="D18" s="146"/>
      <c r="E18" s="596"/>
      <c r="F18" s="160"/>
      <c r="G18" s="591"/>
      <c r="H18" s="589"/>
      <c r="I18" s="145"/>
      <c r="J18" s="146"/>
      <c r="K18" s="598"/>
      <c r="L18" s="160"/>
      <c r="M18" s="146"/>
      <c r="N18" s="160"/>
      <c r="O18" s="594">
        <f t="shared" si="0"/>
        <v>0</v>
      </c>
      <c r="P18" s="160"/>
    </row>
    <row r="19" spans="1:16" s="72" customFormat="1" ht="18.75" customHeight="1" x14ac:dyDescent="0.25">
      <c r="A19" s="595">
        <v>12</v>
      </c>
      <c r="B19" s="589"/>
      <c r="C19" s="145"/>
      <c r="D19" s="146"/>
      <c r="E19" s="596"/>
      <c r="F19" s="160"/>
      <c r="G19" s="591"/>
      <c r="H19" s="589"/>
      <c r="I19" s="145"/>
      <c r="J19" s="146"/>
      <c r="K19" s="596"/>
      <c r="L19" s="160"/>
      <c r="M19" s="146"/>
      <c r="N19" s="160"/>
      <c r="O19" s="594">
        <f t="shared" si="0"/>
        <v>0</v>
      </c>
      <c r="P19" s="160"/>
    </row>
    <row r="20" spans="1:16" s="72" customFormat="1" ht="18.75" customHeight="1" x14ac:dyDescent="0.25">
      <c r="A20" s="595">
        <v>13</v>
      </c>
      <c r="B20" s="589"/>
      <c r="C20" s="145"/>
      <c r="D20" s="146"/>
      <c r="E20" s="596"/>
      <c r="F20" s="160"/>
      <c r="G20" s="591"/>
      <c r="H20" s="589"/>
      <c r="I20" s="145"/>
      <c r="J20" s="146"/>
      <c r="K20" s="596"/>
      <c r="L20" s="160"/>
      <c r="M20" s="146"/>
      <c r="N20" s="160"/>
      <c r="O20" s="594">
        <f t="shared" si="0"/>
        <v>0</v>
      </c>
      <c r="P20" s="160"/>
    </row>
    <row r="21" spans="1:16" s="72" customFormat="1" ht="18.75" customHeight="1" x14ac:dyDescent="0.25">
      <c r="A21" s="595">
        <v>14</v>
      </c>
      <c r="B21" s="589"/>
      <c r="C21" s="145"/>
      <c r="D21" s="146"/>
      <c r="E21" s="596"/>
      <c r="F21" s="160"/>
      <c r="G21" s="591"/>
      <c r="H21" s="589"/>
      <c r="I21" s="145"/>
      <c r="J21" s="146"/>
      <c r="K21" s="599"/>
      <c r="L21" s="160"/>
      <c r="M21" s="146"/>
      <c r="N21" s="160"/>
      <c r="O21" s="594">
        <f t="shared" si="0"/>
        <v>0</v>
      </c>
      <c r="P21" s="160"/>
    </row>
    <row r="22" spans="1:16" s="72" customFormat="1" ht="18.75" customHeight="1" x14ac:dyDescent="0.25">
      <c r="A22" s="595">
        <v>15</v>
      </c>
      <c r="B22" s="589"/>
      <c r="C22" s="145"/>
      <c r="D22" s="146"/>
      <c r="E22" s="596"/>
      <c r="F22" s="160"/>
      <c r="G22" s="591"/>
      <c r="H22" s="589"/>
      <c r="I22" s="145"/>
      <c r="J22" s="146"/>
      <c r="K22" s="596"/>
      <c r="L22" s="160"/>
      <c r="M22" s="146"/>
      <c r="N22" s="160"/>
      <c r="O22" s="594">
        <f t="shared" si="0"/>
        <v>0</v>
      </c>
      <c r="P22" s="160"/>
    </row>
    <row r="23" spans="1:16" s="72" customFormat="1" ht="18.75" customHeight="1" x14ac:dyDescent="0.25">
      <c r="A23" s="600">
        <v>16</v>
      </c>
      <c r="B23" s="589"/>
      <c r="C23" s="145"/>
      <c r="D23" s="146"/>
      <c r="E23" s="596"/>
      <c r="F23" s="160"/>
      <c r="G23" s="591"/>
      <c r="H23" s="589"/>
      <c r="I23" s="145"/>
      <c r="J23" s="146"/>
      <c r="K23" s="596"/>
      <c r="L23" s="160"/>
      <c r="M23" s="146"/>
      <c r="N23" s="160"/>
      <c r="O23" s="594">
        <f t="shared" si="0"/>
        <v>0</v>
      </c>
      <c r="P23" s="160"/>
    </row>
    <row r="24" spans="1:16" s="601" customFormat="1" ht="18.75" customHeight="1" x14ac:dyDescent="0.2">
      <c r="A24" s="600">
        <v>17</v>
      </c>
      <c r="B24" s="589"/>
      <c r="C24" s="145"/>
      <c r="D24" s="146"/>
      <c r="E24" s="596"/>
      <c r="F24" s="160"/>
      <c r="G24" s="591"/>
      <c r="H24" s="589"/>
      <c r="I24" s="145"/>
      <c r="J24" s="146"/>
      <c r="K24" s="596"/>
      <c r="L24" s="160"/>
      <c r="M24" s="146"/>
      <c r="N24" s="160"/>
      <c r="O24" s="594">
        <f t="shared" si="0"/>
        <v>0</v>
      </c>
      <c r="P24" s="160"/>
    </row>
    <row r="25" spans="1:16" s="601" customFormat="1" ht="18.75" customHeight="1" x14ac:dyDescent="0.2">
      <c r="A25" s="600">
        <v>18</v>
      </c>
      <c r="B25" s="589"/>
      <c r="C25" s="145"/>
      <c r="D25" s="146"/>
      <c r="E25" s="596"/>
      <c r="F25" s="160"/>
      <c r="G25" s="591"/>
      <c r="H25" s="589"/>
      <c r="I25" s="145"/>
      <c r="J25" s="146"/>
      <c r="K25" s="596"/>
      <c r="L25" s="160"/>
      <c r="M25" s="146"/>
      <c r="N25" s="160"/>
      <c r="O25" s="594">
        <f t="shared" si="0"/>
        <v>0</v>
      </c>
      <c r="P25" s="160"/>
    </row>
    <row r="26" spans="1:16" s="601" customFormat="1" ht="18.75" customHeight="1" x14ac:dyDescent="0.2">
      <c r="A26" s="600">
        <v>19</v>
      </c>
      <c r="B26" s="589"/>
      <c r="C26" s="145"/>
      <c r="D26" s="146"/>
      <c r="E26" s="596"/>
      <c r="F26" s="160"/>
      <c r="G26" s="591"/>
      <c r="H26" s="589"/>
      <c r="I26" s="145"/>
      <c r="J26" s="146"/>
      <c r="K26" s="596"/>
      <c r="L26" s="160"/>
      <c r="M26" s="146"/>
      <c r="N26" s="160"/>
      <c r="O26" s="594">
        <f t="shared" si="0"/>
        <v>0</v>
      </c>
      <c r="P26" s="160"/>
    </row>
    <row r="27" spans="1:16" s="601" customFormat="1" ht="18.75" customHeight="1" x14ac:dyDescent="0.2">
      <c r="A27" s="600">
        <v>20</v>
      </c>
      <c r="B27" s="589"/>
      <c r="C27" s="145"/>
      <c r="D27" s="146"/>
      <c r="E27" s="146"/>
      <c r="F27" s="590"/>
      <c r="G27" s="591"/>
      <c r="H27" s="592"/>
      <c r="I27" s="593"/>
      <c r="J27" s="146"/>
      <c r="K27" s="146"/>
      <c r="L27" s="590"/>
      <c r="M27" s="146"/>
      <c r="N27" s="160"/>
      <c r="O27" s="594"/>
      <c r="P27" s="160"/>
    </row>
    <row r="28" spans="1:16" s="601" customFormat="1" ht="18.75" customHeight="1" x14ac:dyDescent="0.2">
      <c r="A28" s="600">
        <v>21</v>
      </c>
      <c r="B28" s="589"/>
      <c r="C28" s="145"/>
      <c r="D28" s="146"/>
      <c r="E28" s="146"/>
      <c r="F28" s="590"/>
      <c r="G28" s="591"/>
      <c r="H28" s="592"/>
      <c r="I28" s="593"/>
      <c r="J28" s="146"/>
      <c r="K28" s="146"/>
      <c r="L28" s="590"/>
      <c r="M28" s="146"/>
      <c r="N28" s="160"/>
      <c r="O28" s="594"/>
      <c r="P28" s="160"/>
    </row>
    <row r="29" spans="1:16" s="601" customFormat="1" ht="18.75" customHeight="1" x14ac:dyDescent="0.2">
      <c r="A29" s="588">
        <v>22</v>
      </c>
      <c r="B29" s="589"/>
      <c r="C29" s="145"/>
      <c r="D29" s="146"/>
      <c r="E29" s="146"/>
      <c r="F29" s="590"/>
      <c r="G29" s="591"/>
      <c r="H29" s="592"/>
      <c r="I29" s="593"/>
      <c r="J29" s="146"/>
      <c r="K29" s="146"/>
      <c r="L29" s="590"/>
      <c r="M29" s="146"/>
      <c r="N29" s="160"/>
      <c r="O29" s="594"/>
      <c r="P29" s="160"/>
    </row>
    <row r="30" spans="1:16" s="601" customFormat="1" ht="18.75" customHeight="1" x14ac:dyDescent="0.2">
      <c r="A30" s="595">
        <v>23</v>
      </c>
      <c r="B30" s="589"/>
      <c r="C30" s="145"/>
      <c r="D30" s="146"/>
      <c r="E30" s="146"/>
      <c r="F30" s="590"/>
      <c r="G30" s="591"/>
      <c r="H30" s="592"/>
      <c r="I30" s="593"/>
      <c r="J30" s="146"/>
      <c r="K30" s="146"/>
      <c r="L30" s="590"/>
      <c r="M30" s="146"/>
      <c r="N30" s="160"/>
      <c r="O30" s="594"/>
      <c r="P30" s="160"/>
    </row>
    <row r="31" spans="1:16" s="601" customFormat="1" ht="18.75" customHeight="1" x14ac:dyDescent="0.2">
      <c r="A31" s="595">
        <v>24</v>
      </c>
      <c r="B31" s="589"/>
      <c r="C31" s="145"/>
      <c r="D31" s="146"/>
      <c r="E31" s="146"/>
      <c r="F31" s="590"/>
      <c r="G31" s="591"/>
      <c r="H31" s="592"/>
      <c r="I31" s="593"/>
      <c r="J31" s="146"/>
      <c r="K31" s="146"/>
      <c r="L31" s="590"/>
      <c r="M31" s="146"/>
      <c r="N31" s="160"/>
      <c r="O31" s="594"/>
      <c r="P31" s="160"/>
    </row>
    <row r="32" spans="1:16" ht="18.75" customHeight="1" x14ac:dyDescent="0.25">
      <c r="A32" s="595">
        <v>25</v>
      </c>
      <c r="B32" s="589"/>
      <c r="C32" s="145"/>
      <c r="D32" s="146"/>
      <c r="E32" s="146"/>
      <c r="F32" s="590"/>
      <c r="G32" s="591"/>
      <c r="H32" s="592"/>
      <c r="I32" s="593"/>
      <c r="J32" s="146"/>
      <c r="K32" s="146"/>
      <c r="L32" s="590"/>
      <c r="M32" s="146"/>
      <c r="N32" s="160"/>
      <c r="O32" s="594"/>
      <c r="P32" s="160"/>
    </row>
    <row r="33" spans="1:16" ht="18.75" customHeight="1" x14ac:dyDescent="0.25">
      <c r="A33" s="588">
        <v>26</v>
      </c>
      <c r="B33" s="589"/>
      <c r="C33" s="145"/>
      <c r="D33" s="146"/>
      <c r="E33" s="146"/>
      <c r="F33" s="590"/>
      <c r="G33" s="591"/>
      <c r="H33" s="592"/>
      <c r="I33" s="593"/>
      <c r="J33" s="146"/>
      <c r="K33" s="146"/>
      <c r="L33" s="590"/>
      <c r="M33" s="146"/>
      <c r="N33" s="160"/>
      <c r="O33" s="594"/>
      <c r="P33" s="160"/>
    </row>
    <row r="34" spans="1:16" ht="18.75" customHeight="1" x14ac:dyDescent="0.25">
      <c r="A34" s="595">
        <v>27</v>
      </c>
      <c r="B34" s="589"/>
      <c r="C34" s="145"/>
      <c r="D34" s="146"/>
      <c r="E34" s="146"/>
      <c r="F34" s="590"/>
      <c r="G34" s="591"/>
      <c r="H34" s="592"/>
      <c r="I34" s="593"/>
      <c r="J34" s="146"/>
      <c r="K34" s="146"/>
      <c r="L34" s="590"/>
      <c r="M34" s="146"/>
      <c r="N34" s="160"/>
      <c r="O34" s="594"/>
      <c r="P34" s="160"/>
    </row>
    <row r="35" spans="1:16" ht="18.75" customHeight="1" x14ac:dyDescent="0.25">
      <c r="A35" s="595">
        <v>28</v>
      </c>
      <c r="B35" s="589"/>
      <c r="C35" s="145"/>
      <c r="D35" s="146"/>
      <c r="E35" s="146"/>
      <c r="F35" s="590"/>
      <c r="G35" s="591"/>
      <c r="H35" s="592"/>
      <c r="I35" s="593"/>
      <c r="J35" s="146"/>
      <c r="K35" s="146"/>
      <c r="L35" s="590"/>
      <c r="M35" s="146"/>
      <c r="N35" s="160"/>
      <c r="O35" s="594"/>
      <c r="P35" s="160"/>
    </row>
    <row r="36" spans="1:16" ht="18.75" customHeight="1" x14ac:dyDescent="0.25">
      <c r="A36" s="595">
        <v>29</v>
      </c>
      <c r="B36" s="589"/>
      <c r="C36" s="145"/>
      <c r="D36" s="146"/>
      <c r="E36" s="146"/>
      <c r="F36" s="590"/>
      <c r="G36" s="591"/>
      <c r="H36" s="592"/>
      <c r="I36" s="593"/>
      <c r="J36" s="146"/>
      <c r="K36" s="146"/>
      <c r="L36" s="590"/>
      <c r="M36" s="146"/>
      <c r="N36" s="160"/>
      <c r="O36" s="594"/>
      <c r="P36" s="160"/>
    </row>
    <row r="37" spans="1:16" ht="18.75" customHeight="1" x14ac:dyDescent="0.25">
      <c r="A37" s="595">
        <v>30</v>
      </c>
      <c r="B37" s="589"/>
      <c r="C37" s="145"/>
      <c r="D37" s="146"/>
      <c r="E37" s="146"/>
      <c r="F37" s="590"/>
      <c r="G37" s="591"/>
      <c r="H37" s="592"/>
      <c r="I37" s="593"/>
      <c r="J37" s="146"/>
      <c r="K37" s="146"/>
      <c r="L37" s="590"/>
      <c r="M37" s="146"/>
      <c r="N37" s="160"/>
      <c r="O37" s="594"/>
      <c r="P37" s="160"/>
    </row>
    <row r="38" spans="1:16" ht="18.75" customHeight="1" x14ac:dyDescent="0.25">
      <c r="A38" s="595">
        <v>31</v>
      </c>
      <c r="B38" s="589"/>
      <c r="C38" s="145"/>
      <c r="D38" s="146"/>
      <c r="E38" s="146"/>
      <c r="F38" s="590"/>
      <c r="G38" s="591"/>
      <c r="H38" s="592"/>
      <c r="I38" s="593"/>
      <c r="J38" s="146"/>
      <c r="K38" s="146"/>
      <c r="L38" s="590"/>
      <c r="M38" s="146"/>
      <c r="N38" s="160"/>
      <c r="O38" s="594"/>
      <c r="P38" s="160"/>
    </row>
    <row r="39" spans="1:16" ht="18.75" customHeight="1" x14ac:dyDescent="0.25">
      <c r="A39" s="595">
        <v>32</v>
      </c>
      <c r="B39" s="589"/>
      <c r="C39" s="145"/>
      <c r="D39" s="146"/>
      <c r="E39" s="146"/>
      <c r="F39" s="590"/>
      <c r="G39" s="591"/>
      <c r="H39" s="592"/>
      <c r="I39" s="593"/>
      <c r="J39" s="146"/>
      <c r="K39" s="146"/>
      <c r="L39" s="590"/>
      <c r="M39" s="146"/>
      <c r="N39" s="160"/>
      <c r="O39" s="594"/>
      <c r="P39" s="160"/>
    </row>
    <row r="40" spans="1:16" ht="18.75" customHeight="1" x14ac:dyDescent="0.25">
      <c r="A40" s="600"/>
      <c r="B40" s="589"/>
      <c r="C40" s="145"/>
      <c r="D40" s="146"/>
      <c r="E40" s="146"/>
      <c r="F40" s="590"/>
      <c r="G40" s="591"/>
      <c r="H40" s="592"/>
      <c r="I40" s="593"/>
      <c r="J40" s="146"/>
      <c r="K40" s="146"/>
      <c r="L40" s="590"/>
      <c r="M40" s="146"/>
      <c r="N40" s="160"/>
      <c r="O40" s="594"/>
      <c r="P40" s="160"/>
    </row>
    <row r="41" spans="1:16" ht="18.75" customHeight="1" x14ac:dyDescent="0.25">
      <c r="A41" s="600"/>
      <c r="B41" s="589"/>
      <c r="C41" s="145"/>
      <c r="D41" s="146"/>
      <c r="E41" s="146"/>
      <c r="F41" s="590"/>
      <c r="G41" s="591"/>
      <c r="H41" s="592"/>
      <c r="I41" s="593"/>
      <c r="J41" s="146"/>
      <c r="K41" s="146"/>
      <c r="L41" s="590"/>
      <c r="M41" s="146"/>
      <c r="N41" s="160"/>
      <c r="O41" s="594"/>
      <c r="P41" s="160"/>
    </row>
    <row r="42" spans="1:16" ht="18.75" customHeight="1" x14ac:dyDescent="0.25">
      <c r="A42" s="600"/>
      <c r="B42" s="589"/>
      <c r="C42" s="145"/>
      <c r="D42" s="146"/>
      <c r="E42" s="146"/>
      <c r="F42" s="590"/>
      <c r="G42" s="591"/>
      <c r="H42" s="592"/>
      <c r="I42" s="593"/>
      <c r="J42" s="146"/>
      <c r="K42" s="146"/>
      <c r="L42" s="590"/>
      <c r="M42" s="146"/>
      <c r="N42" s="160"/>
      <c r="O42" s="594"/>
      <c r="P42" s="160"/>
    </row>
    <row r="43" spans="1:16" ht="18.75" customHeight="1" x14ac:dyDescent="0.25">
      <c r="A43" s="600"/>
      <c r="B43" s="589"/>
      <c r="C43" s="145"/>
      <c r="D43" s="146"/>
      <c r="E43" s="146"/>
      <c r="F43" s="590"/>
      <c r="G43" s="591"/>
      <c r="H43" s="592"/>
      <c r="I43" s="593"/>
      <c r="J43" s="146"/>
      <c r="K43" s="146"/>
      <c r="L43" s="590"/>
      <c r="M43" s="146"/>
      <c r="N43" s="160"/>
      <c r="O43" s="594"/>
      <c r="P43" s="160"/>
    </row>
    <row r="44" spans="1:16" ht="18.75" customHeight="1" x14ac:dyDescent="0.25">
      <c r="A44" s="600"/>
      <c r="B44" s="589"/>
      <c r="C44" s="145"/>
      <c r="D44" s="146"/>
      <c r="E44" s="146"/>
      <c r="F44" s="590"/>
      <c r="G44" s="591"/>
      <c r="H44" s="592"/>
      <c r="I44" s="593"/>
      <c r="J44" s="146"/>
      <c r="K44" s="146"/>
      <c r="L44" s="590"/>
      <c r="M44" s="146"/>
      <c r="N44" s="160"/>
      <c r="O44" s="594"/>
      <c r="P44" s="160"/>
    </row>
    <row r="45" spans="1:16" ht="18.75" customHeight="1" x14ac:dyDescent="0.25">
      <c r="A45" s="600"/>
      <c r="B45" s="589"/>
      <c r="C45" s="145"/>
      <c r="D45" s="146"/>
      <c r="E45" s="146"/>
      <c r="F45" s="590"/>
      <c r="G45" s="591"/>
      <c r="H45" s="592"/>
      <c r="I45" s="593"/>
      <c r="J45" s="146"/>
      <c r="K45" s="146"/>
      <c r="L45" s="590"/>
      <c r="M45" s="146"/>
      <c r="N45" s="160"/>
      <c r="O45" s="594"/>
      <c r="P45" s="160"/>
    </row>
    <row r="46" spans="1:16" ht="18.75" customHeight="1" x14ac:dyDescent="0.25">
      <c r="A46" s="600"/>
      <c r="B46" s="589"/>
      <c r="C46" s="145"/>
      <c r="D46" s="146"/>
      <c r="E46" s="146"/>
      <c r="F46" s="590"/>
      <c r="G46" s="591"/>
      <c r="H46" s="592"/>
      <c r="I46" s="593"/>
      <c r="J46" s="146"/>
      <c r="K46" s="146"/>
      <c r="L46" s="590"/>
      <c r="M46" s="146"/>
      <c r="N46" s="160"/>
      <c r="O46" s="594"/>
      <c r="P46" s="160"/>
    </row>
    <row r="47" spans="1:16" ht="18.75" customHeight="1" x14ac:dyDescent="0.25">
      <c r="A47" s="600"/>
      <c r="B47" s="589"/>
      <c r="C47" s="145"/>
      <c r="D47" s="146"/>
      <c r="E47" s="146"/>
      <c r="F47" s="590"/>
      <c r="G47" s="591"/>
      <c r="H47" s="592"/>
      <c r="I47" s="593"/>
      <c r="J47" s="146"/>
      <c r="K47" s="146"/>
      <c r="L47" s="590"/>
      <c r="M47" s="146"/>
      <c r="N47" s="160"/>
      <c r="O47" s="594"/>
      <c r="P47" s="160"/>
    </row>
    <row r="48" spans="1:16" ht="18.75" customHeight="1" x14ac:dyDescent="0.25">
      <c r="A48" s="600"/>
      <c r="B48" s="589"/>
      <c r="C48" s="145"/>
      <c r="D48" s="146"/>
      <c r="E48" s="146"/>
      <c r="F48" s="590"/>
      <c r="G48" s="591"/>
      <c r="H48" s="592"/>
      <c r="I48" s="593"/>
      <c r="J48" s="146"/>
      <c r="K48" s="146"/>
      <c r="L48" s="590"/>
      <c r="M48" s="146"/>
      <c r="N48" s="160"/>
      <c r="O48" s="594"/>
      <c r="P48" s="160"/>
    </row>
    <row r="49" spans="1:16" ht="18.75" customHeight="1" x14ac:dyDescent="0.25">
      <c r="A49" s="600"/>
      <c r="B49" s="589"/>
      <c r="C49" s="145"/>
      <c r="D49" s="146"/>
      <c r="E49" s="146"/>
      <c r="F49" s="590"/>
      <c r="G49" s="591"/>
      <c r="H49" s="592"/>
      <c r="I49" s="593"/>
      <c r="J49" s="146"/>
      <c r="K49" s="146"/>
      <c r="L49" s="590"/>
      <c r="M49" s="146"/>
      <c r="N49" s="160"/>
      <c r="O49" s="594"/>
      <c r="P49" s="160"/>
    </row>
    <row r="50" spans="1:16" ht="18.75" customHeight="1" x14ac:dyDescent="0.25">
      <c r="A50" s="600"/>
      <c r="B50" s="589"/>
      <c r="C50" s="145"/>
      <c r="D50" s="146"/>
      <c r="E50" s="146"/>
      <c r="F50" s="590"/>
      <c r="G50" s="591"/>
      <c r="H50" s="592"/>
      <c r="I50" s="593"/>
      <c r="J50" s="146"/>
      <c r="K50" s="146"/>
      <c r="L50" s="590"/>
      <c r="M50" s="146"/>
      <c r="N50" s="160"/>
      <c r="O50" s="594"/>
      <c r="P50" s="160"/>
    </row>
    <row r="51" spans="1:16" ht="18.75" customHeight="1" x14ac:dyDescent="0.25">
      <c r="A51" s="600"/>
      <c r="B51" s="589"/>
      <c r="C51" s="145"/>
      <c r="D51" s="146"/>
      <c r="E51" s="146"/>
      <c r="F51" s="590"/>
      <c r="G51" s="591"/>
      <c r="H51" s="592"/>
      <c r="I51" s="593"/>
      <c r="J51" s="146"/>
      <c r="K51" s="146"/>
      <c r="L51" s="590"/>
      <c r="M51" s="146"/>
      <c r="N51" s="160"/>
      <c r="O51" s="594"/>
      <c r="P51" s="160"/>
    </row>
    <row r="52" spans="1:16" ht="18.75" customHeight="1" x14ac:dyDescent="0.25">
      <c r="A52" s="600"/>
      <c r="B52" s="589"/>
      <c r="C52" s="145"/>
      <c r="D52" s="146"/>
      <c r="E52" s="146"/>
      <c r="F52" s="590"/>
      <c r="G52" s="591"/>
      <c r="H52" s="592"/>
      <c r="I52" s="593"/>
      <c r="J52" s="146"/>
      <c r="K52" s="146"/>
      <c r="L52" s="590"/>
      <c r="M52" s="146"/>
      <c r="N52" s="160"/>
      <c r="O52" s="594"/>
      <c r="P52" s="160"/>
    </row>
    <row r="53" spans="1:16" ht="18.75" customHeight="1" x14ac:dyDescent="0.25">
      <c r="A53" s="600"/>
      <c r="B53" s="589"/>
      <c r="C53" s="145"/>
      <c r="D53" s="146"/>
      <c r="E53" s="146"/>
      <c r="F53" s="590"/>
      <c r="G53" s="591"/>
      <c r="H53" s="592"/>
      <c r="I53" s="593"/>
      <c r="J53" s="146"/>
      <c r="K53" s="146"/>
      <c r="L53" s="590"/>
      <c r="M53" s="146"/>
      <c r="N53" s="160"/>
      <c r="O53" s="594"/>
      <c r="P53" s="160"/>
    </row>
    <row r="54" spans="1:16" ht="18.75" customHeight="1" x14ac:dyDescent="0.25">
      <c r="A54" s="600"/>
      <c r="B54" s="589"/>
      <c r="C54" s="145"/>
      <c r="D54" s="146"/>
      <c r="E54" s="146"/>
      <c r="F54" s="590"/>
      <c r="G54" s="591"/>
      <c r="H54" s="592"/>
      <c r="I54" s="593"/>
      <c r="J54" s="146"/>
      <c r="K54" s="146"/>
      <c r="L54" s="590"/>
      <c r="M54" s="146"/>
      <c r="N54" s="160"/>
      <c r="O54" s="594"/>
      <c r="P54" s="160"/>
    </row>
    <row r="55" spans="1:16" ht="18.75" customHeight="1" x14ac:dyDescent="0.25">
      <c r="A55" s="600"/>
      <c r="B55" s="589"/>
      <c r="C55" s="145"/>
      <c r="D55" s="146"/>
      <c r="E55" s="146"/>
      <c r="F55" s="590"/>
      <c r="G55" s="591"/>
      <c r="H55" s="592"/>
      <c r="I55" s="593"/>
      <c r="J55" s="146"/>
      <c r="K55" s="146"/>
      <c r="L55" s="160"/>
      <c r="M55" s="146"/>
      <c r="N55" s="160"/>
      <c r="O55" s="594"/>
      <c r="P55" s="160"/>
    </row>
    <row r="56" spans="1:16" ht="18.75" customHeight="1" x14ac:dyDescent="0.25">
      <c r="A56" s="600"/>
      <c r="B56" s="589"/>
      <c r="C56" s="145"/>
      <c r="D56" s="146"/>
      <c r="E56" s="596"/>
      <c r="F56" s="160"/>
      <c r="G56" s="591"/>
      <c r="H56" s="589"/>
      <c r="I56" s="145"/>
      <c r="J56" s="146"/>
      <c r="K56" s="596"/>
      <c r="L56" s="160"/>
      <c r="M56" s="146"/>
      <c r="N56" s="160"/>
      <c r="O56" s="594"/>
      <c r="P56" s="160"/>
    </row>
    <row r="57" spans="1:16" ht="18.75" customHeight="1" x14ac:dyDescent="0.25">
      <c r="A57" s="600"/>
      <c r="B57" s="589"/>
      <c r="C57" s="145"/>
      <c r="D57" s="146"/>
      <c r="E57" s="146"/>
      <c r="F57" s="590"/>
      <c r="G57" s="591"/>
      <c r="H57" s="592"/>
      <c r="I57" s="593"/>
      <c r="J57" s="146"/>
      <c r="K57" s="146"/>
      <c r="L57" s="590"/>
      <c r="M57" s="146"/>
      <c r="N57" s="160"/>
      <c r="O57" s="594"/>
      <c r="P57" s="160"/>
    </row>
    <row r="58" spans="1:16" ht="18.75" customHeight="1" x14ac:dyDescent="0.25">
      <c r="A58" s="600"/>
      <c r="B58" s="589"/>
      <c r="C58" s="145"/>
      <c r="D58" s="146"/>
      <c r="E58" s="596"/>
      <c r="F58" s="160"/>
      <c r="G58" s="591"/>
      <c r="H58" s="589"/>
      <c r="I58" s="145"/>
      <c r="J58" s="146"/>
      <c r="K58" s="596"/>
      <c r="L58" s="160"/>
      <c r="M58" s="146"/>
      <c r="N58" s="160"/>
      <c r="O58" s="594"/>
      <c r="P58" s="160"/>
    </row>
    <row r="59" spans="1:16" ht="18.75" customHeight="1" x14ac:dyDescent="0.25">
      <c r="A59" s="600"/>
      <c r="B59" s="589"/>
      <c r="C59" s="145"/>
      <c r="D59" s="146"/>
      <c r="E59" s="596"/>
      <c r="F59" s="160"/>
      <c r="G59" s="591"/>
      <c r="H59" s="589"/>
      <c r="I59" s="145"/>
      <c r="J59" s="146"/>
      <c r="K59" s="596"/>
      <c r="L59" s="160"/>
      <c r="M59" s="146"/>
      <c r="N59" s="160"/>
      <c r="O59" s="594"/>
      <c r="P59" s="160"/>
    </row>
    <row r="60" spans="1:16" ht="18.75" customHeight="1" x14ac:dyDescent="0.25">
      <c r="A60" s="600"/>
      <c r="B60" s="589"/>
      <c r="C60" s="145"/>
      <c r="D60" s="146"/>
      <c r="E60" s="596"/>
      <c r="F60" s="160"/>
      <c r="G60" s="591"/>
      <c r="H60" s="589"/>
      <c r="I60" s="145"/>
      <c r="J60" s="146"/>
      <c r="K60" s="596"/>
      <c r="L60" s="160"/>
      <c r="M60" s="146"/>
      <c r="N60" s="160"/>
      <c r="O60" s="594"/>
      <c r="P60" s="160"/>
    </row>
    <row r="61" spans="1:16" ht="18.75" customHeight="1" x14ac:dyDescent="0.25">
      <c r="A61" s="600"/>
      <c r="B61" s="589"/>
      <c r="C61" s="145"/>
      <c r="D61" s="146"/>
      <c r="E61" s="596"/>
      <c r="F61" s="160"/>
      <c r="G61" s="591"/>
      <c r="H61" s="589"/>
      <c r="I61" s="145"/>
      <c r="J61" s="146"/>
      <c r="K61" s="596"/>
      <c r="L61" s="160"/>
      <c r="M61" s="146"/>
      <c r="N61" s="597"/>
      <c r="O61" s="594"/>
      <c r="P61" s="160"/>
    </row>
    <row r="62" spans="1:16" ht="18.75" customHeight="1" x14ac:dyDescent="0.25">
      <c r="A62" s="600"/>
      <c r="B62" s="589"/>
      <c r="C62" s="145"/>
      <c r="D62" s="146"/>
      <c r="E62" s="596"/>
      <c r="F62" s="160"/>
      <c r="G62" s="591"/>
      <c r="H62" s="589"/>
      <c r="I62" s="145"/>
      <c r="J62" s="146"/>
      <c r="K62" s="596"/>
      <c r="L62" s="160"/>
      <c r="M62" s="146"/>
      <c r="N62" s="160"/>
      <c r="O62" s="594"/>
      <c r="P62" s="160"/>
    </row>
    <row r="63" spans="1:16" ht="18.75" customHeight="1" x14ac:dyDescent="0.25">
      <c r="A63" s="600"/>
      <c r="B63" s="589"/>
      <c r="C63" s="145"/>
      <c r="D63" s="146"/>
      <c r="E63" s="596"/>
      <c r="F63" s="160"/>
      <c r="G63" s="591"/>
      <c r="H63" s="589"/>
      <c r="I63" s="145"/>
      <c r="J63" s="146"/>
      <c r="K63" s="598"/>
      <c r="L63" s="160"/>
      <c r="M63" s="146"/>
      <c r="N63" s="160"/>
      <c r="O63" s="594"/>
      <c r="P63" s="160"/>
    </row>
    <row r="64" spans="1:16" ht="18.75" customHeight="1" x14ac:dyDescent="0.25">
      <c r="A64" s="600"/>
      <c r="B64" s="589"/>
      <c r="C64" s="145"/>
      <c r="D64" s="146"/>
      <c r="E64" s="596"/>
      <c r="F64" s="160"/>
      <c r="G64" s="591"/>
      <c r="H64" s="589"/>
      <c r="I64" s="145"/>
      <c r="J64" s="146"/>
      <c r="K64" s="596"/>
      <c r="L64" s="160"/>
      <c r="M64" s="146"/>
      <c r="N64" s="160"/>
      <c r="O64" s="594"/>
      <c r="P64" s="160"/>
    </row>
    <row r="65" spans="1:16" ht="18.75" customHeight="1" x14ac:dyDescent="0.25">
      <c r="A65" s="600"/>
      <c r="B65" s="589"/>
      <c r="C65" s="145"/>
      <c r="D65" s="146"/>
      <c r="E65" s="596"/>
      <c r="F65" s="160"/>
      <c r="G65" s="591"/>
      <c r="H65" s="589"/>
      <c r="I65" s="145"/>
      <c r="J65" s="146"/>
      <c r="K65" s="596"/>
      <c r="L65" s="160"/>
      <c r="M65" s="146"/>
      <c r="N65" s="160"/>
      <c r="O65" s="594"/>
      <c r="P65" s="160"/>
    </row>
    <row r="66" spans="1:16" ht="18.75" customHeight="1" x14ac:dyDescent="0.25">
      <c r="A66" s="600"/>
      <c r="B66" s="589"/>
      <c r="C66" s="145"/>
      <c r="D66" s="146"/>
      <c r="E66" s="596"/>
      <c r="F66" s="160"/>
      <c r="G66" s="591"/>
      <c r="H66" s="589"/>
      <c r="I66" s="145"/>
      <c r="J66" s="146"/>
      <c r="K66" s="599"/>
      <c r="L66" s="160"/>
      <c r="M66" s="146"/>
      <c r="N66" s="160"/>
      <c r="O66" s="594"/>
      <c r="P66" s="160"/>
    </row>
    <row r="67" spans="1:16" ht="18.75" customHeight="1" x14ac:dyDescent="0.25">
      <c r="A67" s="600"/>
      <c r="B67" s="589"/>
      <c r="C67" s="145"/>
      <c r="D67" s="146"/>
      <c r="E67" s="596"/>
      <c r="F67" s="160"/>
      <c r="G67" s="591"/>
      <c r="H67" s="589"/>
      <c r="I67" s="145"/>
      <c r="J67" s="146"/>
      <c r="K67" s="596"/>
      <c r="L67" s="160"/>
      <c r="M67" s="146"/>
      <c r="N67" s="160"/>
      <c r="O67" s="594"/>
      <c r="P67" s="160"/>
    </row>
    <row r="68" spans="1:16" ht="19.5" customHeight="1" x14ac:dyDescent="0.25">
      <c r="A68" s="600"/>
      <c r="B68" s="589"/>
      <c r="C68" s="145"/>
      <c r="D68" s="146"/>
      <c r="E68" s="596"/>
      <c r="F68" s="160"/>
      <c r="G68" s="591"/>
      <c r="H68" s="589"/>
      <c r="I68" s="145"/>
      <c r="J68" s="146"/>
      <c r="K68" s="596"/>
      <c r="L68" s="160"/>
      <c r="M68" s="146"/>
      <c r="N68" s="160"/>
      <c r="O68" s="594"/>
      <c r="P68" s="160"/>
    </row>
    <row r="69" spans="1:16" ht="19.5" customHeight="1" x14ac:dyDescent="0.25">
      <c r="A69" s="600"/>
      <c r="B69" s="589"/>
      <c r="C69" s="145"/>
      <c r="D69" s="146"/>
      <c r="E69" s="596"/>
      <c r="F69" s="160"/>
      <c r="G69" s="591"/>
      <c r="H69" s="589"/>
      <c r="I69" s="145"/>
      <c r="J69" s="146"/>
      <c r="K69" s="596"/>
      <c r="L69" s="160"/>
      <c r="M69" s="146"/>
      <c r="N69" s="160"/>
      <c r="O69" s="594"/>
      <c r="P69" s="160"/>
    </row>
    <row r="70" spans="1:16" ht="19.5" customHeight="1" x14ac:dyDescent="0.25">
      <c r="A70" s="600"/>
      <c r="B70" s="589"/>
      <c r="C70" s="145"/>
      <c r="D70" s="146"/>
      <c r="E70" s="596"/>
      <c r="F70" s="160"/>
      <c r="G70" s="591"/>
      <c r="H70" s="589"/>
      <c r="I70" s="145"/>
      <c r="J70" s="146"/>
      <c r="K70" s="596"/>
      <c r="L70" s="160"/>
      <c r="M70" s="146"/>
      <c r="N70" s="160"/>
      <c r="O70" s="594"/>
      <c r="P70" s="160"/>
    </row>
    <row r="71" spans="1:16" ht="19.5" customHeight="1" x14ac:dyDescent="0.25">
      <c r="A71" s="600"/>
      <c r="B71" s="589"/>
      <c r="C71" s="145"/>
      <c r="D71" s="146"/>
      <c r="E71" s="596"/>
      <c r="F71" s="160"/>
      <c r="G71" s="591"/>
      <c r="H71" s="589"/>
      <c r="I71" s="145"/>
      <c r="J71" s="146"/>
      <c r="K71" s="596"/>
      <c r="L71" s="160"/>
      <c r="M71" s="146"/>
      <c r="N71" s="160"/>
      <c r="O71" s="594"/>
      <c r="P71" s="160"/>
    </row>
    <row r="72" spans="1:16" ht="19.5" customHeight="1" x14ac:dyDescent="0.25">
      <c r="A72" s="600"/>
      <c r="B72" s="589"/>
      <c r="C72" s="145"/>
      <c r="D72" s="146"/>
      <c r="E72" s="146"/>
      <c r="F72" s="590"/>
      <c r="G72" s="591"/>
      <c r="H72" s="592"/>
      <c r="I72" s="593"/>
      <c r="J72" s="146"/>
      <c r="K72" s="146"/>
      <c r="L72" s="160"/>
      <c r="M72" s="146"/>
      <c r="N72" s="160"/>
      <c r="O72" s="594"/>
      <c r="P72" s="160"/>
    </row>
    <row r="73" spans="1:16" ht="19.5" customHeight="1" x14ac:dyDescent="0.25">
      <c r="A73" s="600"/>
      <c r="B73" s="589"/>
      <c r="C73" s="145"/>
      <c r="D73" s="146"/>
      <c r="E73" s="596"/>
      <c r="F73" s="160"/>
      <c r="G73" s="591"/>
      <c r="H73" s="589"/>
      <c r="I73" s="145"/>
      <c r="J73" s="146"/>
      <c r="K73" s="596"/>
      <c r="L73" s="160"/>
      <c r="M73" s="146"/>
      <c r="N73" s="160"/>
      <c r="O73" s="594"/>
      <c r="P73" s="160"/>
    </row>
    <row r="74" spans="1:16" ht="19.5" customHeight="1" x14ac:dyDescent="0.25">
      <c r="A74" s="600"/>
      <c r="B74" s="589"/>
      <c r="C74" s="145"/>
      <c r="D74" s="146"/>
      <c r="E74" s="596"/>
      <c r="F74" s="160"/>
      <c r="G74" s="591"/>
      <c r="H74" s="589"/>
      <c r="I74" s="145"/>
      <c r="J74" s="146"/>
      <c r="K74" s="596"/>
      <c r="L74" s="160"/>
      <c r="M74" s="146"/>
      <c r="N74" s="160"/>
      <c r="O74" s="594"/>
      <c r="P74" s="160"/>
    </row>
    <row r="75" spans="1:16" ht="19.5" customHeight="1" x14ac:dyDescent="0.25">
      <c r="A75" s="600"/>
      <c r="B75" s="589"/>
      <c r="C75" s="145"/>
      <c r="D75" s="146"/>
      <c r="E75" s="596"/>
      <c r="F75" s="160"/>
      <c r="G75" s="591"/>
      <c r="H75" s="589"/>
      <c r="I75" s="145"/>
      <c r="J75" s="146"/>
      <c r="K75" s="596"/>
      <c r="L75" s="160"/>
      <c r="M75" s="146"/>
      <c r="N75" s="160"/>
      <c r="O75" s="594"/>
      <c r="P75" s="160"/>
    </row>
    <row r="76" spans="1:16" ht="19.5" customHeight="1" x14ac:dyDescent="0.25">
      <c r="A76" s="600"/>
      <c r="B76" s="589"/>
      <c r="C76" s="145"/>
      <c r="D76" s="146"/>
      <c r="E76" s="596"/>
      <c r="F76" s="160"/>
      <c r="G76" s="591"/>
      <c r="H76" s="589"/>
      <c r="I76" s="145"/>
      <c r="J76" s="146"/>
      <c r="K76" s="596"/>
      <c r="L76" s="160"/>
      <c r="M76" s="146"/>
      <c r="N76" s="160"/>
      <c r="O76" s="594"/>
      <c r="P76" s="160"/>
    </row>
    <row r="77" spans="1:16" ht="19.5" customHeight="1" x14ac:dyDescent="0.25">
      <c r="A77" s="600"/>
      <c r="B77" s="589"/>
      <c r="C77" s="145"/>
      <c r="D77" s="146"/>
      <c r="E77" s="596"/>
      <c r="F77" s="160"/>
      <c r="G77" s="591"/>
      <c r="H77" s="589"/>
      <c r="I77" s="145"/>
      <c r="J77" s="146"/>
      <c r="K77" s="596"/>
      <c r="L77" s="160"/>
      <c r="M77" s="146"/>
      <c r="N77" s="597"/>
      <c r="O77" s="594"/>
      <c r="P77" s="160"/>
    </row>
    <row r="78" spans="1:16" ht="19.5" customHeight="1" x14ac:dyDescent="0.25">
      <c r="A78" s="600"/>
      <c r="B78" s="589"/>
      <c r="C78" s="145"/>
      <c r="D78" s="146"/>
      <c r="E78" s="596"/>
      <c r="F78" s="160"/>
      <c r="G78" s="591"/>
      <c r="H78" s="589"/>
      <c r="I78" s="145"/>
      <c r="J78" s="146"/>
      <c r="K78" s="596"/>
      <c r="L78" s="160"/>
      <c r="M78" s="146"/>
      <c r="N78" s="160"/>
      <c r="O78" s="594"/>
      <c r="P78" s="160"/>
    </row>
    <row r="79" spans="1:16" ht="19.5" customHeight="1" x14ac:dyDescent="0.25">
      <c r="A79" s="600"/>
      <c r="B79" s="589"/>
      <c r="C79" s="145"/>
      <c r="D79" s="146"/>
      <c r="E79" s="596"/>
      <c r="F79" s="160"/>
      <c r="G79" s="591"/>
      <c r="H79" s="589"/>
      <c r="I79" s="145"/>
      <c r="J79" s="146"/>
      <c r="K79" s="598"/>
      <c r="L79" s="160"/>
      <c r="M79" s="146"/>
      <c r="N79" s="160"/>
      <c r="O79" s="594"/>
      <c r="P79" s="160"/>
    </row>
    <row r="80" spans="1:16" ht="19.5" customHeight="1" x14ac:dyDescent="0.25">
      <c r="A80" s="600"/>
      <c r="B80" s="589"/>
      <c r="C80" s="145"/>
      <c r="D80" s="146"/>
      <c r="E80" s="596"/>
      <c r="F80" s="160"/>
      <c r="G80" s="591"/>
      <c r="H80" s="589"/>
      <c r="I80" s="145"/>
      <c r="J80" s="146"/>
      <c r="K80" s="596"/>
      <c r="L80" s="160"/>
      <c r="M80" s="146"/>
      <c r="N80" s="160"/>
      <c r="O80" s="594"/>
      <c r="P80" s="160"/>
    </row>
    <row r="81" spans="1:16" ht="19.5" customHeight="1" x14ac:dyDescent="0.25">
      <c r="A81" s="600"/>
      <c r="B81" s="589"/>
      <c r="C81" s="145"/>
      <c r="D81" s="146"/>
      <c r="E81" s="596"/>
      <c r="F81" s="160"/>
      <c r="G81" s="591"/>
      <c r="H81" s="589"/>
      <c r="I81" s="145"/>
      <c r="J81" s="146"/>
      <c r="K81" s="596"/>
      <c r="L81" s="160"/>
      <c r="M81" s="146"/>
      <c r="N81" s="160"/>
      <c r="O81" s="594"/>
      <c r="P81" s="160"/>
    </row>
    <row r="82" spans="1:16" ht="19.5" customHeight="1" x14ac:dyDescent="0.25">
      <c r="A82" s="600"/>
      <c r="B82" s="589"/>
      <c r="C82" s="145"/>
      <c r="D82" s="146"/>
      <c r="E82" s="596"/>
      <c r="F82" s="160"/>
      <c r="G82" s="591"/>
      <c r="H82" s="589"/>
      <c r="I82" s="145"/>
      <c r="J82" s="146"/>
      <c r="K82" s="599"/>
      <c r="L82" s="160"/>
      <c r="M82" s="146"/>
      <c r="N82" s="160"/>
      <c r="O82" s="594"/>
      <c r="P82" s="160"/>
    </row>
    <row r="83" spans="1:16" ht="19.5" customHeight="1" x14ac:dyDescent="0.25">
      <c r="A83" s="600"/>
      <c r="B83" s="589"/>
      <c r="C83" s="145"/>
      <c r="D83" s="146"/>
      <c r="E83" s="596"/>
      <c r="F83" s="160"/>
      <c r="G83" s="591"/>
      <c r="H83" s="589"/>
      <c r="I83" s="145"/>
      <c r="J83" s="146"/>
      <c r="K83" s="596"/>
      <c r="L83" s="160"/>
      <c r="M83" s="146"/>
      <c r="N83" s="160"/>
      <c r="O83" s="594"/>
      <c r="P83" s="160"/>
    </row>
    <row r="84" spans="1:16" ht="19.5" customHeight="1" x14ac:dyDescent="0.25">
      <c r="A84" s="600"/>
      <c r="B84" s="589"/>
      <c r="C84" s="145"/>
      <c r="D84" s="146"/>
      <c r="E84" s="596"/>
      <c r="F84" s="160"/>
      <c r="G84" s="591"/>
      <c r="H84" s="589"/>
      <c r="I84" s="145"/>
      <c r="J84" s="146"/>
      <c r="K84" s="596"/>
      <c r="L84" s="160"/>
      <c r="M84" s="146"/>
      <c r="N84" s="160"/>
      <c r="O84" s="594"/>
      <c r="P84" s="160"/>
    </row>
    <row r="85" spans="1:16" ht="19.5" customHeight="1" x14ac:dyDescent="0.25">
      <c r="A85" s="600"/>
      <c r="B85" s="589"/>
      <c r="C85" s="145"/>
      <c r="D85" s="146"/>
      <c r="E85" s="596"/>
      <c r="F85" s="160"/>
      <c r="G85" s="591"/>
      <c r="H85" s="589"/>
      <c r="I85" s="145"/>
      <c r="J85" s="146"/>
      <c r="K85" s="596"/>
      <c r="L85" s="160"/>
      <c r="M85" s="146"/>
      <c r="N85" s="160"/>
      <c r="O85" s="594"/>
      <c r="P85" s="160"/>
    </row>
    <row r="86" spans="1:16" ht="19.5" customHeight="1" x14ac:dyDescent="0.25">
      <c r="A86" s="600"/>
      <c r="B86" s="589"/>
      <c r="C86" s="145"/>
      <c r="D86" s="146"/>
      <c r="E86" s="596"/>
      <c r="F86" s="160"/>
      <c r="G86" s="591"/>
      <c r="H86" s="589"/>
      <c r="I86" s="145"/>
      <c r="J86" s="146"/>
      <c r="K86" s="596"/>
      <c r="L86" s="160"/>
      <c r="M86" s="146"/>
      <c r="N86" s="160"/>
      <c r="O86" s="594"/>
      <c r="P86" s="160"/>
    </row>
    <row r="87" spans="1:16" ht="19.5" customHeight="1" x14ac:dyDescent="0.25">
      <c r="A87" s="600"/>
      <c r="B87" s="602"/>
      <c r="C87" s="603"/>
      <c r="D87" s="604"/>
      <c r="E87" s="605"/>
      <c r="F87" s="606"/>
      <c r="G87" s="607"/>
      <c r="H87" s="602"/>
      <c r="I87" s="603"/>
      <c r="J87" s="604"/>
      <c r="K87" s="605"/>
      <c r="L87" s="606"/>
      <c r="M87" s="146"/>
      <c r="N87" s="160"/>
      <c r="O87" s="594"/>
      <c r="P87" s="160"/>
    </row>
  </sheetData>
  <mergeCells count="4">
    <mergeCell ref="A5:B5"/>
    <mergeCell ref="B6:F6"/>
    <mergeCell ref="H6:L6"/>
    <mergeCell ref="M6:P6"/>
  </mergeCells>
  <printOptions horizontalCentered="1"/>
  <pageMargins left="0.35" right="0.35" top="0.390277777777778" bottom="0.390277777777778" header="0.511811023622047" footer="0.511811023622047"/>
  <pageSetup paperSize="9" orientation="landscape" horizontalDpi="300" verticalDpi="30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6801" r:id="rId3" name="Button 1">
              <controlPr defaultSize="0" autoPict="0">
                <anchor moveWithCells="1" sizeWithCells="1">
                  <from>
                    <xdr:col>9</xdr:col>
                    <xdr:colOff>281940</xdr:colOff>
                    <xdr:row>0</xdr:row>
                    <xdr:rowOff>91440</xdr:rowOff>
                  </from>
                  <to>
                    <xdr:col>12</xdr:col>
                    <xdr:colOff>45720</xdr:colOff>
                    <xdr:row>2</xdr:row>
                    <xdr:rowOff>7620</xdr:rowOff>
                  </to>
                </anchor>
              </controlPr>
            </control>
          </mc:Choice>
        </mc:AlternateContent>
        <mc:AlternateContent xmlns:mc="http://schemas.openxmlformats.org/markup-compatibility/2006">
          <mc:Choice Requires="x14">
            <control shapeId="76802" r:id="rId4" name="Button 2">
              <controlPr defaultSize="0" autoFill="0" autoPict="0" altText="Sorsolási rangsor szerinti sorbarakás">
                <anchor moveWithCells="1">
                  <from>
                    <xdr:col>9</xdr:col>
                    <xdr:colOff>350520</xdr:colOff>
                    <xdr:row>0</xdr:row>
                    <xdr:rowOff>114300</xdr:rowOff>
                  </from>
                  <to>
                    <xdr:col>12</xdr:col>
                    <xdr:colOff>60960</xdr:colOff>
                    <xdr:row>2</xdr:row>
                    <xdr:rowOff>7620</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c r="R1" s="609"/>
    </row>
    <row r="2" spans="1:21" s="172" customFormat="1" ht="13.2" x14ac:dyDescent="0.25">
      <c r="A2" s="517" t="s">
        <v>32</v>
      </c>
      <c r="B2" s="103"/>
      <c r="C2" s="103"/>
      <c r="D2" s="103"/>
      <c r="E2" s="103"/>
      <c r="F2" s="168">
        <f>Altalanos!$D$8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3"/>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617" t="s">
        <v>231</v>
      </c>
      <c r="D5" s="58" t="s">
        <v>81</v>
      </c>
      <c r="E5" s="617" t="s">
        <v>39</v>
      </c>
      <c r="F5" s="69" t="s">
        <v>27</v>
      </c>
      <c r="G5" s="69" t="s">
        <v>28</v>
      </c>
      <c r="H5" s="69"/>
      <c r="I5" s="69" t="s">
        <v>38</v>
      </c>
      <c r="J5" s="69"/>
      <c r="K5" s="58" t="s">
        <v>57</v>
      </c>
      <c r="L5" s="618"/>
      <c r="M5" s="58" t="s">
        <v>82</v>
      </c>
      <c r="N5" s="618"/>
      <c r="O5" s="58" t="s">
        <v>232</v>
      </c>
      <c r="P5" s="618"/>
      <c r="Q5" s="58"/>
      <c r="R5" s="619"/>
    </row>
    <row r="6" spans="1:21" s="195" customFormat="1" ht="11.2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(4)'!$A$7:$P$23,14))</f>
        <v/>
      </c>
      <c r="C7" s="197" t="str">
        <f>IF($D7="","",VLOOKUP($D7,'1D ELO (4)'!$A$7:$P$23,15))</f>
        <v/>
      </c>
      <c r="D7" s="199"/>
      <c r="E7" s="624" t="str">
        <f>UPPER(IF($D7="","",VLOOKUP($D7,'1D ELO (4)'!$A$7:$P$23,5)))</f>
        <v/>
      </c>
      <c r="F7" s="235" t="str">
        <f>UPPER(IF($D7="","",VLOOKUP($D7,'1D ELO (4)'!$A$7:$P$23,2)))</f>
        <v/>
      </c>
      <c r="G7" s="235" t="str">
        <f>IF($D7="","",VLOOKUP($D7,'1D ELO (4)'!$A$7:$P$23,3))</f>
        <v/>
      </c>
      <c r="H7" s="625"/>
      <c r="I7" s="235" t="str">
        <f>IF($D7="","",VLOOKUP($D7,'1D ELO (4)'!$A$7:$P$23,4))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24" t="str">
        <f>UPPER(IF($D7="","",VLOOKUP($D7,'1D ELO (4)'!$A$7:$P$23,11)))</f>
        <v/>
      </c>
      <c r="F8" s="235" t="str">
        <f>UPPER(IF($D7="","",VLOOKUP($D7,'1D ELO (4)'!$A$7:$P$23,8)))</f>
        <v/>
      </c>
      <c r="G8" s="235" t="str">
        <f>IF($D7="","",VLOOKUP($D7,'1D ELO (4)'!$A$7:$P$23,9))</f>
        <v/>
      </c>
      <c r="H8" s="625"/>
      <c r="I8" s="235" t="str">
        <f>IF($D7="","",VLOOKUP($D7,'1D ELO (4)'!$A$7:$P$23,10))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212"/>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0"/>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(4)'!$A$7:$P$23,14))</f>
        <v/>
      </c>
      <c r="C11" s="197" t="str">
        <f>IF($D11="","",VLOOKUP($D11,'1D ELO (4)'!$A$7:$P$23,15))</f>
        <v/>
      </c>
      <c r="D11" s="199"/>
      <c r="E11" s="637" t="str">
        <f>UPPER(IF($D11="","",VLOOKUP($D11,'1D ELO (4)'!$A$7:$P$23,5)))</f>
        <v/>
      </c>
      <c r="F11" s="219" t="str">
        <f>UPPER(IF($D11="","",VLOOKUP($D11,'1D ELO (4)'!$A$7:$P$23,2)))</f>
        <v/>
      </c>
      <c r="G11" s="219" t="str">
        <f>IF($D11="","",VLOOKUP($D11,'1D ELO (4)'!$A$7:$P$23,3))</f>
        <v/>
      </c>
      <c r="H11" s="638"/>
      <c r="I11" s="219" t="str">
        <f>IF($D11="","",VLOOKUP($D11,'1D ELO (4)'!$A$7:$P$23,4))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(4)'!$A$7:$P$23,11)))</f>
        <v/>
      </c>
      <c r="F12" s="219" t="str">
        <f>UPPER(IF($D11="","",VLOOKUP($D11,'1D ELO (4)'!$A$7:$P$23,8)))</f>
        <v/>
      </c>
      <c r="G12" s="219" t="str">
        <f>IF($D11="","",VLOOKUP($D11,'1D ELO (4)'!$A$7:$P$23,9))</f>
        <v/>
      </c>
      <c r="H12" s="638"/>
      <c r="I12" s="219" t="str">
        <f>IF($D11="","",VLOOKUP($D11,'1D ELO (4)'!$A$7:$P$23,10))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210"/>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210"/>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(4)'!$A$7:$P$23,14))</f>
        <v/>
      </c>
      <c r="C15" s="197" t="str">
        <f>IF($D15="","",VLOOKUP($D15,'1D ELO (4)'!$A$7:$P$23,15))</f>
        <v/>
      </c>
      <c r="D15" s="199"/>
      <c r="E15" s="637" t="str">
        <f>UPPER(IF($D15="","",VLOOKUP($D15,'1D ELO (4)'!$A$7:$P$23,5)))</f>
        <v/>
      </c>
      <c r="F15" s="219" t="str">
        <f>UPPER(IF($D15="","",VLOOKUP($D15,'1D ELO (4)'!$A$7:$P$23,2)))</f>
        <v/>
      </c>
      <c r="G15" s="219" t="str">
        <f>IF($D15="","",VLOOKUP($D15,'1D ELO (4)'!$A$7:$P$23,3))</f>
        <v/>
      </c>
      <c r="H15" s="638"/>
      <c r="I15" s="219" t="str">
        <f>IF($D15="","",VLOOKUP($D15,'1D ELO (4)'!$A$7:$P$23,4))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(4)'!$A$7:$P$23,11)))</f>
        <v/>
      </c>
      <c r="F16" s="219" t="str">
        <f>UPPER(IF($D15="","",VLOOKUP($D15,'1D ELO (4)'!$A$7:$P$23,8)))</f>
        <v/>
      </c>
      <c r="G16" s="219" t="str">
        <f>IF($D15="","",VLOOKUP($D15,'1D ELO (4)'!$A$7:$P$23,9))</f>
        <v/>
      </c>
      <c r="H16" s="638"/>
      <c r="I16" s="219" t="str">
        <f>IF($D15="","",VLOOKUP($D15,'1D ELO (4)'!$A$7:$P$23,10))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210"/>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210"/>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(4)'!$A$7:$P$23,14))</f>
        <v/>
      </c>
      <c r="C19" s="197" t="str">
        <f>IF($D19="","",VLOOKUP($D19,'1D ELO (4)'!$A$7:$P$23,15))</f>
        <v/>
      </c>
      <c r="D19" s="199"/>
      <c r="E19" s="637" t="str">
        <f>UPPER(IF($D19="","",VLOOKUP($D19,'1D ELO (4)'!$A$7:$P$23,5)))</f>
        <v/>
      </c>
      <c r="F19" s="219" t="str">
        <f>UPPER(IF($D19="","",VLOOKUP($D19,'1D ELO (4)'!$A$7:$P$23,2)))</f>
        <v/>
      </c>
      <c r="G19" s="219" t="str">
        <f>IF($D19="","",VLOOKUP($D19,'1D ELO (4)'!$A$7:$P$23,3))</f>
        <v/>
      </c>
      <c r="H19" s="638"/>
      <c r="I19" s="219" t="str">
        <f>IF($D19="","",VLOOKUP($D19,'1D ELO (4)'!$A$7:$P$23,4))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(4)'!$A$7:$P$23,11)))</f>
        <v/>
      </c>
      <c r="F20" s="219" t="str">
        <f>UPPER(IF($D19="","",VLOOKUP($D19,'1D ELO (4)'!$A$7:$P$23,8)))</f>
        <v/>
      </c>
      <c r="G20" s="219" t="str">
        <f>IF($D19="","",VLOOKUP($D19,'1D ELO (4)'!$A$7:$P$23,9))</f>
        <v/>
      </c>
      <c r="H20" s="638"/>
      <c r="I20" s="219" t="str">
        <f>IF($D19="","",VLOOKUP($D19,'1D ELO (4)'!$A$7:$P$23,10))</f>
        <v/>
      </c>
      <c r="J20" s="629"/>
      <c r="K20" s="523"/>
      <c r="L20" s="627"/>
      <c r="M20" s="641"/>
      <c r="N20" s="646"/>
      <c r="O20" s="523"/>
      <c r="P20" s="627"/>
      <c r="Q20" s="523"/>
      <c r="R20" s="204"/>
      <c r="S20" s="207"/>
    </row>
    <row r="21" spans="1:19" s="63" customFormat="1" ht="9" customHeight="1" x14ac:dyDescent="0.25">
      <c r="A21" s="628"/>
      <c r="B21" s="212"/>
      <c r="C21" s="212"/>
      <c r="D21" s="212"/>
      <c r="E21" s="210"/>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0"/>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(4)'!$A$7:$P$23,14))</f>
        <v/>
      </c>
      <c r="C23" s="197" t="str">
        <f>IF($D23="","",VLOOKUP($D23,'1D ELO (4)'!$A$7:$P$23,15))</f>
        <v/>
      </c>
      <c r="D23" s="199"/>
      <c r="E23" s="637" t="str">
        <f>UPPER(IF($D23="","",VLOOKUP($D23,'1D ELO (4)'!$A$7:$P$23,5)))</f>
        <v/>
      </c>
      <c r="F23" s="219" t="str">
        <f>UPPER(IF($D23="","",VLOOKUP($D23,'1D ELO (4)'!$A$7:$P$23,2)))</f>
        <v/>
      </c>
      <c r="G23" s="219" t="str">
        <f>IF($D23="","",VLOOKUP($D23,'1D ELO (4)'!$A$7:$P$23,3))</f>
        <v/>
      </c>
      <c r="H23" s="638"/>
      <c r="I23" s="219" t="str">
        <f>IF($D23="","",VLOOKUP($D23,'1D ELO (4)'!$A$7:$P$23,4))</f>
        <v/>
      </c>
      <c r="J23" s="626"/>
      <c r="K23" s="523"/>
      <c r="L23" s="627"/>
      <c r="M23" s="523"/>
      <c r="N23" s="640"/>
      <c r="O23" s="523"/>
      <c r="P23" s="647"/>
      <c r="Q23" s="523"/>
      <c r="R23" s="204"/>
      <c r="S23" s="207"/>
    </row>
    <row r="24" spans="1:19" s="63" customFormat="1" ht="9" customHeight="1" x14ac:dyDescent="0.25">
      <c r="A24" s="628"/>
      <c r="B24" s="210"/>
      <c r="C24" s="210"/>
      <c r="D24" s="210"/>
      <c r="E24" s="637" t="str">
        <f>UPPER(IF($D23="","",VLOOKUP($D23,'1D ELO (4)'!$A$7:$P$23,11)))</f>
        <v/>
      </c>
      <c r="F24" s="219" t="str">
        <f>UPPER(IF($D23="","",VLOOKUP($D23,'1D ELO (4)'!$A$7:$P$23,8)))</f>
        <v/>
      </c>
      <c r="G24" s="219" t="str">
        <f>IF($D23="","",VLOOKUP($D23,'1D ELO (4)'!$A$7:$P$23,9))</f>
        <v/>
      </c>
      <c r="H24" s="638"/>
      <c r="I24" s="219" t="str">
        <f>IF($D23="","",VLOOKUP($D23,'1D ELO (4)'!$A$7:$P$23,10))</f>
        <v/>
      </c>
      <c r="J24" s="629"/>
      <c r="K24" s="630" t="str">
        <f>IF(J24="a",F23,IF(J24="b",F25,""))</f>
        <v/>
      </c>
      <c r="L24" s="627"/>
      <c r="M24" s="523"/>
      <c r="N24" s="640"/>
      <c r="O24" s="523"/>
      <c r="P24" s="627"/>
      <c r="Q24" s="523"/>
      <c r="R24" s="204"/>
      <c r="S24" s="207"/>
    </row>
    <row r="25" spans="1:19" s="63" customFormat="1" ht="9" customHeight="1" x14ac:dyDescent="0.25">
      <c r="A25" s="628"/>
      <c r="B25" s="212"/>
      <c r="C25" s="212"/>
      <c r="D25" s="212"/>
      <c r="E25" s="210"/>
      <c r="F25" s="631"/>
      <c r="G25" s="631"/>
      <c r="H25" s="634"/>
      <c r="I25" s="631"/>
      <c r="J25" s="632"/>
      <c r="K25" s="298" t="str">
        <f>UPPER(IF(OR(J26="a",J26="as"),F23,IF(OR(J26="b",J26="bs"),F27,)))</f>
        <v/>
      </c>
      <c r="L25" s="633"/>
      <c r="M25" s="523"/>
      <c r="N25" s="640"/>
      <c r="O25" s="523"/>
      <c r="P25" s="627"/>
      <c r="Q25" s="523"/>
      <c r="R25" s="204"/>
      <c r="S25" s="207"/>
    </row>
    <row r="26" spans="1:19" s="63" customFormat="1" ht="9" customHeight="1" x14ac:dyDescent="0.25">
      <c r="A26" s="628"/>
      <c r="B26" s="212"/>
      <c r="C26" s="212"/>
      <c r="D26" s="212"/>
      <c r="E26" s="210"/>
      <c r="F26" s="631"/>
      <c r="G26" s="631"/>
      <c r="H26" s="634"/>
      <c r="I26" s="528" t="s">
        <v>59</v>
      </c>
      <c r="J26" s="225"/>
      <c r="K26" s="635" t="str">
        <f>UPPER(IF(OR(J26="a",J26="as"),F24,IF(OR(J26="b",J26="bs"),F28,)))</f>
        <v/>
      </c>
      <c r="L26" s="636"/>
      <c r="M26" s="523"/>
      <c r="N26" s="640"/>
      <c r="O26" s="523"/>
      <c r="P26" s="627"/>
      <c r="Q26" s="523"/>
      <c r="R26" s="204"/>
      <c r="S26" s="207"/>
    </row>
    <row r="27" spans="1:19" s="63" customFormat="1" ht="9" customHeight="1" x14ac:dyDescent="0.25">
      <c r="A27" s="628">
        <v>6</v>
      </c>
      <c r="B27" s="197" t="str">
        <f>IF($D27="","",VLOOKUP($D27,'1D ELO (4)'!$A$7:$P$23,14))</f>
        <v/>
      </c>
      <c r="C27" s="197" t="str">
        <f>IF($D27="","",VLOOKUP($D27,'1D ELO (4)'!$A$7:$P$23,15))</f>
        <v/>
      </c>
      <c r="D27" s="199"/>
      <c r="E27" s="637" t="str">
        <f>UPPER(IF($D27="","",VLOOKUP($D27,'1D ELO (4)'!$A$7:$P$23,5)))</f>
        <v/>
      </c>
      <c r="F27" s="219" t="str">
        <f>UPPER(IF($D27="","",VLOOKUP($D27,'1D ELO (4)'!$A$7:$P$23,2)))</f>
        <v/>
      </c>
      <c r="G27" s="219" t="str">
        <f>IF($D27="","",VLOOKUP($D27,'1D ELO (4)'!$A$7:$P$23,3))</f>
        <v/>
      </c>
      <c r="H27" s="638"/>
      <c r="I27" s="219" t="str">
        <f>IF($D27="","",VLOOKUP($D27,'1D ELO (4)'!$A$7:$P$23,4))</f>
        <v/>
      </c>
      <c r="J27" s="639"/>
      <c r="K27" s="523"/>
      <c r="L27" s="640"/>
      <c r="M27" s="526"/>
      <c r="N27" s="645"/>
      <c r="O27" s="523"/>
      <c r="P27" s="627"/>
      <c r="Q27" s="523"/>
      <c r="R27" s="204"/>
      <c r="S27" s="207"/>
    </row>
    <row r="28" spans="1:19" s="63" customFormat="1" ht="9" customHeight="1" x14ac:dyDescent="0.25">
      <c r="A28" s="628"/>
      <c r="B28" s="210"/>
      <c r="C28" s="210"/>
      <c r="D28" s="210"/>
      <c r="E28" s="637" t="str">
        <f>UPPER(IF($D27="","",VLOOKUP($D27,'1D ELO (4)'!$A$7:$P$23,11)))</f>
        <v/>
      </c>
      <c r="F28" s="219" t="str">
        <f>UPPER(IF($D27="","",VLOOKUP($D27,'1D ELO (4)'!$A$7:$P$23,8)))</f>
        <v/>
      </c>
      <c r="G28" s="219" t="str">
        <f>IF($D27="","",VLOOKUP($D27,'1D ELO (4)'!$A$7:$P$23,9))</f>
        <v/>
      </c>
      <c r="H28" s="638"/>
      <c r="I28" s="219" t="str">
        <f>IF($D27="","",VLOOKUP($D27,'1D ELO (4)'!$A$7:$P$23,10))</f>
        <v/>
      </c>
      <c r="J28" s="629"/>
      <c r="K28" s="523"/>
      <c r="L28" s="640"/>
      <c r="M28" s="641"/>
      <c r="N28" s="646"/>
      <c r="O28" s="523"/>
      <c r="P28" s="627"/>
      <c r="Q28" s="523"/>
      <c r="R28" s="204"/>
      <c r="S28" s="207"/>
    </row>
    <row r="29" spans="1:19" s="63" customFormat="1" ht="9" customHeight="1" x14ac:dyDescent="0.25">
      <c r="A29" s="628"/>
      <c r="B29" s="212"/>
      <c r="C29" s="212"/>
      <c r="D29" s="223"/>
      <c r="E29" s="210"/>
      <c r="F29" s="631"/>
      <c r="G29" s="631"/>
      <c r="H29" s="634"/>
      <c r="I29" s="631"/>
      <c r="J29" s="643"/>
      <c r="K29" s="523"/>
      <c r="L29" s="632"/>
      <c r="M29" s="298" t="str">
        <f>UPPER(IF(OR(L30="a",L30="as"),K25,IF(OR(L30="b",L30="bs"),K33,)))</f>
        <v/>
      </c>
      <c r="N29" s="640"/>
      <c r="O29" s="523"/>
      <c r="P29" s="627"/>
      <c r="Q29" s="523"/>
      <c r="R29" s="204"/>
      <c r="S29" s="207"/>
    </row>
    <row r="30" spans="1:19" s="63" customFormat="1" ht="9" customHeight="1" x14ac:dyDescent="0.25">
      <c r="A30" s="628"/>
      <c r="B30" s="212"/>
      <c r="C30" s="212"/>
      <c r="D30" s="223"/>
      <c r="E30" s="210"/>
      <c r="F30" s="631"/>
      <c r="G30" s="631"/>
      <c r="H30" s="634"/>
      <c r="I30" s="631"/>
      <c r="J30" s="643"/>
      <c r="K30" s="215" t="s">
        <v>59</v>
      </c>
      <c r="L30" s="225"/>
      <c r="M30" s="635" t="str">
        <f>UPPER(IF(OR(L30="a",L30="as"),K26,IF(OR(L30="b",L30="bs"),K34,)))</f>
        <v/>
      </c>
      <c r="N30" s="629"/>
      <c r="O30" s="523"/>
      <c r="P30" s="627"/>
      <c r="Q30" s="523"/>
      <c r="R30" s="204"/>
      <c r="S30" s="207"/>
    </row>
    <row r="31" spans="1:19" s="63" customFormat="1" ht="9" customHeight="1" x14ac:dyDescent="0.25">
      <c r="A31" s="644">
        <v>7</v>
      </c>
      <c r="B31" s="197" t="str">
        <f>IF($D31="","",VLOOKUP($D31,'1D ELO (4)'!$A$7:$P$23,14))</f>
        <v/>
      </c>
      <c r="C31" s="197" t="str">
        <f>IF($D31="","",VLOOKUP($D31,'1D ELO (4)'!$A$7:$P$23,15))</f>
        <v/>
      </c>
      <c r="D31" s="199"/>
      <c r="E31" s="637" t="str">
        <f>UPPER(IF($D31="","",VLOOKUP($D31,'1D ELO (4)'!$A$7:$P$23,5)))</f>
        <v/>
      </c>
      <c r="F31" s="219" t="str">
        <f>UPPER(IF($D31="","",VLOOKUP($D31,'1D ELO (4)'!$A$7:$P$23,2)))</f>
        <v/>
      </c>
      <c r="G31" s="219" t="str">
        <f>IF($D31="","",VLOOKUP($D31,'1D ELO (4)'!$A$7:$P$23,3))</f>
        <v/>
      </c>
      <c r="H31" s="638"/>
      <c r="I31" s="219" t="str">
        <f>IF($D31="","",VLOOKUP($D31,'1D ELO (4)'!$A$7:$P$23,4))</f>
        <v/>
      </c>
      <c r="J31" s="626"/>
      <c r="K31" s="523"/>
      <c r="L31" s="640"/>
      <c r="M31" s="523"/>
      <c r="N31" s="627"/>
      <c r="O31" s="526"/>
      <c r="P31" s="627"/>
      <c r="Q31" s="523"/>
      <c r="R31" s="204"/>
      <c r="S31" s="207"/>
    </row>
    <row r="32" spans="1:19" s="63" customFormat="1" ht="9" customHeight="1" x14ac:dyDescent="0.25">
      <c r="A32" s="628"/>
      <c r="B32" s="210"/>
      <c r="C32" s="210"/>
      <c r="D32" s="210"/>
      <c r="E32" s="637" t="str">
        <f>UPPER(IF($D31="","",VLOOKUP($D31,'1D ELO (4)'!$A$7:$P$23,11)))</f>
        <v/>
      </c>
      <c r="F32" s="219" t="str">
        <f>UPPER(IF($D31="","",VLOOKUP($D31,'1D ELO (4)'!$A$7:$P$23,8)))</f>
        <v/>
      </c>
      <c r="G32" s="219" t="str">
        <f>IF($D31="","",VLOOKUP($D31,'1D ELO (4)'!$A$7:$P$23,9))</f>
        <v/>
      </c>
      <c r="H32" s="638"/>
      <c r="I32" s="219" t="str">
        <f>IF($D31="","",VLOOKUP($D31,'1D ELO (4)'!$A$7:$P$23,10))</f>
        <v/>
      </c>
      <c r="J32" s="629"/>
      <c r="K32" s="630" t="str">
        <f>IF(J32="a",F31,IF(J32="b",F33,""))</f>
        <v/>
      </c>
      <c r="L32" s="640"/>
      <c r="M32" s="523"/>
      <c r="N32" s="627"/>
      <c r="O32" s="523"/>
      <c r="P32" s="627"/>
      <c r="Q32" s="523"/>
      <c r="R32" s="204"/>
      <c r="S32" s="207"/>
    </row>
    <row r="33" spans="1:19" s="63" customFormat="1" ht="9" customHeight="1" x14ac:dyDescent="0.25">
      <c r="A33" s="628"/>
      <c r="B33" s="212"/>
      <c r="C33" s="212"/>
      <c r="D33" s="223"/>
      <c r="E33" s="212"/>
      <c r="F33" s="631"/>
      <c r="G33" s="631"/>
      <c r="H33" s="10"/>
      <c r="I33" s="631"/>
      <c r="J33" s="632"/>
      <c r="K33" s="298" t="str">
        <f>UPPER(IF(OR(J34="a",J34="as"),F31,IF(OR(J34="b",J34="bs"),F35,)))</f>
        <v/>
      </c>
      <c r="L33" s="645"/>
      <c r="M33" s="523"/>
      <c r="N33" s="627"/>
      <c r="O33" s="523"/>
      <c r="P33" s="627"/>
      <c r="Q33" s="523"/>
      <c r="R33" s="204"/>
      <c r="S33" s="207"/>
    </row>
    <row r="34" spans="1:19" s="63" customFormat="1" ht="9" customHeight="1" x14ac:dyDescent="0.25">
      <c r="A34" s="628"/>
      <c r="B34" s="212"/>
      <c r="C34" s="212"/>
      <c r="D34" s="223"/>
      <c r="E34" s="212"/>
      <c r="F34" s="631"/>
      <c r="G34" s="631"/>
      <c r="H34" s="10"/>
      <c r="I34" s="215" t="s">
        <v>59</v>
      </c>
      <c r="J34" s="225"/>
      <c r="K34" s="635" t="str">
        <f>UPPER(IF(OR(J34="a",J34="as"),F32,IF(OR(J34="b",J34="bs"),F36,)))</f>
        <v/>
      </c>
      <c r="L34" s="629"/>
      <c r="M34" s="523"/>
      <c r="N34" s="627"/>
      <c r="O34" s="523"/>
      <c r="P34" s="627"/>
      <c r="Q34" s="523"/>
      <c r="R34" s="204"/>
      <c r="S34" s="207"/>
    </row>
    <row r="35" spans="1:19" s="63" customFormat="1" ht="9" customHeight="1" x14ac:dyDescent="0.25">
      <c r="A35" s="623">
        <v>8</v>
      </c>
      <c r="B35" s="197" t="str">
        <f>IF($D35="","",VLOOKUP($D35,'1D ELO (4)'!$A$7:$P$23,14))</f>
        <v/>
      </c>
      <c r="C35" s="197" t="str">
        <f>IF($D35="","",VLOOKUP($D35,'1D ELO (4)'!$A$7:$P$23,15))</f>
        <v/>
      </c>
      <c r="D35" s="199"/>
      <c r="E35" s="637" t="str">
        <f>UPPER(IF($D35="","",VLOOKUP($D35,'1D ELO (4)'!$A$7:$P$23,5)))</f>
        <v/>
      </c>
      <c r="F35" s="200" t="str">
        <f>UPPER(IF($D35="","",VLOOKUP($D35,'1D ELO (4)'!$A$7:$P$23,2)))</f>
        <v/>
      </c>
      <c r="G35" s="200" t="str">
        <f>IF($D35="","",VLOOKUP($D35,'1D ELO (4)'!$A$7:$P$23,3))</f>
        <v/>
      </c>
      <c r="H35" s="648"/>
      <c r="I35" s="200" t="str">
        <f>IF($D35="","",VLOOKUP($D35,'1D ELO (4)'!$A$7:$P$23,4))</f>
        <v/>
      </c>
      <c r="J35" s="639"/>
      <c r="K35" s="523"/>
      <c r="L35" s="627"/>
      <c r="M35" s="526"/>
      <c r="N35" s="633"/>
      <c r="O35" s="523"/>
      <c r="P35" s="627"/>
      <c r="Q35" s="523"/>
      <c r="R35" s="204"/>
      <c r="S35" s="207"/>
    </row>
    <row r="36" spans="1:19" s="63" customFormat="1" ht="9" customHeight="1" x14ac:dyDescent="0.25">
      <c r="A36" s="628"/>
      <c r="B36" s="210"/>
      <c r="C36" s="210"/>
      <c r="D36" s="210"/>
      <c r="E36" s="624" t="str">
        <f>UPPER(IF($D35="","",VLOOKUP($D35,'1D ELO (4)'!$A$7:$P$23,11)))</f>
        <v/>
      </c>
      <c r="F36" s="235" t="str">
        <f>UPPER(IF($D35="","",VLOOKUP($D35,'1D ELO (4)'!$A$7:$P$23,8)))</f>
        <v/>
      </c>
      <c r="G36" s="235" t="str">
        <f>IF($D35="","",VLOOKUP($D35,'1D ELO (4)'!$A$7:$P$23,9))</f>
        <v/>
      </c>
      <c r="H36" s="625"/>
      <c r="I36" s="235" t="str">
        <f>IF($D35="","",VLOOKUP($D35,'1D ELO (4)'!$A$7:$P$23,10))</f>
        <v/>
      </c>
      <c r="J36" s="629"/>
      <c r="K36" s="523"/>
      <c r="L36" s="627"/>
      <c r="M36" s="641"/>
      <c r="N36" s="642"/>
      <c r="O36" s="523"/>
      <c r="P36" s="627"/>
      <c r="Q36" s="523"/>
      <c r="R36" s="204"/>
      <c r="S36" s="207"/>
    </row>
    <row r="37" spans="1:19" s="63" customFormat="1" ht="9" customHeight="1" x14ac:dyDescent="0.25">
      <c r="A37" s="212"/>
      <c r="B37" s="212"/>
      <c r="C37" s="212"/>
      <c r="D37" s="223"/>
      <c r="E37" s="212"/>
      <c r="F37" s="631"/>
      <c r="G37" s="631"/>
      <c r="H37" s="10"/>
      <c r="I37" s="631"/>
      <c r="J37" s="643"/>
      <c r="K37" s="523"/>
      <c r="L37" s="627"/>
      <c r="M37" s="523"/>
      <c r="N37" s="627"/>
      <c r="O37" s="627"/>
      <c r="P37" s="649"/>
      <c r="Q37" s="298" t="str">
        <f>UPPER(IF(OR(P38="a",P38="as"),O21,IF(OR(P38="b",P38="bs"),O53,)))</f>
        <v/>
      </c>
      <c r="R37" s="650"/>
      <c r="S37" s="207"/>
    </row>
    <row r="38" spans="1:19" s="63" customFormat="1" ht="9" customHeight="1" x14ac:dyDescent="0.25">
      <c r="A38" s="212"/>
      <c r="B38" s="212"/>
      <c r="C38" s="212"/>
      <c r="D38" s="223"/>
      <c r="E38" s="212"/>
      <c r="F38" s="631"/>
      <c r="G38" s="631"/>
      <c r="H38" s="10"/>
      <c r="I38" s="631"/>
      <c r="J38" s="643"/>
      <c r="K38" s="523"/>
      <c r="L38" s="627"/>
      <c r="M38" s="523"/>
      <c r="N38" s="627"/>
      <c r="O38" s="215"/>
      <c r="P38" s="627"/>
      <c r="Q38" s="298"/>
      <c r="R38" s="650"/>
      <c r="S38" s="207"/>
    </row>
    <row r="39" spans="1:19" s="63" customFormat="1" ht="9" customHeight="1" x14ac:dyDescent="0.25">
      <c r="A39" s="212"/>
      <c r="B39" s="212"/>
      <c r="C39" s="212"/>
      <c r="D39" s="223"/>
      <c r="E39" s="212"/>
      <c r="F39" s="631"/>
      <c r="G39" s="631"/>
      <c r="H39" s="10"/>
      <c r="I39" s="631"/>
      <c r="J39" s="643"/>
      <c r="K39" s="523"/>
      <c r="L39" s="627"/>
      <c r="M39" s="523"/>
      <c r="N39" s="627"/>
      <c r="O39" s="215"/>
      <c r="P39" s="627"/>
      <c r="Q39" s="298"/>
      <c r="R39" s="650"/>
      <c r="S39" s="207"/>
    </row>
    <row r="40" spans="1:19" s="63" customFormat="1" ht="9" customHeight="1" x14ac:dyDescent="0.25">
      <c r="A40" s="212"/>
      <c r="B40" s="212"/>
      <c r="C40" s="212"/>
      <c r="D40" s="223"/>
      <c r="E40" s="212"/>
      <c r="F40" s="631"/>
      <c r="G40" s="631"/>
      <c r="H40" s="10"/>
      <c r="I40" s="631"/>
      <c r="J40" s="643"/>
      <c r="K40" s="523"/>
      <c r="L40" s="627"/>
      <c r="M40" s="523"/>
      <c r="N40" s="627"/>
      <c r="O40" s="215"/>
      <c r="P40" s="627"/>
      <c r="Q40" s="298"/>
      <c r="R40" s="650"/>
      <c r="S40" s="207"/>
    </row>
    <row r="41" spans="1:19" s="63" customFormat="1" ht="9" customHeight="1" x14ac:dyDescent="0.25">
      <c r="A41" s="212"/>
      <c r="B41" s="212"/>
      <c r="C41" s="212"/>
      <c r="D41" s="223"/>
      <c r="E41" s="212"/>
      <c r="F41" s="631"/>
      <c r="G41" s="631"/>
      <c r="H41" s="10"/>
      <c r="I41" s="631"/>
      <c r="J41" s="643"/>
      <c r="K41" s="523"/>
      <c r="L41" s="627"/>
      <c r="M41" s="523"/>
      <c r="N41" s="627"/>
      <c r="O41" s="215"/>
      <c r="P41" s="627"/>
      <c r="Q41" s="298"/>
      <c r="R41" s="650"/>
      <c r="S41" s="207"/>
    </row>
    <row r="42" spans="1:19" s="63" customFormat="1" ht="9" customHeight="1" x14ac:dyDescent="0.25">
      <c r="A42" s="212"/>
      <c r="B42" s="212"/>
      <c r="C42" s="212"/>
      <c r="D42" s="223"/>
      <c r="E42" s="212"/>
      <c r="F42" s="631"/>
      <c r="G42" s="631"/>
      <c r="H42" s="10"/>
      <c r="I42" s="631"/>
      <c r="J42" s="643"/>
      <c r="K42" s="523"/>
      <c r="L42" s="627"/>
      <c r="M42" s="523"/>
      <c r="N42" s="627"/>
      <c r="O42" s="215"/>
      <c r="P42" s="627"/>
      <c r="Q42" s="298"/>
      <c r="R42" s="650"/>
      <c r="S42" s="207"/>
    </row>
    <row r="43" spans="1:19" s="63" customFormat="1" ht="9" customHeight="1" x14ac:dyDescent="0.25">
      <c r="A43" s="212"/>
      <c r="B43" s="212"/>
      <c r="C43" s="212"/>
      <c r="D43" s="223"/>
      <c r="E43" s="212"/>
      <c r="F43" s="631"/>
      <c r="G43" s="631"/>
      <c r="H43" s="10"/>
      <c r="I43" s="631"/>
      <c r="J43" s="643"/>
      <c r="K43" s="523"/>
      <c r="L43" s="627"/>
      <c r="M43" s="523"/>
      <c r="N43" s="627"/>
      <c r="O43" s="215"/>
      <c r="P43" s="627"/>
      <c r="Q43" s="298"/>
      <c r="R43" s="650"/>
      <c r="S43" s="207"/>
    </row>
    <row r="44" spans="1:19" s="63" customFormat="1" ht="9" customHeight="1" x14ac:dyDescent="0.25">
      <c r="A44" s="212"/>
      <c r="B44" s="212"/>
      <c r="C44" s="212"/>
      <c r="D44" s="223"/>
      <c r="E44" s="212"/>
      <c r="F44" s="631"/>
      <c r="G44" s="631"/>
      <c r="H44" s="10"/>
      <c r="I44" s="631"/>
      <c r="J44" s="643"/>
      <c r="K44" s="523"/>
      <c r="L44" s="627"/>
      <c r="M44" s="523"/>
      <c r="N44" s="627"/>
      <c r="O44" s="215"/>
      <c r="P44" s="627"/>
      <c r="Q44" s="298"/>
      <c r="R44" s="650"/>
      <c r="S44" s="207"/>
    </row>
    <row r="45" spans="1:19" s="63" customFormat="1" ht="9" customHeight="1" x14ac:dyDescent="0.25">
      <c r="A45" s="212"/>
      <c r="B45" s="212"/>
      <c r="C45" s="212"/>
      <c r="D45" s="223"/>
      <c r="E45" s="212"/>
      <c r="F45" s="631"/>
      <c r="G45" s="631"/>
      <c r="H45" s="10"/>
      <c r="I45" s="631"/>
      <c r="J45" s="643"/>
      <c r="K45" s="523"/>
      <c r="L45" s="627"/>
      <c r="M45" s="523"/>
      <c r="N45" s="627"/>
      <c r="O45" s="215"/>
      <c r="P45" s="627"/>
      <c r="Q45" s="298"/>
      <c r="R45" s="650"/>
      <c r="S45" s="207"/>
    </row>
    <row r="46" spans="1:19" s="63" customFormat="1" ht="9" customHeight="1" x14ac:dyDescent="0.25">
      <c r="A46" s="212"/>
      <c r="B46" s="212"/>
      <c r="C46" s="212"/>
      <c r="D46" s="223"/>
      <c r="E46" s="212"/>
      <c r="F46" s="631"/>
      <c r="G46" s="631"/>
      <c r="H46" s="10"/>
      <c r="I46" s="631"/>
      <c r="J46" s="643"/>
      <c r="K46" s="523"/>
      <c r="L46" s="627"/>
      <c r="M46" s="523"/>
      <c r="N46" s="627"/>
      <c r="O46" s="215"/>
      <c r="P46" s="627"/>
      <c r="Q46" s="298"/>
      <c r="R46" s="650"/>
      <c r="S46" s="207"/>
    </row>
    <row r="47" spans="1:19" s="63" customFormat="1" ht="9" customHeight="1" x14ac:dyDescent="0.25">
      <c r="A47" s="212"/>
      <c r="B47" s="212"/>
      <c r="C47" s="212"/>
      <c r="D47" s="223"/>
      <c r="E47" s="212"/>
      <c r="F47" s="631"/>
      <c r="G47" s="631"/>
      <c r="H47" s="10"/>
      <c r="I47" s="631"/>
      <c r="J47" s="643"/>
      <c r="K47" s="523"/>
      <c r="L47" s="627"/>
      <c r="M47" s="523"/>
      <c r="N47" s="627"/>
      <c r="O47" s="215"/>
      <c r="P47" s="627"/>
      <c r="Q47" s="298"/>
      <c r="R47" s="650"/>
      <c r="S47" s="207"/>
    </row>
    <row r="48" spans="1:19" s="63" customFormat="1" ht="9" customHeight="1" x14ac:dyDescent="0.25">
      <c r="A48" s="212"/>
      <c r="B48" s="212"/>
      <c r="C48" s="212"/>
      <c r="D48" s="223"/>
      <c r="E48" s="212"/>
      <c r="F48" s="631"/>
      <c r="G48" s="631"/>
      <c r="H48" s="10"/>
      <c r="I48" s="631"/>
      <c r="J48" s="643"/>
      <c r="K48" s="523"/>
      <c r="L48" s="627"/>
      <c r="M48" s="523"/>
      <c r="N48" s="627"/>
      <c r="O48" s="215"/>
      <c r="P48" s="627"/>
      <c r="Q48" s="298"/>
      <c r="R48" s="650"/>
      <c r="S48" s="207"/>
    </row>
    <row r="49" spans="1:19" s="63" customFormat="1" ht="9" customHeight="1" x14ac:dyDescent="0.25">
      <c r="A49" s="212"/>
      <c r="B49" s="212"/>
      <c r="C49" s="212"/>
      <c r="D49" s="223"/>
      <c r="E49" s="212"/>
      <c r="F49" s="631"/>
      <c r="G49" s="631"/>
      <c r="H49" s="10"/>
      <c r="I49" s="631"/>
      <c r="J49" s="643"/>
      <c r="K49" s="523"/>
      <c r="L49" s="627"/>
      <c r="M49" s="523"/>
      <c r="N49" s="627"/>
      <c r="O49" s="215"/>
      <c r="P49" s="627"/>
      <c r="Q49" s="298"/>
      <c r="R49" s="650"/>
      <c r="S49" s="207"/>
    </row>
    <row r="50" spans="1:19" s="63" customFormat="1" ht="9" customHeight="1" x14ac:dyDescent="0.25">
      <c r="A50" s="212"/>
      <c r="B50" s="212"/>
      <c r="C50" s="212"/>
      <c r="D50" s="223"/>
      <c r="E50" s="212"/>
      <c r="F50" s="631"/>
      <c r="G50" s="631"/>
      <c r="H50" s="10"/>
      <c r="I50" s="631"/>
      <c r="J50" s="643"/>
      <c r="K50" s="523"/>
      <c r="L50" s="627"/>
      <c r="M50" s="523"/>
      <c r="N50" s="627"/>
      <c r="O50" s="215"/>
      <c r="P50" s="627"/>
      <c r="Q50" s="298"/>
      <c r="R50" s="650"/>
      <c r="S50" s="207"/>
    </row>
    <row r="51" spans="1:19" s="63" customFormat="1" ht="9" customHeight="1" x14ac:dyDescent="0.25">
      <c r="A51" s="212"/>
      <c r="B51" s="212"/>
      <c r="C51" s="212"/>
      <c r="D51" s="223"/>
      <c r="E51" s="212"/>
      <c r="F51" s="631"/>
      <c r="G51" s="631"/>
      <c r="H51" s="10"/>
      <c r="I51" s="631"/>
      <c r="J51" s="643"/>
      <c r="K51" s="523"/>
      <c r="L51" s="627"/>
      <c r="M51" s="523"/>
      <c r="N51" s="627"/>
      <c r="O51" s="215"/>
      <c r="P51" s="627"/>
      <c r="Q51" s="298"/>
      <c r="R51" s="650"/>
      <c r="S51" s="207"/>
    </row>
    <row r="52" spans="1:19" s="63" customFormat="1" ht="9" customHeight="1" x14ac:dyDescent="0.25">
      <c r="A52" s="212"/>
      <c r="B52" s="212"/>
      <c r="C52" s="212"/>
      <c r="D52" s="223"/>
      <c r="E52" s="212"/>
      <c r="F52" s="631"/>
      <c r="G52" s="631"/>
      <c r="H52" s="10"/>
      <c r="I52" s="631"/>
      <c r="J52" s="643"/>
      <c r="K52" s="523"/>
      <c r="L52" s="627"/>
      <c r="M52" s="523"/>
      <c r="N52" s="627"/>
      <c r="O52" s="215"/>
      <c r="P52" s="627"/>
      <c r="Q52" s="298"/>
      <c r="R52" s="650"/>
      <c r="S52" s="207"/>
    </row>
    <row r="53" spans="1:19" s="63" customFormat="1" ht="9" customHeight="1" x14ac:dyDescent="0.25">
      <c r="A53" s="212"/>
      <c r="B53" s="212"/>
      <c r="C53" s="212"/>
      <c r="D53" s="223"/>
      <c r="E53" s="212"/>
      <c r="F53" s="631"/>
      <c r="G53" s="631"/>
      <c r="H53" s="10"/>
      <c r="I53" s="631"/>
      <c r="J53" s="643"/>
      <c r="K53" s="523"/>
      <c r="L53" s="627"/>
      <c r="M53" s="523"/>
      <c r="N53" s="627"/>
      <c r="O53" s="215"/>
      <c r="P53" s="627"/>
      <c r="Q53" s="298"/>
      <c r="R53" s="650"/>
      <c r="S53" s="207"/>
    </row>
    <row r="54" spans="1:19" s="63" customFormat="1" ht="9" customHeight="1" x14ac:dyDescent="0.25">
      <c r="A54" s="212"/>
      <c r="B54" s="212"/>
      <c r="C54" s="212"/>
      <c r="D54" s="223"/>
      <c r="E54" s="212"/>
      <c r="F54" s="631"/>
      <c r="G54" s="631"/>
      <c r="H54" s="10"/>
      <c r="I54" s="631"/>
      <c r="J54" s="643"/>
      <c r="K54" s="523"/>
      <c r="L54" s="627"/>
      <c r="M54" s="523"/>
      <c r="N54" s="627"/>
      <c r="O54" s="215"/>
      <c r="P54" s="627"/>
      <c r="Q54" s="298"/>
      <c r="R54" s="650"/>
      <c r="S54" s="207"/>
    </row>
    <row r="55" spans="1:19" s="63" customFormat="1" ht="9" customHeight="1" x14ac:dyDescent="0.25">
      <c r="A55" s="212"/>
      <c r="B55" s="212"/>
      <c r="C55" s="212"/>
      <c r="D55" s="223"/>
      <c r="E55" s="212"/>
      <c r="F55" s="631"/>
      <c r="G55" s="631"/>
      <c r="H55" s="10"/>
      <c r="I55" s="631"/>
      <c r="J55" s="643"/>
      <c r="K55" s="523"/>
      <c r="L55" s="627"/>
      <c r="M55" s="523"/>
      <c r="N55" s="627"/>
      <c r="O55" s="215"/>
      <c r="P55" s="627"/>
      <c r="Q55" s="298"/>
      <c r="R55" s="650"/>
      <c r="S55" s="207"/>
    </row>
    <row r="56" spans="1:19" s="63" customFormat="1" ht="9" customHeight="1" x14ac:dyDescent="0.25">
      <c r="A56" s="212"/>
      <c r="B56" s="212"/>
      <c r="C56" s="212"/>
      <c r="D56" s="223"/>
      <c r="E56" s="212"/>
      <c r="F56" s="631"/>
      <c r="G56" s="631"/>
      <c r="H56" s="10"/>
      <c r="I56" s="631"/>
      <c r="J56" s="643"/>
      <c r="K56" s="523"/>
      <c r="L56" s="627"/>
      <c r="M56" s="523"/>
      <c r="N56" s="627"/>
      <c r="O56" s="215"/>
      <c r="P56" s="627"/>
      <c r="Q56" s="298"/>
      <c r="R56" s="650"/>
      <c r="S56" s="207"/>
    </row>
    <row r="57" spans="1:19" s="63" customFormat="1" ht="9" customHeight="1" x14ac:dyDescent="0.25">
      <c r="A57" s="212"/>
      <c r="B57" s="212"/>
      <c r="C57" s="212"/>
      <c r="D57" s="223"/>
      <c r="E57" s="212"/>
      <c r="F57" s="631"/>
      <c r="G57" s="631"/>
      <c r="H57" s="10"/>
      <c r="I57" s="631"/>
      <c r="J57" s="643"/>
      <c r="K57" s="523"/>
      <c r="L57" s="627"/>
      <c r="M57" s="523"/>
      <c r="N57" s="627"/>
      <c r="O57" s="215"/>
      <c r="P57" s="627"/>
      <c r="Q57" s="298"/>
      <c r="R57" s="650"/>
      <c r="S57" s="207"/>
    </row>
    <row r="58" spans="1:19" s="63" customFormat="1" ht="9" customHeight="1" x14ac:dyDescent="0.25">
      <c r="A58" s="212"/>
      <c r="B58" s="212"/>
      <c r="C58" s="212"/>
      <c r="D58" s="223"/>
      <c r="E58" s="212"/>
      <c r="F58" s="631"/>
      <c r="G58" s="631"/>
      <c r="H58" s="10"/>
      <c r="I58" s="631"/>
      <c r="J58" s="643"/>
      <c r="K58" s="523"/>
      <c r="L58" s="627"/>
      <c r="M58" s="523"/>
      <c r="N58" s="627"/>
      <c r="O58" s="215"/>
      <c r="P58" s="627"/>
      <c r="Q58" s="298"/>
      <c r="R58" s="650"/>
      <c r="S58" s="207"/>
    </row>
    <row r="59" spans="1:19" s="63" customFormat="1" ht="9" customHeight="1" x14ac:dyDescent="0.25">
      <c r="A59" s="212"/>
      <c r="B59" s="212"/>
      <c r="C59" s="212"/>
      <c r="D59" s="223"/>
      <c r="E59" s="212"/>
      <c r="F59" s="631"/>
      <c r="G59" s="631"/>
      <c r="H59" s="10"/>
      <c r="I59" s="631"/>
      <c r="J59" s="643"/>
      <c r="K59" s="523"/>
      <c r="L59" s="627"/>
      <c r="M59" s="523"/>
      <c r="N59" s="627"/>
      <c r="O59" s="215"/>
      <c r="P59" s="627"/>
      <c r="Q59" s="298"/>
      <c r="R59" s="650"/>
      <c r="S59" s="207"/>
    </row>
    <row r="60" spans="1:19" s="63" customFormat="1" ht="9" customHeight="1" x14ac:dyDescent="0.25">
      <c r="A60" s="212"/>
      <c r="B60" s="212"/>
      <c r="C60" s="212"/>
      <c r="D60" s="223"/>
      <c r="E60" s="212"/>
      <c r="F60" s="631"/>
      <c r="G60" s="631"/>
      <c r="H60" s="10"/>
      <c r="I60" s="631"/>
      <c r="J60" s="643"/>
      <c r="K60" s="523"/>
      <c r="L60" s="627"/>
      <c r="M60" s="523"/>
      <c r="N60" s="627"/>
      <c r="O60" s="215"/>
      <c r="P60" s="627"/>
      <c r="Q60" s="298"/>
      <c r="R60" s="650"/>
      <c r="S60" s="207"/>
    </row>
    <row r="61" spans="1:19" s="63" customFormat="1" ht="9" customHeight="1" x14ac:dyDescent="0.25">
      <c r="A61" s="212"/>
      <c r="B61" s="212"/>
      <c r="C61" s="212"/>
      <c r="D61" s="223"/>
      <c r="E61" s="212"/>
      <c r="F61" s="631"/>
      <c r="G61" s="631"/>
      <c r="H61" s="10"/>
      <c r="I61" s="631"/>
      <c r="J61" s="643"/>
      <c r="K61" s="523"/>
      <c r="L61" s="627"/>
      <c r="M61" s="523"/>
      <c r="N61" s="627"/>
      <c r="O61" s="215"/>
      <c r="P61" s="627"/>
      <c r="Q61" s="298"/>
      <c r="R61" s="650"/>
      <c r="S61" s="207"/>
    </row>
    <row r="62" spans="1:19" s="63" customFormat="1" ht="9" customHeight="1" x14ac:dyDescent="0.25">
      <c r="A62" s="212"/>
      <c r="B62" s="212"/>
      <c r="C62" s="212"/>
      <c r="D62" s="223"/>
      <c r="E62" s="212"/>
      <c r="F62" s="631"/>
      <c r="G62" s="631"/>
      <c r="H62" s="10"/>
      <c r="I62" s="631"/>
      <c r="J62" s="643"/>
      <c r="K62" s="523"/>
      <c r="L62" s="627"/>
      <c r="M62" s="523"/>
      <c r="N62" s="627"/>
      <c r="O62" s="215"/>
      <c r="P62" s="627"/>
      <c r="Q62" s="298"/>
      <c r="R62" s="650"/>
      <c r="S62" s="207"/>
    </row>
    <row r="63" spans="1:19" s="63" customFormat="1" ht="9" customHeight="1" x14ac:dyDescent="0.25">
      <c r="A63" s="212"/>
      <c r="B63" s="212"/>
      <c r="C63" s="212"/>
      <c r="D63" s="223"/>
      <c r="E63" s="212"/>
      <c r="F63" s="631"/>
      <c r="G63" s="631"/>
      <c r="H63" s="10"/>
      <c r="I63" s="631"/>
      <c r="J63" s="643"/>
      <c r="K63" s="523"/>
      <c r="L63" s="627"/>
      <c r="M63" s="523"/>
      <c r="N63" s="627"/>
      <c r="O63" s="215"/>
      <c r="P63" s="627"/>
      <c r="Q63" s="298"/>
      <c r="R63" s="650"/>
      <c r="S63" s="207"/>
    </row>
    <row r="64" spans="1:19" s="63" customFormat="1" ht="9" customHeight="1" x14ac:dyDescent="0.25">
      <c r="A64" s="212"/>
      <c r="B64" s="212"/>
      <c r="C64" s="212"/>
      <c r="D64" s="223"/>
      <c r="E64" s="212"/>
      <c r="F64" s="631"/>
      <c r="G64" s="631"/>
      <c r="H64" s="10"/>
      <c r="I64" s="631"/>
      <c r="J64" s="643"/>
      <c r="K64" s="523"/>
      <c r="L64" s="627"/>
      <c r="M64" s="523"/>
      <c r="N64" s="627"/>
      <c r="O64" s="215"/>
      <c r="P64" s="627"/>
      <c r="Q64" s="298"/>
      <c r="R64" s="650"/>
      <c r="S64" s="207"/>
    </row>
    <row r="65" spans="1:19" s="63" customFormat="1" ht="9" customHeight="1" x14ac:dyDescent="0.25">
      <c r="A65" s="212"/>
      <c r="B65" s="212"/>
      <c r="C65" s="212"/>
      <c r="D65" s="223"/>
      <c r="E65" s="212"/>
      <c r="F65" s="631"/>
      <c r="G65" s="631"/>
      <c r="H65" s="10"/>
      <c r="I65" s="631"/>
      <c r="J65" s="643"/>
      <c r="K65" s="523"/>
      <c r="L65" s="627"/>
      <c r="M65" s="523"/>
      <c r="N65" s="627"/>
      <c r="O65" s="215"/>
      <c r="P65" s="627"/>
      <c r="Q65" s="298"/>
      <c r="R65" s="650"/>
      <c r="S65" s="207"/>
    </row>
    <row r="66" spans="1:19" s="63" customFormat="1" ht="9" customHeight="1" x14ac:dyDescent="0.25">
      <c r="A66" s="212"/>
      <c r="B66" s="212"/>
      <c r="C66" s="212"/>
      <c r="D66" s="223"/>
      <c r="E66" s="212"/>
      <c r="F66" s="631"/>
      <c r="G66" s="631"/>
      <c r="H66" s="10"/>
      <c r="I66" s="631"/>
      <c r="J66" s="643"/>
      <c r="K66" s="523"/>
      <c r="L66" s="627"/>
      <c r="M66" s="523"/>
      <c r="N66" s="627"/>
      <c r="O66" s="215"/>
      <c r="P66" s="627"/>
      <c r="Q66" s="298"/>
      <c r="R66" s="650"/>
      <c r="S66" s="207"/>
    </row>
    <row r="67" spans="1:19" s="63" customFormat="1" ht="9" customHeight="1" x14ac:dyDescent="0.25">
      <c r="A67" s="212"/>
      <c r="B67" s="212"/>
      <c r="C67" s="212"/>
      <c r="D67" s="223"/>
      <c r="E67" s="212"/>
      <c r="F67" s="631"/>
      <c r="G67" s="631"/>
      <c r="H67" s="10"/>
      <c r="I67" s="631"/>
      <c r="J67" s="643"/>
      <c r="K67" s="523"/>
      <c r="L67" s="627"/>
      <c r="M67" s="523"/>
      <c r="N67" s="627"/>
      <c r="O67" s="215"/>
      <c r="P67" s="627"/>
      <c r="Q67" s="298"/>
      <c r="R67" s="650"/>
      <c r="S67" s="207"/>
    </row>
    <row r="68" spans="1:19" s="63" customFormat="1" ht="9" customHeight="1" x14ac:dyDescent="0.25">
      <c r="A68" s="212"/>
      <c r="B68" s="212"/>
      <c r="C68" s="212"/>
      <c r="D68" s="223"/>
      <c r="E68" s="212"/>
      <c r="F68" s="631"/>
      <c r="G68" s="631"/>
      <c r="H68" s="10"/>
      <c r="I68" s="631"/>
      <c r="J68" s="643"/>
      <c r="K68" s="523"/>
      <c r="L68" s="627"/>
      <c r="M68" s="523"/>
      <c r="N68" s="627"/>
      <c r="O68" s="215"/>
      <c r="P68" s="627"/>
      <c r="Q68" s="298"/>
      <c r="R68" s="650"/>
      <c r="S68" s="207"/>
    </row>
    <row r="69" spans="1:19" s="63" customFormat="1" ht="9" customHeight="1" x14ac:dyDescent="0.25">
      <c r="A69" s="482"/>
      <c r="B69" s="503"/>
      <c r="C69" s="503"/>
      <c r="D69" s="651"/>
      <c r="E69" s="503"/>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503"/>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3"/>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311"/>
      <c r="F72" s="258">
        <f>IF(D72&gt;$R$79,,UPPER(VLOOKUP(D72,'1D ELO (4)'!$A$7:$L$23,2)))</f>
        <v>0</v>
      </c>
      <c r="G72" s="416"/>
      <c r="H72" s="416"/>
      <c r="I72" s="655"/>
      <c r="J72" s="656" t="s">
        <v>66</v>
      </c>
      <c r="K72" s="262"/>
      <c r="L72" s="263"/>
      <c r="M72" s="262"/>
      <c r="N72" s="264"/>
      <c r="O72" s="265" t="s">
        <v>236</v>
      </c>
      <c r="P72" s="266"/>
      <c r="Q72" s="266"/>
      <c r="R72" s="267"/>
    </row>
    <row r="73" spans="1:19" s="21" customFormat="1" ht="9" customHeight="1" x14ac:dyDescent="0.25">
      <c r="A73" s="268" t="s">
        <v>237</v>
      </c>
      <c r="B73" s="269"/>
      <c r="C73" s="271"/>
      <c r="D73" s="257"/>
      <c r="E73" s="311"/>
      <c r="F73" s="258">
        <f>IF(D72&gt;$R$79,,UPPER(VLOOKUP(D72,'1D ELO (4)'!$A$7:$L$23,8)))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182"/>
      <c r="F74" s="258">
        <f>IF(D74&gt;$R$79,,UPPER(VLOOKUP(D74,'1D ELO (4)'!$A$7:$L$23,2)))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657"/>
      <c r="E75" s="182"/>
      <c r="F75" s="292">
        <f>IF(D74&gt;$R$79,,UPPER(VLOOKUP(D74,'1D ELO (4)'!$A$7:$L$23,8)))</f>
        <v>0</v>
      </c>
      <c r="G75" s="412"/>
      <c r="H75" s="412"/>
      <c r="I75" s="658"/>
      <c r="J75" s="656"/>
      <c r="K75" s="262"/>
      <c r="L75" s="263"/>
      <c r="M75" s="262"/>
      <c r="N75" s="264"/>
      <c r="O75" s="262"/>
      <c r="P75" s="263"/>
      <c r="Q75" s="262"/>
      <c r="R75" s="264"/>
    </row>
    <row r="76" spans="1:19" s="21" customFormat="1" ht="9" customHeight="1" x14ac:dyDescent="0.25">
      <c r="A76" s="281"/>
      <c r="B76" s="282"/>
      <c r="C76" s="283"/>
      <c r="D76" s="183"/>
      <c r="E76" s="282"/>
      <c r="F76" s="20"/>
      <c r="G76" s="19"/>
      <c r="H76" s="19"/>
      <c r="I76" s="659"/>
      <c r="J76" s="656" t="s">
        <v>70</v>
      </c>
      <c r="K76" s="262"/>
      <c r="L76" s="263"/>
      <c r="M76" s="262"/>
      <c r="N76" s="264"/>
      <c r="O76" s="269"/>
      <c r="P76" s="273"/>
      <c r="Q76" s="269"/>
      <c r="R76" s="274"/>
    </row>
    <row r="77" spans="1:19" s="21" customFormat="1" ht="9" customHeight="1" x14ac:dyDescent="0.25">
      <c r="A77" s="284"/>
      <c r="B77" s="19"/>
      <c r="C77" s="280"/>
      <c r="D77" s="183"/>
      <c r="E77" s="182"/>
      <c r="F77" s="20"/>
      <c r="G77" s="19"/>
      <c r="H77" s="19"/>
      <c r="I77" s="659"/>
      <c r="J77" s="656"/>
      <c r="K77" s="262"/>
      <c r="L77" s="263"/>
      <c r="M77" s="262"/>
      <c r="N77" s="264"/>
      <c r="O77" s="265" t="s">
        <v>34</v>
      </c>
      <c r="P77" s="266"/>
      <c r="Q77" s="266"/>
      <c r="R77" s="267"/>
    </row>
    <row r="78" spans="1:19" s="21" customFormat="1" ht="9" customHeight="1" x14ac:dyDescent="0.25">
      <c r="A78" s="284"/>
      <c r="B78" s="19"/>
      <c r="C78" s="286"/>
      <c r="D78" s="183"/>
      <c r="E78" s="285"/>
      <c r="F78" s="20"/>
      <c r="G78" s="19"/>
      <c r="H78" s="19"/>
      <c r="I78" s="659"/>
      <c r="J78" s="656" t="s">
        <v>72</v>
      </c>
      <c r="K78" s="262"/>
      <c r="L78" s="263"/>
      <c r="M78" s="262"/>
      <c r="N78" s="264"/>
      <c r="O78" s="262"/>
      <c r="P78" s="263"/>
      <c r="Q78" s="262"/>
      <c r="R78" s="264"/>
    </row>
    <row r="79" spans="1:19" s="21" customFormat="1" ht="9" customHeight="1" x14ac:dyDescent="0.25">
      <c r="A79" s="287"/>
      <c r="B79" s="288"/>
      <c r="C79" s="290"/>
      <c r="D79" s="660"/>
      <c r="E79" s="289"/>
      <c r="F79" s="661"/>
      <c r="G79" s="288"/>
      <c r="H79" s="288"/>
      <c r="I79" s="662"/>
      <c r="J79" s="663"/>
      <c r="K79" s="269"/>
      <c r="L79" s="273"/>
      <c r="M79" s="269"/>
      <c r="N79" s="274"/>
      <c r="O79" s="269">
        <f>R4</f>
        <v>0</v>
      </c>
      <c r="P79" s="273"/>
      <c r="Q79" s="269"/>
      <c r="R79" s="664">
        <f>MIN(4,'1D ELO (4)'!$P$5)</f>
        <v>0</v>
      </c>
    </row>
    <row r="80" spans="1:19" ht="15.75" customHeight="1" x14ac:dyDescent="0.25"/>
    <row r="81" ht="9" customHeight="1" x14ac:dyDescent="0.25"/>
  </sheetData>
  <mergeCells count="1">
    <mergeCell ref="A4:C4"/>
  </mergeCells>
  <conditionalFormatting sqref="D7 D11 D15 D19 D23 D27 D31 D35">
    <cfRule type="cellIs" dxfId="599" priority="2" operator="lessThan">
      <formula>3</formula>
    </cfRule>
  </conditionalFormatting>
  <conditionalFormatting sqref="E7:F7 E11:F11 E15:F15 E19:F19 E23:F23 E27:F27 E31:F31 E35:F35">
    <cfRule type="cellIs" dxfId="598" priority="3" operator="equal">
      <formula>"Bye"</formula>
    </cfRule>
  </conditionalFormatting>
  <conditionalFormatting sqref="I10 K14 I18 M22 I26 K30 I34 O38:O68">
    <cfRule type="expression" dxfId="597" priority="9">
      <formula>AND($O$1="CU",I10="Umpire")</formula>
    </cfRule>
    <cfRule type="expression" dxfId="596" priority="10">
      <formula>AND($O$1="CU",I10&lt;&gt;"Umpire",J10&lt;&gt;"")</formula>
    </cfRule>
    <cfRule type="expression" dxfId="595" priority="11">
      <formula>AND($O$1="CU",I10&lt;&gt;"Umpire")</formula>
    </cfRule>
  </conditionalFormatting>
  <conditionalFormatting sqref="J10 L14 J18 N22 J26 L30 J34">
    <cfRule type="expression" dxfId="594" priority="4">
      <formula>$O$1="CU"</formula>
    </cfRule>
  </conditionalFormatting>
  <conditionalFormatting sqref="K9 M13 K17 O21 K25 M29 K33 Q37">
    <cfRule type="expression" dxfId="593" priority="7">
      <formula>J10="as"</formula>
    </cfRule>
    <cfRule type="expression" dxfId="592" priority="8">
      <formula>J10="bs"</formula>
    </cfRule>
  </conditionalFormatting>
  <conditionalFormatting sqref="K10 M14 K18 O22 K26 M30 K34 Q38:Q68">
    <cfRule type="expression" dxfId="591" priority="5">
      <formula>J10="as"</formula>
    </cfRule>
    <cfRule type="expression" dxfId="590" priority="6">
      <formula>J10="bs"</formula>
    </cfRule>
  </conditionalFormatting>
  <dataValidations count="1">
    <dataValidation type="list" allowBlank="1" showInputMessage="1" sqref="I10 K14 I18 M22 I26 K30 I34 O38:O68" xr:uid="{00000000-0002-0000-4B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77826"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77825"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77828"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77829"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t="s">
        <v>51</v>
      </c>
      <c r="R1" s="609"/>
    </row>
    <row r="2" spans="1:21" s="172" customFormat="1" ht="13.2" x14ac:dyDescent="0.25">
      <c r="A2" s="583" t="s">
        <v>32</v>
      </c>
      <c r="B2" s="103"/>
      <c r="C2" s="103"/>
      <c r="D2" s="103"/>
      <c r="E2" s="103"/>
      <c r="F2" s="168">
        <f>Altalanos!$D$8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231</v>
      </c>
      <c r="D5" s="58" t="s">
        <v>81</v>
      </c>
      <c r="E5" s="617" t="s">
        <v>39</v>
      </c>
      <c r="F5" s="69" t="s">
        <v>27</v>
      </c>
      <c r="G5" s="69" t="s">
        <v>28</v>
      </c>
      <c r="H5" s="69"/>
      <c r="I5" s="69" t="s">
        <v>38</v>
      </c>
      <c r="J5" s="69"/>
      <c r="K5" s="58" t="s">
        <v>57</v>
      </c>
      <c r="L5" s="618"/>
      <c r="M5" s="58" t="s">
        <v>157</v>
      </c>
      <c r="N5" s="618"/>
      <c r="O5" s="58" t="s">
        <v>82</v>
      </c>
      <c r="P5" s="618"/>
      <c r="Q5" s="58" t="s">
        <v>238</v>
      </c>
      <c r="R5" s="619"/>
    </row>
    <row r="6" spans="1:21" s="706" customFormat="1" ht="11.25" customHeight="1" x14ac:dyDescent="0.25">
      <c r="A6" s="703"/>
      <c r="B6" s="704"/>
      <c r="C6" s="704"/>
      <c r="D6" s="704"/>
      <c r="E6" s="704"/>
      <c r="F6" s="705"/>
      <c r="G6" s="705"/>
      <c r="I6" s="705"/>
      <c r="J6" s="707"/>
      <c r="K6" s="704"/>
      <c r="L6" s="707"/>
      <c r="M6" s="704"/>
      <c r="N6" s="707"/>
      <c r="O6" s="704"/>
      <c r="P6" s="707"/>
      <c r="Q6" s="704"/>
      <c r="R6" s="708"/>
    </row>
    <row r="7" spans="1:21" s="63" customFormat="1" ht="10.5" customHeight="1" x14ac:dyDescent="0.25">
      <c r="A7" s="623">
        <v>1</v>
      </c>
      <c r="B7" s="197" t="str">
        <f>IF($D7="","",VLOOKUP($D7,'1D ELO (4)'!$A$7:$P$23,14))</f>
        <v/>
      </c>
      <c r="C7" s="197" t="str">
        <f>IF($D7="","",VLOOKUP($D7,'1D ELO (4)'!$A$7:$P$33,15))</f>
        <v/>
      </c>
      <c r="D7" s="199"/>
      <c r="E7" s="665" t="str">
        <f>UPPER(IF($D7="","",VLOOKUP($D7,'1D ELO (4)'!$A$7:$P$33,5)))</f>
        <v/>
      </c>
      <c r="F7" s="200" t="str">
        <f>UPPER(IF($D7="","",VLOOKUP($D7,'1D ELO (4)'!$A$7:$P$33,2)))</f>
        <v/>
      </c>
      <c r="G7" s="200" t="str">
        <f>IF($D7="","",VLOOKUP($D7,'1D ELO (4)'!$A$7:$P$33,3))</f>
        <v/>
      </c>
      <c r="H7" s="648"/>
      <c r="I7" s="200" t="str">
        <f>IF($D7="","",VLOOKUP($D7,'1D ELO (4)'!$A$7:$P$33,4))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65" t="str">
        <f>UPPER(IF($D7="","",VLOOKUP($D7,'1D ELO (4)'!$A$7:$P$33,11)))</f>
        <v/>
      </c>
      <c r="F8" s="200" t="str">
        <f>UPPER(IF($D7="","",VLOOKUP($D7,'1D ELO (4)'!$A$7:$P$33,8)))</f>
        <v/>
      </c>
      <c r="G8" s="200" t="str">
        <f>IF($D7="","",VLOOKUP($D7,'1D ELO (4)'!$A$7:$P$33,9))</f>
        <v/>
      </c>
      <c r="H8" s="648"/>
      <c r="I8" s="200" t="str">
        <f>IF($D7="","",VLOOKUP($D7,'1D ELO (4)'!$A$7:$P$33,10))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(4)'!$A$7:$P$23,14))</f>
        <v/>
      </c>
      <c r="C11" s="197" t="str">
        <f>IF($D11="","",VLOOKUP($D11,'1D ELO (4)'!$A$7:$P$33,15))</f>
        <v/>
      </c>
      <c r="D11" s="199"/>
      <c r="E11" s="637" t="str">
        <f>UPPER(IF($D11="","",VLOOKUP($D11,'1D ELO (4)'!$A$7:$P$33,5)))</f>
        <v/>
      </c>
      <c r="F11" s="219" t="str">
        <f>UPPER(IF($D11="","",VLOOKUP($D11,'1D ELO (4)'!$A$7:$P$33,2)))</f>
        <v/>
      </c>
      <c r="G11" s="219" t="str">
        <f>IF($D11="","",VLOOKUP($D11,'1D ELO (4)'!$A$7:$P$33,3))</f>
        <v/>
      </c>
      <c r="H11" s="638"/>
      <c r="I11" s="219" t="str">
        <f>IF($D11="","",VLOOKUP($D11,'1D ELO (4)'!$A$7:$P$33,4))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(4)'!$A$7:$P$33,11)))</f>
        <v/>
      </c>
      <c r="F12" s="219" t="str">
        <f>UPPER(IF($D11="","",VLOOKUP($D11,'1D ELO (4)'!$A$7:$P$33,8)))</f>
        <v/>
      </c>
      <c r="G12" s="219" t="str">
        <f>IF($D11="","",VLOOKUP($D11,'1D ELO (4)'!$A$7:$P$33,9))</f>
        <v/>
      </c>
      <c r="H12" s="638"/>
      <c r="I12" s="219" t="str">
        <f>IF($D11="","",VLOOKUP($D11,'1D ELO (4)'!$A$7:$P$33,10))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(4)'!$A$7:$P$23,14))</f>
        <v/>
      </c>
      <c r="C15" s="197" t="str">
        <f>IF($D15="","",VLOOKUP($D15,'1D ELO (4)'!$A$7:$P$33,15))</f>
        <v/>
      </c>
      <c r="D15" s="199"/>
      <c r="E15" s="637" t="str">
        <f>UPPER(IF($D15="","",VLOOKUP($D15,'1D ELO (4)'!$A$7:$P$33,5)))</f>
        <v/>
      </c>
      <c r="F15" s="219" t="str">
        <f>UPPER(IF($D15="","",VLOOKUP($D15,'1D ELO (4)'!$A$7:$P$33,2)))</f>
        <v/>
      </c>
      <c r="G15" s="219" t="str">
        <f>IF($D15="","",VLOOKUP($D15,'1D ELO (4)'!$A$7:$P$33,3))</f>
        <v/>
      </c>
      <c r="H15" s="638"/>
      <c r="I15" s="219" t="str">
        <f>IF($D15="","",VLOOKUP($D15,'1D ELO (4)'!$A$7:$P$33,4))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(4)'!$A$7:$P$33,11)))</f>
        <v/>
      </c>
      <c r="F16" s="219" t="str">
        <f>UPPER(IF($D15="","",VLOOKUP($D15,'1D ELO (4)'!$A$7:$P$33,8)))</f>
        <v/>
      </c>
      <c r="G16" s="219" t="str">
        <f>IF($D15="","",VLOOKUP($D15,'1D ELO (4)'!$A$7:$P$33,9))</f>
        <v/>
      </c>
      <c r="H16" s="638"/>
      <c r="I16" s="219" t="str">
        <f>IF($D15="","",VLOOKUP($D15,'1D ELO (4)'!$A$7:$P$33,10))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(4)'!$A$7:$P$23,14))</f>
        <v/>
      </c>
      <c r="C19" s="197" t="str">
        <f>IF($D19="","",VLOOKUP($D19,'1D ELO (4)'!$A$7:$P$33,15))</f>
        <v/>
      </c>
      <c r="D19" s="199"/>
      <c r="E19" s="637" t="str">
        <f>UPPER(IF($D19="","",VLOOKUP($D19,'1D ELO (4)'!$A$7:$P$33,5)))</f>
        <v/>
      </c>
      <c r="F19" s="219" t="str">
        <f>UPPER(IF($D19="","",VLOOKUP($D19,'1D ELO (4)'!$A$7:$P$33,2)))</f>
        <v/>
      </c>
      <c r="G19" s="219" t="str">
        <f>IF($D19="","",VLOOKUP($D19,'1D ELO (4)'!$A$7:$P$33,3))</f>
        <v/>
      </c>
      <c r="H19" s="638"/>
      <c r="I19" s="219" t="str">
        <f>IF($D19="","",VLOOKUP($D19,'1D ELO (4)'!$A$7:$P$33,4))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(4)'!$A$7:$P$33,11)))</f>
        <v/>
      </c>
      <c r="F20" s="219" t="str">
        <f>UPPER(IF($D19="","",VLOOKUP($D19,'1D ELO (4)'!$A$7:$P$33,8)))</f>
        <v/>
      </c>
      <c r="G20" s="219" t="str">
        <f>IF($D19="","",VLOOKUP($D19,'1D ELO (4)'!$A$7:$P$33,9))</f>
        <v/>
      </c>
      <c r="H20" s="638"/>
      <c r="I20" s="219" t="str">
        <f>IF($D19="","",VLOOKUP($D19,'1D ELO (4)'!$A$7:$P$33,10))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316"/>
      <c r="F22" s="631"/>
      <c r="G22" s="631"/>
      <c r="H22" s="10"/>
      <c r="I22" s="631"/>
      <c r="J22" s="643"/>
      <c r="K22" s="523"/>
      <c r="L22" s="627"/>
      <c r="M22" s="215" t="s">
        <v>59</v>
      </c>
      <c r="N22" s="225"/>
      <c r="O22" s="635" t="str">
        <f>UPPER(IF(OR(N22="a",N22="as"),M14,IF(OR(N22="b",N22="bs"),M30,)))</f>
        <v/>
      </c>
      <c r="P22" s="636"/>
      <c r="Q22" s="523"/>
      <c r="R22" s="204"/>
      <c r="S22" s="207"/>
    </row>
    <row r="23" spans="1:19" s="63" customFormat="1" ht="9" customHeight="1" x14ac:dyDescent="0.25">
      <c r="A23" s="623">
        <v>5</v>
      </c>
      <c r="B23" s="197" t="str">
        <f>IF($D23="","",VLOOKUP($D23,'1D ELO (4)'!$A$7:$P$23,14))</f>
        <v/>
      </c>
      <c r="C23" s="197" t="str">
        <f>IF($D23="","",VLOOKUP($D23,'1D ELO (4)'!$A$7:$P$33,15))</f>
        <v/>
      </c>
      <c r="D23" s="199"/>
      <c r="E23" s="665" t="str">
        <f>UPPER(IF($D23="","",VLOOKUP($D23,'1D ELO (4)'!$A$7:$P$33,5)))</f>
        <v/>
      </c>
      <c r="F23" s="200" t="str">
        <f>UPPER(IF($D23="","",VLOOKUP($D23,'1D ELO (4)'!$A$7:$P$33,2)))</f>
        <v/>
      </c>
      <c r="G23" s="200" t="str">
        <f>IF($D23="","",VLOOKUP($D23,'1D ELO (4)'!$A$7:$P$33,3))</f>
        <v/>
      </c>
      <c r="H23" s="648"/>
      <c r="I23" s="200" t="str">
        <f>IF($D23="","",VLOOKUP($D23,'1D ELO (4)'!$A$7:$P$33,4))</f>
        <v/>
      </c>
      <c r="J23" s="626"/>
      <c r="K23" s="523"/>
      <c r="L23" s="627"/>
      <c r="M23" s="523"/>
      <c r="N23" s="640"/>
      <c r="O23" s="523"/>
      <c r="P23" s="640"/>
      <c r="Q23" s="523"/>
      <c r="R23" s="204"/>
      <c r="S23" s="207"/>
    </row>
    <row r="24" spans="1:19" s="63" customFormat="1" ht="9" customHeight="1" x14ac:dyDescent="0.25">
      <c r="A24" s="628"/>
      <c r="B24" s="210"/>
      <c r="C24" s="210"/>
      <c r="D24" s="210"/>
      <c r="E24" s="624" t="str">
        <f>UPPER(IF($D23="","",VLOOKUP($D23,'1D ELO (4)'!$A$7:$P$33,11)))</f>
        <v/>
      </c>
      <c r="F24" s="235" t="str">
        <f>UPPER(IF($D23="","",VLOOKUP($D23,'1D ELO (4)'!$A$7:$P$33,8)))</f>
        <v/>
      </c>
      <c r="G24" s="235" t="str">
        <f>IF($D23="","",VLOOKUP($D23,'1D ELO (4)'!$A$7:$P$33,9))</f>
        <v/>
      </c>
      <c r="H24" s="625"/>
      <c r="I24" s="235" t="str">
        <f>IF($D23="","",VLOOKUP($D23,'1D ELO (4)'!$A$7:$P$33,10))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316"/>
      <c r="F25" s="631"/>
      <c r="G25" s="631"/>
      <c r="H25" s="10"/>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(4)'!$A$7:$P$23,14))</f>
        <v/>
      </c>
      <c r="C27" s="197" t="str">
        <f>IF($D27="","",VLOOKUP($D27,'1D ELO (4)'!$A$7:$P$33,15))</f>
        <v/>
      </c>
      <c r="D27" s="199"/>
      <c r="E27" s="637" t="str">
        <f>UPPER(IF($D27="","",VLOOKUP($D27,'1D ELO (4)'!$A$7:$P$33,5)))</f>
        <v/>
      </c>
      <c r="F27" s="219" t="str">
        <f>UPPER(IF($D27="","",VLOOKUP($D27,'1D ELO (4)'!$A$7:$P$33,2)))</f>
        <v/>
      </c>
      <c r="G27" s="219" t="str">
        <f>IF($D27="","",VLOOKUP($D27,'1D ELO (4)'!$A$7:$P$33,3))</f>
        <v/>
      </c>
      <c r="H27" s="638"/>
      <c r="I27" s="219" t="str">
        <f>IF($D27="","",VLOOKUP($D27,'1D ELO (4)'!$A$7:$P$33,4))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(4)'!$A$7:$P$33,11)))</f>
        <v/>
      </c>
      <c r="F28" s="219" t="str">
        <f>UPPER(IF($D27="","",VLOOKUP($D27,'1D ELO (4)'!$A$7:$P$33,8)))</f>
        <v/>
      </c>
      <c r="G28" s="219" t="str">
        <f>IF($D27="","",VLOOKUP($D27,'1D ELO (4)'!$A$7:$P$33,9))</f>
        <v/>
      </c>
      <c r="H28" s="638"/>
      <c r="I28" s="219" t="str">
        <f>IF($D27="","",VLOOKUP($D27,'1D ELO (4)'!$A$7:$P$33,10))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(4)'!$A$7:$P$23,14))</f>
        <v/>
      </c>
      <c r="C31" s="197" t="str">
        <f>IF($D31="","",VLOOKUP($D31,'1D ELO (4)'!$A$7:$P$33,15))</f>
        <v/>
      </c>
      <c r="D31" s="199"/>
      <c r="E31" s="637" t="str">
        <f>UPPER(IF($D31="","",VLOOKUP($D31,'1D ELO (4)'!$A$7:$P$33,5)))</f>
        <v/>
      </c>
      <c r="F31" s="219" t="str">
        <f>UPPER(IF($D31="","",VLOOKUP($D31,'1D ELO (4)'!$A$7:$P$33,2)))</f>
        <v/>
      </c>
      <c r="G31" s="219" t="str">
        <f>IF($D31="","",VLOOKUP($D31,'1D ELO (4)'!$A$7:$P$33,3))</f>
        <v/>
      </c>
      <c r="H31" s="638"/>
      <c r="I31" s="219" t="str">
        <f>IF($D31="","",VLOOKUP($D31,'1D ELO (4)'!$A$7:$P$33,4))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(4)'!$A$7:$P$33,11)))</f>
        <v/>
      </c>
      <c r="F32" s="219" t="str">
        <f>UPPER(IF($D31="","",VLOOKUP($D31,'1D ELO (4)'!$A$7:$P$33,8)))</f>
        <v/>
      </c>
      <c r="G32" s="219" t="str">
        <f>IF($D31="","",VLOOKUP($D31,'1D ELO (4)'!$A$7:$P$33,9))</f>
        <v/>
      </c>
      <c r="H32" s="638"/>
      <c r="I32" s="219" t="str">
        <f>IF($D31="","",VLOOKUP($D31,'1D ELO (4)'!$A$7:$P$33,10))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8">
        <v>8</v>
      </c>
      <c r="B35" s="197" t="str">
        <f>IF($D35="","",VLOOKUP($D35,'1D ELO (4)'!$A$7:$P$23,14))</f>
        <v/>
      </c>
      <c r="C35" s="197" t="str">
        <f>IF($D35="","",VLOOKUP($D35,'1D ELO (4)'!$A$7:$P$33,15))</f>
        <v/>
      </c>
      <c r="D35" s="199"/>
      <c r="E35" s="637" t="str">
        <f>UPPER(IF($D35="","",VLOOKUP($D35,'1D ELO (4)'!$A$7:$P$33,5)))</f>
        <v/>
      </c>
      <c r="F35" s="219" t="str">
        <f>UPPER(IF($D35="","",VLOOKUP($D35,'1D ELO (4)'!$A$7:$P$33,2)))</f>
        <v/>
      </c>
      <c r="G35" s="219" t="str">
        <f>IF($D35="","",VLOOKUP($D35,'1D ELO (4)'!$A$7:$P$33,3))</f>
        <v/>
      </c>
      <c r="H35" s="638"/>
      <c r="I35" s="219" t="str">
        <f>IF($D35="","",VLOOKUP($D35,'1D ELO (4)'!$A$7:$P$33,4))</f>
        <v/>
      </c>
      <c r="J35" s="639"/>
      <c r="K35" s="523"/>
      <c r="L35" s="627"/>
      <c r="M35" s="526"/>
      <c r="N35" s="633"/>
      <c r="O35" s="523"/>
      <c r="P35" s="640"/>
      <c r="Q35" s="523"/>
      <c r="R35" s="204"/>
      <c r="S35" s="207"/>
    </row>
    <row r="36" spans="1:19" s="63" customFormat="1" ht="9" customHeight="1" x14ac:dyDescent="0.25">
      <c r="A36" s="628"/>
      <c r="B36" s="210"/>
      <c r="C36" s="210"/>
      <c r="D36" s="210"/>
      <c r="E36" s="637" t="str">
        <f>UPPER(IF($D35="","",VLOOKUP($D35,'1D ELO (4)'!$A$7:$P$33,11)))</f>
        <v/>
      </c>
      <c r="F36" s="219" t="str">
        <f>UPPER(IF($D35="","",VLOOKUP($D35,'1D ELO (4)'!$A$7:$P$33,8)))</f>
        <v/>
      </c>
      <c r="G36" s="219" t="str">
        <f>IF($D35="","",VLOOKUP($D35,'1D ELO (4)'!$A$7:$P$33,9))</f>
        <v/>
      </c>
      <c r="H36" s="638"/>
      <c r="I36" s="219" t="str">
        <f>IF($D35="","",VLOOKUP($D35,'1D ELO (4)'!$A$7:$P$33,10))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44">
        <v>9</v>
      </c>
      <c r="B39" s="197" t="str">
        <f>IF($D39="","",VLOOKUP($D39,'1D ELO (4)'!$A$7:$P$23,14))</f>
        <v/>
      </c>
      <c r="C39" s="197" t="str">
        <f>IF($D39="","",VLOOKUP($D39,'1D ELO (4)'!$A$7:$P$33,15))</f>
        <v/>
      </c>
      <c r="D39" s="199"/>
      <c r="E39" s="637" t="str">
        <f>UPPER(IF($D39="","",VLOOKUP($D39,'1D ELO (4)'!$A$7:$P$33,5)))</f>
        <v/>
      </c>
      <c r="F39" s="219" t="str">
        <f>UPPER(IF($D39="","",VLOOKUP($D39,'1D ELO (4)'!$A$7:$P$33,2)))</f>
        <v/>
      </c>
      <c r="G39" s="219" t="str">
        <f>IF($D39="","",VLOOKUP($D39,'1D ELO (4)'!$A$7:$P$33,3))</f>
        <v/>
      </c>
      <c r="H39" s="638"/>
      <c r="I39" s="219" t="str">
        <f>IF($D39="","",VLOOKUP($D39,'1D ELO (4)'!$A$7:$P$33,4))</f>
        <v/>
      </c>
      <c r="J39" s="626"/>
      <c r="K39" s="523"/>
      <c r="L39" s="627"/>
      <c r="M39" s="523"/>
      <c r="N39" s="627"/>
      <c r="O39" s="523"/>
      <c r="P39" s="640"/>
      <c r="Q39" s="526"/>
      <c r="R39" s="204"/>
      <c r="S39" s="207"/>
    </row>
    <row r="40" spans="1:19" s="63" customFormat="1" ht="9" customHeight="1" x14ac:dyDescent="0.25">
      <c r="A40" s="628"/>
      <c r="B40" s="210"/>
      <c r="C40" s="210"/>
      <c r="D40" s="210"/>
      <c r="E40" s="637" t="str">
        <f>UPPER(IF($D39="","",VLOOKUP($D39,'1D ELO (4)'!$A$7:$P$33,11)))</f>
        <v/>
      </c>
      <c r="F40" s="219" t="str">
        <f>UPPER(IF($D39="","",VLOOKUP($D39,'1D ELO (4)'!$A$7:$P$33,8)))</f>
        <v/>
      </c>
      <c r="G40" s="219" t="str">
        <f>IF($D39="","",VLOOKUP($D39,'1D ELO (4)'!$A$7:$P$33,9))</f>
        <v/>
      </c>
      <c r="H40" s="638"/>
      <c r="I40" s="219" t="str">
        <f>IF($D39="","",VLOOKUP($D39,'1D ELO (4)'!$A$7:$P$33,10))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(4)'!$A$7:$P$23,14))</f>
        <v/>
      </c>
      <c r="C43" s="197" t="str">
        <f>IF($D43="","",VLOOKUP($D43,'1D ELO (4)'!$A$7:$P$33,15))</f>
        <v/>
      </c>
      <c r="D43" s="199"/>
      <c r="E43" s="637" t="str">
        <f>UPPER(IF($D43="","",VLOOKUP($D43,'1D ELO (4)'!$A$7:$P$33,5)))</f>
        <v/>
      </c>
      <c r="F43" s="219" t="str">
        <f>UPPER(IF($D43="","",VLOOKUP($D43,'1D ELO (4)'!$A$7:$P$33,2)))</f>
        <v/>
      </c>
      <c r="G43" s="219" t="str">
        <f>IF($D43="","",VLOOKUP($D43,'1D ELO (4)'!$A$7:$P$33,3))</f>
        <v/>
      </c>
      <c r="H43" s="638"/>
      <c r="I43" s="219" t="str">
        <f>IF($D43="","",VLOOKUP($D43,'1D ELO (4)'!$A$7:$P$33,4))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(4)'!$A$7:$P$33,11)))</f>
        <v/>
      </c>
      <c r="F44" s="219" t="str">
        <f>UPPER(IF($D43="","",VLOOKUP($D43,'1D ELO (4)'!$A$7:$P$33,8)))</f>
        <v/>
      </c>
      <c r="G44" s="219" t="str">
        <f>IF($D43="","",VLOOKUP($D43,'1D ELO (4)'!$A$7:$P$33,9))</f>
        <v/>
      </c>
      <c r="H44" s="638"/>
      <c r="I44" s="219" t="str">
        <f>IF($D43="","",VLOOKUP($D43,'1D ELO (4)'!$A$7:$P$33,10))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(4)'!$A$7:$P$23,14))</f>
        <v/>
      </c>
      <c r="C47" s="197" t="str">
        <f>IF($D47="","",VLOOKUP($D47,'1D ELO (4)'!$A$7:$P$33,15))</f>
        <v/>
      </c>
      <c r="D47" s="199"/>
      <c r="E47" s="637" t="str">
        <f>UPPER(IF($D47="","",VLOOKUP($D47,'1D ELO (4)'!$A$7:$P$33,5)))</f>
        <v/>
      </c>
      <c r="F47" s="219" t="str">
        <f>UPPER(IF($D47="","",VLOOKUP($D47,'1D ELO (4)'!$A$7:$P$33,2)))</f>
        <v/>
      </c>
      <c r="G47" s="219" t="str">
        <f>IF($D47="","",VLOOKUP($D47,'1D ELO (4)'!$A$7:$P$33,3))</f>
        <v/>
      </c>
      <c r="H47" s="638"/>
      <c r="I47" s="219" t="str">
        <f>IF($D47="","",VLOOKUP($D47,'1D ELO (4)'!$A$7:$P$33,4))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(4)'!$A$7:$P$33,11)))</f>
        <v/>
      </c>
      <c r="F48" s="219" t="str">
        <f>UPPER(IF($D47="","",VLOOKUP($D47,'1D ELO (4)'!$A$7:$P$33,8)))</f>
        <v/>
      </c>
      <c r="G48" s="219" t="str">
        <f>IF($D47="","",VLOOKUP($D47,'1D ELO (4)'!$A$7:$P$33,9))</f>
        <v/>
      </c>
      <c r="H48" s="638"/>
      <c r="I48" s="219" t="str">
        <f>IF($D47="","",VLOOKUP($D47,'1D ELO (4)'!$A$7:$P$33,10))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316"/>
      <c r="F50" s="631"/>
      <c r="G50" s="631"/>
      <c r="H50" s="10"/>
      <c r="I50" s="215" t="s">
        <v>59</v>
      </c>
      <c r="J50" s="225"/>
      <c r="K50" s="635" t="str">
        <f>UPPER(IF(OR(J50="a",J50="as"),F48,IF(OR(J50="b",J50="bs"),F52,)))</f>
        <v/>
      </c>
      <c r="L50" s="629"/>
      <c r="M50" s="523"/>
      <c r="N50" s="640"/>
      <c r="O50" s="523"/>
      <c r="P50" s="640"/>
      <c r="Q50" s="523"/>
      <c r="R50" s="204"/>
      <c r="S50" s="207"/>
    </row>
    <row r="51" spans="1:19" s="63" customFormat="1" ht="9" customHeight="1" x14ac:dyDescent="0.25">
      <c r="A51" s="669">
        <v>12</v>
      </c>
      <c r="B51" s="197" t="str">
        <f>IF($D51="","",VLOOKUP($D51,'1D ELO (4)'!$A$7:$P$23,14))</f>
        <v/>
      </c>
      <c r="C51" s="197" t="str">
        <f>IF($D51="","",VLOOKUP($D51,'1D ELO (4)'!$A$7:$P$33,15))</f>
        <v/>
      </c>
      <c r="D51" s="199"/>
      <c r="E51" s="665" t="str">
        <f>UPPER(IF($D51="","",VLOOKUP($D51,'1D ELO (4)'!$A$7:$P$33,5)))</f>
        <v/>
      </c>
      <c r="F51" s="200" t="str">
        <f>UPPER(IF($D51="","",VLOOKUP($D51,'1D ELO (4)'!$A$7:$P$33,2)))</f>
        <v/>
      </c>
      <c r="G51" s="200" t="str">
        <f>IF($D51="","",VLOOKUP($D51,'1D ELO (4)'!$A$7:$P$33,3))</f>
        <v/>
      </c>
      <c r="H51" s="648"/>
      <c r="I51" s="200" t="str">
        <f>IF($D51="","",VLOOKUP($D51,'1D ELO (4)'!$A$7:$P$33,4))</f>
        <v/>
      </c>
      <c r="J51" s="639"/>
      <c r="K51" s="523"/>
      <c r="L51" s="627"/>
      <c r="M51" s="526"/>
      <c r="N51" s="645"/>
      <c r="O51" s="523"/>
      <c r="P51" s="640"/>
      <c r="Q51" s="523"/>
      <c r="R51" s="204"/>
      <c r="S51" s="207"/>
    </row>
    <row r="52" spans="1:19" s="63" customFormat="1" ht="9" customHeight="1" x14ac:dyDescent="0.25">
      <c r="A52" s="628"/>
      <c r="B52" s="210"/>
      <c r="C52" s="210"/>
      <c r="D52" s="210"/>
      <c r="E52" s="624" t="str">
        <f>UPPER(IF($D51="","",VLOOKUP($D51,'1D ELO (4)'!$A$7:$P$33,11)))</f>
        <v/>
      </c>
      <c r="F52" s="235" t="str">
        <f>UPPER(IF($D51="","",VLOOKUP($D51,'1D ELO (4)'!$A$7:$P$33,8)))</f>
        <v/>
      </c>
      <c r="G52" s="235" t="str">
        <f>IF($D51="","",VLOOKUP($D51,'1D ELO (4)'!$A$7:$P$33,9))</f>
        <v/>
      </c>
      <c r="H52" s="625"/>
      <c r="I52" s="235" t="str">
        <f>IF($D51="","",VLOOKUP($D51,'1D ELO (4)'!$A$7:$P$33,10))</f>
        <v/>
      </c>
      <c r="J52" s="629"/>
      <c r="K52" s="523"/>
      <c r="L52" s="627"/>
      <c r="M52" s="641"/>
      <c r="N52" s="646"/>
      <c r="O52" s="523"/>
      <c r="P52" s="640"/>
      <c r="Q52" s="523"/>
      <c r="R52" s="204"/>
      <c r="S52" s="207"/>
    </row>
    <row r="53" spans="1:19" s="63" customFormat="1" ht="9" customHeight="1" x14ac:dyDescent="0.25">
      <c r="A53" s="628"/>
      <c r="B53" s="212"/>
      <c r="C53" s="212"/>
      <c r="D53" s="212"/>
      <c r="E53" s="316"/>
      <c r="F53" s="631"/>
      <c r="G53" s="631"/>
      <c r="H53" s="10"/>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(4)'!$A$7:$P$23,14))</f>
        <v/>
      </c>
      <c r="C55" s="197" t="str">
        <f>IF($D55="","",VLOOKUP($D55,'1D ELO (4)'!$A$7:$P$33,15))</f>
        <v/>
      </c>
      <c r="D55" s="199"/>
      <c r="E55" s="637" t="str">
        <f>UPPER(IF($D55="","",VLOOKUP($D55,'1D ELO (4)'!$A$7:$P$33,5)))</f>
        <v/>
      </c>
      <c r="F55" s="219" t="str">
        <f>UPPER(IF($D55="","",VLOOKUP($D55,'1D ELO (4)'!$A$7:$P$33,2)))</f>
        <v/>
      </c>
      <c r="G55" s="219" t="str">
        <f>IF($D55="","",VLOOKUP($D55,'1D ELO (4)'!$A$7:$P$33,3))</f>
        <v/>
      </c>
      <c r="H55" s="638"/>
      <c r="I55" s="219" t="str">
        <f>IF($D55="","",VLOOKUP($D55,'1D ELO (4)'!$A$7:$P$33,4))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(4)'!$A$7:$P$33,11)))</f>
        <v/>
      </c>
      <c r="F56" s="219" t="str">
        <f>UPPER(IF($D55="","",VLOOKUP($D55,'1D ELO (4)'!$A$7:$P$33,8)))</f>
        <v/>
      </c>
      <c r="G56" s="219" t="str">
        <f>IF($D55="","",VLOOKUP($D55,'1D ELO (4)'!$A$7:$P$33,9))</f>
        <v/>
      </c>
      <c r="H56" s="638"/>
      <c r="I56" s="219" t="str">
        <f>IF($D55="","",VLOOKUP($D55,'1D ELO (4)'!$A$7:$P$33,10))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(4)'!$A$7:$P$23,14))</f>
        <v/>
      </c>
      <c r="C59" s="197" t="str">
        <f>IF($D59="","",VLOOKUP($D59,'1D ELO (4)'!$A$7:$P$33,15))</f>
        <v/>
      </c>
      <c r="D59" s="199"/>
      <c r="E59" s="637" t="str">
        <f>UPPER(IF($D59="","",VLOOKUP($D59,'1D ELO (4)'!$A$7:$P$33,5)))</f>
        <v/>
      </c>
      <c r="F59" s="219" t="str">
        <f>UPPER(IF($D59="","",VLOOKUP($D59,'1D ELO (4)'!$A$7:$P$33,2)))</f>
        <v/>
      </c>
      <c r="G59" s="219" t="str">
        <f>IF($D59="","",VLOOKUP($D59,'1D ELO (4)'!$A$7:$P$33,3))</f>
        <v/>
      </c>
      <c r="H59" s="638"/>
      <c r="I59" s="219" t="str">
        <f>IF($D59="","",VLOOKUP($D59,'1D ELO (4)'!$A$7:$P$33,4))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(4)'!$A$7:$P$33,11)))</f>
        <v/>
      </c>
      <c r="F60" s="219" t="str">
        <f>UPPER(IF($D59="","",VLOOKUP($D59,'1D ELO (4)'!$A$7:$P$33,8)))</f>
        <v/>
      </c>
      <c r="G60" s="219" t="str">
        <f>IF($D59="","",VLOOKUP($D59,'1D ELO (4)'!$A$7:$P$33,9))</f>
        <v/>
      </c>
      <c r="H60" s="638"/>
      <c r="I60" s="219" t="str">
        <f>IF($D59="","",VLOOKUP($D59,'1D ELO (4)'!$A$7:$P$33,10))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(4)'!$A$7:$P$23,14))</f>
        <v/>
      </c>
      <c r="C63" s="197" t="str">
        <f>IF($D63="","",VLOOKUP($D63,'1D ELO (4)'!$A$7:$P$33,15))</f>
        <v/>
      </c>
      <c r="D63" s="199"/>
      <c r="E63" s="637" t="str">
        <f>UPPER(IF($D63="","",VLOOKUP($D63,'1D ELO (4)'!$A$7:$P$33,5)))</f>
        <v/>
      </c>
      <c r="F63" s="219" t="str">
        <f>UPPER(IF($D63="","",VLOOKUP($D63,'1D ELO (4)'!$A$7:$P$33,2)))</f>
        <v/>
      </c>
      <c r="G63" s="219" t="str">
        <f>IF($D63="","",VLOOKUP($D63,'1D ELO (4)'!$A$7:$P$33,3))</f>
        <v/>
      </c>
      <c r="H63" s="638"/>
      <c r="I63" s="219" t="str">
        <f>IF($D63="","",VLOOKUP($D63,'1D ELO (4)'!$A$7:$P$33,4))</f>
        <v/>
      </c>
      <c r="J63" s="626"/>
      <c r="K63" s="523"/>
      <c r="L63" s="640"/>
      <c r="M63" s="523"/>
      <c r="N63" s="627"/>
      <c r="O63" s="526"/>
      <c r="P63" s="627"/>
      <c r="Q63" s="523"/>
      <c r="R63" s="204"/>
      <c r="S63" s="207"/>
    </row>
    <row r="64" spans="1:19" s="63" customFormat="1" ht="9" customHeight="1" x14ac:dyDescent="0.25">
      <c r="A64" s="628"/>
      <c r="B64" s="210"/>
      <c r="C64" s="210"/>
      <c r="D64" s="210"/>
      <c r="E64" s="637" t="str">
        <f>UPPER(IF($D63="","",VLOOKUP($D63,'1D ELO (4)'!$A$7:$P$33,11)))</f>
        <v/>
      </c>
      <c r="F64" s="219" t="str">
        <f>UPPER(IF($D63="","",VLOOKUP($D63,'1D ELO (4)'!$A$7:$P$33,8)))</f>
        <v/>
      </c>
      <c r="G64" s="219" t="str">
        <f>IF($D63="","",VLOOKUP($D63,'1D ELO (4)'!$A$7:$P$33,9))</f>
        <v/>
      </c>
      <c r="H64" s="638"/>
      <c r="I64" s="219" t="str">
        <f>IF($D63="","",VLOOKUP($D63,'1D ELO (4)'!$A$7:$P$33,10))</f>
        <v/>
      </c>
      <c r="J64" s="629"/>
      <c r="K64" s="630" t="str">
        <f>IF(J64="a",F63,IF(J64="b",F65,""))</f>
        <v/>
      </c>
      <c r="L64" s="640"/>
      <c r="M64" s="523"/>
      <c r="N64" s="627"/>
      <c r="O64" s="523"/>
      <c r="P64" s="627"/>
      <c r="Q64" s="523"/>
      <c r="R64" s="204"/>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523"/>
      <c r="P65" s="627"/>
      <c r="Q65" s="523"/>
      <c r="R65" s="204"/>
      <c r="S65" s="207"/>
    </row>
    <row r="66" spans="1:19" s="63" customFormat="1" ht="9" customHeight="1" x14ac:dyDescent="0.25">
      <c r="A66" s="628"/>
      <c r="B66" s="212"/>
      <c r="C66" s="212"/>
      <c r="D66" s="212"/>
      <c r="E66" s="316"/>
      <c r="F66" s="523"/>
      <c r="G66" s="523"/>
      <c r="H66" s="10"/>
      <c r="I66" s="215" t="s">
        <v>59</v>
      </c>
      <c r="J66" s="225"/>
      <c r="K66" s="635" t="str">
        <f>UPPER(IF(OR(J66="a",J66="as"),F64,IF(OR(J66="b",J66="bs"),F68,)))</f>
        <v/>
      </c>
      <c r="L66" s="629"/>
      <c r="M66" s="523"/>
      <c r="N66" s="627"/>
      <c r="O66" s="523"/>
      <c r="P66" s="627"/>
      <c r="Q66" s="523"/>
      <c r="R66" s="204"/>
      <c r="S66" s="207"/>
    </row>
    <row r="67" spans="1:19" s="63" customFormat="1" ht="9" customHeight="1" x14ac:dyDescent="0.25">
      <c r="A67" s="669">
        <v>16</v>
      </c>
      <c r="B67" s="197" t="str">
        <f>IF($D67="","",VLOOKUP($D67,'1D ELO (4)'!$A$7:$P$23,14))</f>
        <v/>
      </c>
      <c r="C67" s="197" t="str">
        <f>IF($D67="","",VLOOKUP($D67,'1D ELO (4)'!$A$7:$P$33,15))</f>
        <v/>
      </c>
      <c r="D67" s="199"/>
      <c r="E67" s="665" t="str">
        <f>UPPER(IF($D67="","",VLOOKUP($D67,'1D ELO (4)'!$A$7:$P$33,5)))</f>
        <v/>
      </c>
      <c r="F67" s="200" t="str">
        <f>UPPER(IF($D67="","",VLOOKUP($D67,'1D ELO (4)'!$A$7:$P$33,2)))</f>
        <v/>
      </c>
      <c r="G67" s="200" t="str">
        <f>IF($D67="","",VLOOKUP($D67,'1D ELO (4)'!$A$7:$P$33,3))</f>
        <v/>
      </c>
      <c r="H67" s="648"/>
      <c r="I67" s="200" t="str">
        <f>IF($D67="","",VLOOKUP($D67,'1D ELO (4)'!$A$7:$P$33,4))</f>
        <v/>
      </c>
      <c r="J67" s="639"/>
      <c r="K67" s="523"/>
      <c r="L67" s="627"/>
      <c r="M67" s="526"/>
      <c r="N67" s="633"/>
      <c r="O67" s="523"/>
      <c r="P67" s="627"/>
      <c r="Q67" s="523"/>
      <c r="R67" s="204"/>
      <c r="S67" s="207"/>
    </row>
    <row r="68" spans="1:19" s="63" customFormat="1" ht="9" customHeight="1" x14ac:dyDescent="0.25">
      <c r="A68" s="628"/>
      <c r="B68" s="210"/>
      <c r="C68" s="210"/>
      <c r="D68" s="210"/>
      <c r="E68" s="624" t="str">
        <f>UPPER(IF($D67="","",VLOOKUP($D67,'1D ELO (4)'!$A$7:$P$33,11)))</f>
        <v/>
      </c>
      <c r="F68" s="235" t="str">
        <f>UPPER(IF($D67="","",VLOOKUP($D67,'1D ELO (4)'!$A$7:$P$33,8)))</f>
        <v/>
      </c>
      <c r="G68" s="235" t="str">
        <f>IF($D67="","",VLOOKUP($D67,'1D ELO (4)'!$A$7:$P$33,9))</f>
        <v/>
      </c>
      <c r="H68" s="625"/>
      <c r="I68" s="235" t="str">
        <f>IF($D67="","",VLOOKUP($D67,'1D ELO (4)'!$A$7:$P$33,10))</f>
        <v/>
      </c>
      <c r="J68" s="629"/>
      <c r="K68" s="523"/>
      <c r="L68" s="627"/>
      <c r="M68" s="641"/>
      <c r="N68" s="642"/>
      <c r="O68" s="523"/>
      <c r="P68" s="627"/>
      <c r="Q68" s="523"/>
      <c r="R68" s="204"/>
      <c r="S68" s="207"/>
    </row>
    <row r="69" spans="1:19" s="63" customFormat="1" ht="9" customHeight="1" x14ac:dyDescent="0.25">
      <c r="A69" s="482"/>
      <c r="B69" s="503"/>
      <c r="C69" s="503"/>
      <c r="D69" s="651"/>
      <c r="E69" s="651"/>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651"/>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5"/>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257"/>
      <c r="F72" s="258">
        <f>IF(D72&gt;$R$79,,UPPER(VLOOKUP(D72,'1D ELO (4)'!$A$7:$L$23,2)))</f>
        <v>0</v>
      </c>
      <c r="G72" s="416"/>
      <c r="H72" s="416"/>
      <c r="I72" s="655"/>
      <c r="J72" s="656" t="s">
        <v>66</v>
      </c>
      <c r="K72" s="262"/>
      <c r="L72" s="263"/>
      <c r="M72" s="262"/>
      <c r="N72" s="264"/>
      <c r="O72" s="265" t="s">
        <v>236</v>
      </c>
      <c r="P72" s="266"/>
      <c r="Q72" s="266"/>
      <c r="R72" s="267"/>
    </row>
    <row r="73" spans="1:19" s="21" customFormat="1" ht="9" customHeight="1" x14ac:dyDescent="0.25">
      <c r="A73" s="268" t="s">
        <v>126</v>
      </c>
      <c r="B73" s="269"/>
      <c r="C73" s="271"/>
      <c r="D73" s="257"/>
      <c r="E73" s="257"/>
      <c r="F73" s="258">
        <f>IF(D72&gt;$R$79,,UPPER(VLOOKUP(D72,'1D ELO (4)'!$A$7:$L$23,8)))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257"/>
      <c r="F74" s="258">
        <f>IF(D74&gt;$R$79,,UPPER(VLOOKUP(D74,'1D ELO (4)'!$A$7:$L$23,2)))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(4)'!$A$7:$L$23,8)))</f>
        <v>0</v>
      </c>
      <c r="G75" s="416"/>
      <c r="H75" s="416"/>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(4)'!$A$7:$L$23,2)))</f>
        <v>0</v>
      </c>
      <c r="G76" s="416"/>
      <c r="H76" s="416"/>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(4)'!$A$7:$L$23,8)))</f>
        <v>0</v>
      </c>
      <c r="G77" s="416"/>
      <c r="H77" s="416"/>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(4)'!$A$7:$L$23,2)))</f>
        <v>0</v>
      </c>
      <c r="G78" s="416"/>
      <c r="H78" s="416"/>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(4)'!$A$7:$L$23,8)))</f>
        <v>0</v>
      </c>
      <c r="G79" s="412"/>
      <c r="H79" s="412"/>
      <c r="I79" s="658"/>
      <c r="J79" s="663"/>
      <c r="K79" s="269"/>
      <c r="L79" s="273"/>
      <c r="M79" s="269"/>
      <c r="N79" s="274"/>
      <c r="O79" s="269">
        <f>R4</f>
        <v>0</v>
      </c>
      <c r="P79" s="273"/>
      <c r="Q79" s="269"/>
      <c r="R79" s="664">
        <f>MIN(4,'1D ELO (4)'!$P$5)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589" priority="2" operator="lessThan">
      <formula>5</formula>
    </cfRule>
  </conditionalFormatting>
  <conditionalFormatting sqref="E7:F7 E11:F11 E15:F15 E19:F19 E23:F23 E27:F27 E31:F31 E35:F35 E39:F39 E43:F43 E47:F47 E51:F51 E55:F55 E59:F59 E63:F63 E67:F67">
    <cfRule type="cellIs" dxfId="588" priority="3" operator="equal">
      <formula>"Bye"</formula>
    </cfRule>
  </conditionalFormatting>
  <conditionalFormatting sqref="I10 K14 I18 M22 I26 K30 I34 O38 I42 K46 I50 M54 I58 K62 I66">
    <cfRule type="expression" dxfId="587" priority="9">
      <formula>AND($O$1="CU",I10="Umpire")</formula>
    </cfRule>
    <cfRule type="expression" dxfId="586" priority="10">
      <formula>AND($O$1="CU",I10&lt;&gt;"Umpire",J10&lt;&gt;"")</formula>
    </cfRule>
    <cfRule type="expression" dxfId="585" priority="11">
      <formula>AND($O$1="CU",I10&lt;&gt;"Umpire")</formula>
    </cfRule>
  </conditionalFormatting>
  <conditionalFormatting sqref="J10 L14 J18 N22 J26 L30 J34 P38 J42 L46 J50 N54 J58 L62 J66">
    <cfRule type="expression" dxfId="584" priority="4">
      <formula>$O$1="CU"</formula>
    </cfRule>
  </conditionalFormatting>
  <conditionalFormatting sqref="K9 M13 K17 O21 K25 M29 K33 Q37 K41 M45 K49 O53 K57 M61 K65">
    <cfRule type="expression" dxfId="583" priority="7">
      <formula>J10="as"</formula>
    </cfRule>
    <cfRule type="expression" dxfId="582" priority="8">
      <formula>J10="bs"</formula>
    </cfRule>
  </conditionalFormatting>
  <conditionalFormatting sqref="K10 M14 K18 O22 K26 M30 K34 Q38 K42 M46 K50 O54 K58 M62 K66">
    <cfRule type="expression" dxfId="581" priority="5">
      <formula>J10="as"</formula>
    </cfRule>
    <cfRule type="expression" dxfId="580" priority="6">
      <formula>J10="bs"</formula>
    </cfRule>
  </conditionalFormatting>
  <dataValidations count="1">
    <dataValidation type="list" allowBlank="1" showInputMessage="1" sqref="I10 K14 I18 M22 I26 K30 I34 O38 I42 K46 I50 M54 I58 K62 I66" xr:uid="{00000000-0002-0000-4C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78850"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78849"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78852"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78853"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008000"/>
  </sheetPr>
  <dimension ref="A1:U154"/>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7.33203125" style="10" customWidth="1"/>
    <col min="6" max="6" width="10.109375" customWidth="1"/>
    <col min="7" max="7" width="2.6640625" customWidth="1"/>
    <col min="8" max="8" width="6.1093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E1" s="12"/>
      <c r="I1" s="97"/>
      <c r="J1" s="609"/>
      <c r="K1" s="610" t="s">
        <v>230</v>
      </c>
      <c r="L1" s="610"/>
      <c r="M1" s="611"/>
      <c r="N1" s="609"/>
      <c r="O1" s="609"/>
      <c r="P1" s="609"/>
      <c r="R1" s="609"/>
    </row>
    <row r="2" spans="1:21" s="172" customFormat="1" ht="13.2" x14ac:dyDescent="0.25">
      <c r="A2" s="583" t="s">
        <v>32</v>
      </c>
      <c r="B2" s="103"/>
      <c r="C2" s="103"/>
      <c r="D2" s="103"/>
      <c r="E2" s="670"/>
      <c r="F2" s="168">
        <f>Altalanos!$D$8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239</v>
      </c>
      <c r="D5" s="58" t="s">
        <v>240</v>
      </c>
      <c r="E5" s="58" t="s">
        <v>105</v>
      </c>
      <c r="F5" s="69" t="s">
        <v>27</v>
      </c>
      <c r="G5" s="69" t="s">
        <v>28</v>
      </c>
      <c r="H5" s="69"/>
      <c r="I5" s="69" t="s">
        <v>38</v>
      </c>
      <c r="J5" s="69"/>
      <c r="K5" s="58" t="s">
        <v>57</v>
      </c>
      <c r="L5" s="618"/>
      <c r="M5" s="58" t="s">
        <v>160</v>
      </c>
      <c r="N5" s="618"/>
      <c r="O5" s="58" t="s">
        <v>241</v>
      </c>
      <c r="P5" s="618"/>
      <c r="Q5" s="58" t="s">
        <v>242</v>
      </c>
      <c r="R5" s="619"/>
    </row>
    <row r="6" spans="1:21" s="195" customFormat="1" ht="11.2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(4)'!$A$7:$P$39,14))</f>
        <v/>
      </c>
      <c r="C7" s="197" t="str">
        <f>IF($D7="","",VLOOKUP($D7,'1D ELO (4)'!$A$7:$P$39,15))</f>
        <v/>
      </c>
      <c r="D7" s="199"/>
      <c r="E7" s="665" t="str">
        <f>UPPER(IF($D7="","",VLOOKUP($D7,'1D ELO (4)'!$A$7:$P$33,5)))</f>
        <v/>
      </c>
      <c r="F7" s="200" t="str">
        <f>UPPER(IF($D7="","",VLOOKUP($D7,'1D ELO (4)'!$A$7:$P$33,2)))</f>
        <v/>
      </c>
      <c r="G7" s="200" t="str">
        <f>IF($D7="","",VLOOKUP($D7,'1D ELO (4)'!$A$7:$P$33,3))</f>
        <v/>
      </c>
      <c r="H7" s="648"/>
      <c r="I7" s="200" t="str">
        <f>IF($D7="","",VLOOKUP($D7,'1D ELO (4)'!$A$7:$P$33,4))</f>
        <v/>
      </c>
      <c r="J7" s="626"/>
      <c r="K7" s="523"/>
      <c r="L7" s="627"/>
      <c r="M7" s="523"/>
      <c r="N7" s="627"/>
      <c r="O7" s="523"/>
      <c r="P7" s="627"/>
      <c r="Q7" s="523"/>
      <c r="R7" s="671" t="s">
        <v>243</v>
      </c>
      <c r="S7" s="207"/>
      <c r="U7" s="208" t="str">
        <f>Birók!P21</f>
        <v>Bíró</v>
      </c>
    </row>
    <row r="8" spans="1:21" s="63" customFormat="1" ht="9" customHeight="1" x14ac:dyDescent="0.25">
      <c r="A8" s="628"/>
      <c r="B8" s="210"/>
      <c r="C8" s="210"/>
      <c r="D8" s="210"/>
      <c r="E8" s="665" t="str">
        <f>UPPER(IF($D7="","",VLOOKUP($D7,'1D ELO (4)'!$A$7:$P$33,11)))</f>
        <v/>
      </c>
      <c r="F8" s="200" t="str">
        <f>UPPER(IF($D7="","",VLOOKUP($D7,'1D ELO (4)'!$A$7:$P$33,8)))</f>
        <v/>
      </c>
      <c r="G8" s="200" t="str">
        <f>IF($D7="","",VLOOKUP($D7,'1D ELO (4)'!$A$7:$P$33,9))</f>
        <v/>
      </c>
      <c r="H8" s="648"/>
      <c r="I8" s="200" t="str">
        <f>IF($D7="","",VLOOKUP($D7,'1D ELO (4)'!$A$7:$P$33,10))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(4)'!$A$7:$P$39,14))</f>
        <v/>
      </c>
      <c r="C11" s="197" t="str">
        <f>IF($D11="","",VLOOKUP($D11,'1D ELO (4)'!$A$7:$P$39,15))</f>
        <v/>
      </c>
      <c r="D11" s="199"/>
      <c r="E11" s="637" t="str">
        <f>UPPER(IF($D11="","",VLOOKUP($D11,'1D ELO (4)'!$A$7:$P$39,5)))</f>
        <v/>
      </c>
      <c r="F11" s="219" t="str">
        <f>UPPER(IF($D11="","",VLOOKUP($D11,'1D ELO (4)'!$A$7:$P$39,2)))</f>
        <v/>
      </c>
      <c r="G11" s="219" t="str">
        <f>IF($D11="","",VLOOKUP($D11,'1D ELO (4)'!$A$7:$P$39,3))</f>
        <v/>
      </c>
      <c r="H11" s="638"/>
      <c r="I11" s="219" t="str">
        <f>IF($D11="","",VLOOKUP($D11,'1D ELO (4)'!$A$7:$P$39,4))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(4)'!$A$7:$P$33,11)))</f>
        <v/>
      </c>
      <c r="F12" s="219" t="str">
        <f>UPPER(IF($D11="","",VLOOKUP($D11,'1D ELO (4)'!$A$7:$P$33,8)))</f>
        <v/>
      </c>
      <c r="G12" s="219" t="str">
        <f>IF($D11="","",VLOOKUP($D11,'1D ELO (4)'!$A$7:$P$33,9))</f>
        <v/>
      </c>
      <c r="H12" s="638"/>
      <c r="I12" s="219" t="str">
        <f>IF($D11="","",VLOOKUP($D11,'1D ELO (4)'!$A$7:$P$33,10))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(4)'!$A$7:$P$39,14))</f>
        <v/>
      </c>
      <c r="C15" s="197" t="str">
        <f>IF($D15="","",VLOOKUP($D15,'1D ELO (4)'!$A$7:$P$39,15))</f>
        <v/>
      </c>
      <c r="D15" s="199"/>
      <c r="E15" s="637" t="str">
        <f>UPPER(IF($D15="","",VLOOKUP($D15,'1D ELO (4)'!$A$7:$P$39,5)))</f>
        <v/>
      </c>
      <c r="F15" s="219" t="str">
        <f>UPPER(IF($D15="","",VLOOKUP($D15,'1D ELO (4)'!$A$7:$P$39,2)))</f>
        <v/>
      </c>
      <c r="G15" s="219" t="str">
        <f>IF($D15="","",VLOOKUP($D15,'1D ELO (4)'!$A$7:$P$39,3))</f>
        <v/>
      </c>
      <c r="H15" s="638"/>
      <c r="I15" s="219" t="str">
        <f>IF($D15="","",VLOOKUP($D15,'1D ELO (4)'!$A$7:$P$39,4))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(4)'!$A$7:$P$33,11)))</f>
        <v/>
      </c>
      <c r="F16" s="219" t="str">
        <f>UPPER(IF($D15="","",VLOOKUP($D15,'1D ELO (4)'!$A$7:$P$33,8)))</f>
        <v/>
      </c>
      <c r="G16" s="219" t="str">
        <f>IF($D15="","",VLOOKUP($D15,'1D ELO (4)'!$A$7:$P$33,9))</f>
        <v/>
      </c>
      <c r="H16" s="638"/>
      <c r="I16" s="219" t="str">
        <f>IF($D15="","",VLOOKUP($D15,'1D ELO (4)'!$A$7:$P$33,10))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(4)'!$A$7:$P$39,14))</f>
        <v/>
      </c>
      <c r="C19" s="197" t="str">
        <f>IF($D19="","",VLOOKUP($D19,'1D ELO (4)'!$A$7:$P$39,15))</f>
        <v/>
      </c>
      <c r="D19" s="199"/>
      <c r="E19" s="637" t="str">
        <f>UPPER(IF($D19="","",VLOOKUP($D19,'1D ELO (4)'!$A$7:$P$39,5)))</f>
        <v/>
      </c>
      <c r="F19" s="219" t="str">
        <f>UPPER(IF($D19="","",VLOOKUP($D19,'1D ELO (4)'!$A$7:$P$39,2)))</f>
        <v/>
      </c>
      <c r="G19" s="219" t="str">
        <f>IF($D19="","",VLOOKUP($D19,'1D ELO (4)'!$A$7:$P$39,3))</f>
        <v/>
      </c>
      <c r="H19" s="638"/>
      <c r="I19" s="219" t="str">
        <f>IF($D19="","",VLOOKUP($D19,'1D ELO (4)'!$A$7:$P$39,4))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(4)'!$A$7:$P$33,11)))</f>
        <v/>
      </c>
      <c r="F20" s="219" t="str">
        <f>UPPER(IF($D19="","",VLOOKUP($D19,'1D ELO (4)'!$A$7:$P$33,8)))</f>
        <v/>
      </c>
      <c r="G20" s="219" t="str">
        <f>IF($D19="","",VLOOKUP($D19,'1D ELO (4)'!$A$7:$P$33,9))</f>
        <v/>
      </c>
      <c r="H20" s="638"/>
      <c r="I20" s="219" t="str">
        <f>IF($D19="","",VLOOKUP($D19,'1D ELO (4)'!$A$7:$P$33,10))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1"/>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(4)'!$A$7:$P$39,14))</f>
        <v/>
      </c>
      <c r="C23" s="197" t="str">
        <f>IF($D23="","",VLOOKUP($D23,'1D ELO (4)'!$A$7:$P$39,15))</f>
        <v/>
      </c>
      <c r="D23" s="199"/>
      <c r="E23" s="637" t="str">
        <f>UPPER(IF($D23="","",VLOOKUP($D23,'1D ELO (4)'!$A$7:$P$39,5)))</f>
        <v/>
      </c>
      <c r="F23" s="219" t="str">
        <f>UPPER(IF($D23="","",VLOOKUP($D23,'1D ELO (4)'!$A$7:$P$39,2)))</f>
        <v/>
      </c>
      <c r="G23" s="219" t="str">
        <f>IF($D23="","",VLOOKUP($D23,'1D ELO (4)'!$A$7:$P$39,3))</f>
        <v/>
      </c>
      <c r="H23" s="638"/>
      <c r="I23" s="219" t="str">
        <f>IF($D23="","",VLOOKUP($D23,'1D ELO (4)'!$A$7:$P$39,4))</f>
        <v/>
      </c>
      <c r="J23" s="626"/>
      <c r="K23" s="523"/>
      <c r="L23" s="627"/>
      <c r="M23" s="523"/>
      <c r="N23" s="640"/>
      <c r="O23" s="523"/>
      <c r="P23" s="640"/>
      <c r="Q23" s="523"/>
      <c r="R23" s="204"/>
      <c r="S23" s="207"/>
    </row>
    <row r="24" spans="1:19" s="63" customFormat="1" ht="9" customHeight="1" x14ac:dyDescent="0.25">
      <c r="A24" s="628"/>
      <c r="B24" s="210"/>
      <c r="C24" s="210"/>
      <c r="D24" s="210"/>
      <c r="E24" s="637" t="str">
        <f>UPPER(IF($D23="","",VLOOKUP($D23,'1D ELO (4)'!$A$7:$P$33,11)))</f>
        <v/>
      </c>
      <c r="F24" s="219" t="str">
        <f>UPPER(IF($D23="","",VLOOKUP($D23,'1D ELO (4)'!$A$7:$P$33,8)))</f>
        <v/>
      </c>
      <c r="G24" s="219" t="str">
        <f>IF($D23="","",VLOOKUP($D23,'1D ELO (4)'!$A$7:$P$33,9))</f>
        <v/>
      </c>
      <c r="H24" s="638"/>
      <c r="I24" s="219" t="str">
        <f>IF($D23="","",VLOOKUP($D23,'1D ELO (4)'!$A$7:$P$33,10))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211"/>
      <c r="F25" s="631"/>
      <c r="G25" s="631"/>
      <c r="H25" s="634"/>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(4)'!$A$7:$P$39,14))</f>
        <v/>
      </c>
      <c r="C27" s="197" t="str">
        <f>IF($D27="","",VLOOKUP($D27,'1D ELO (4)'!$A$7:$P$39,15))</f>
        <v/>
      </c>
      <c r="D27" s="199"/>
      <c r="E27" s="637" t="str">
        <f>UPPER(IF($D27="","",VLOOKUP($D27,'1D ELO (4)'!$A$7:$P$39,5)))</f>
        <v/>
      </c>
      <c r="F27" s="219" t="str">
        <f>UPPER(IF($D27="","",VLOOKUP($D27,'1D ELO (4)'!$A$7:$P$39,2)))</f>
        <v/>
      </c>
      <c r="G27" s="219" t="str">
        <f>IF($D27="","",VLOOKUP($D27,'1D ELO (4)'!$A$7:$P$39,3))</f>
        <v/>
      </c>
      <c r="H27" s="638"/>
      <c r="I27" s="219" t="str">
        <f>IF($D27="","",VLOOKUP($D27,'1D ELO (4)'!$A$7:$P$39,4))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(4)'!$A$7:$P$33,11)))</f>
        <v/>
      </c>
      <c r="F28" s="219" t="str">
        <f>UPPER(IF($D27="","",VLOOKUP($D27,'1D ELO (4)'!$A$7:$P$33,8)))</f>
        <v/>
      </c>
      <c r="G28" s="219" t="str">
        <f>IF($D27="","",VLOOKUP($D27,'1D ELO (4)'!$A$7:$P$33,9))</f>
        <v/>
      </c>
      <c r="H28" s="638"/>
      <c r="I28" s="219" t="str">
        <f>IF($D27="","",VLOOKUP($D27,'1D ELO (4)'!$A$7:$P$33,10))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(4)'!$A$7:$P$39,14))</f>
        <v/>
      </c>
      <c r="C31" s="197" t="str">
        <f>IF($D31="","",VLOOKUP($D31,'1D ELO (4)'!$A$7:$P$39,15))</f>
        <v/>
      </c>
      <c r="D31" s="199"/>
      <c r="E31" s="637" t="str">
        <f>UPPER(IF($D31="","",VLOOKUP($D31,'1D ELO (4)'!$A$7:$P$39,5)))</f>
        <v/>
      </c>
      <c r="F31" s="219" t="str">
        <f>UPPER(IF($D31="","",VLOOKUP($D31,'1D ELO (4)'!$A$7:$P$39,2)))</f>
        <v/>
      </c>
      <c r="G31" s="219" t="str">
        <f>IF($D31="","",VLOOKUP($D31,'1D ELO (4)'!$A$7:$P$39,3))</f>
        <v/>
      </c>
      <c r="H31" s="638"/>
      <c r="I31" s="219" t="str">
        <f>IF($D31="","",VLOOKUP($D31,'1D ELO (4)'!$A$7:$P$39,4))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(4)'!$A$7:$P$33,11)))</f>
        <v/>
      </c>
      <c r="F32" s="219" t="str">
        <f>UPPER(IF($D31="","",VLOOKUP($D31,'1D ELO (4)'!$A$7:$P$33,8)))</f>
        <v/>
      </c>
      <c r="G32" s="219" t="str">
        <f>IF($D31="","",VLOOKUP($D31,'1D ELO (4)'!$A$7:$P$33,9))</f>
        <v/>
      </c>
      <c r="H32" s="638"/>
      <c r="I32" s="219" t="str">
        <f>IF($D31="","",VLOOKUP($D31,'1D ELO (4)'!$A$7:$P$33,10))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3">
        <v>8</v>
      </c>
      <c r="B35" s="197" t="str">
        <f>IF($D35="","",VLOOKUP($D35,'1D ELO (4)'!$A$7:$P$39,14))</f>
        <v/>
      </c>
      <c r="C35" s="197" t="str">
        <f>IF($D35="","",VLOOKUP($D35,'1D ELO (4)'!$A$7:$P$39,15))</f>
        <v/>
      </c>
      <c r="D35" s="199"/>
      <c r="E35" s="624" t="str">
        <f>UPPER(IF($D35="","",VLOOKUP($D35,'1D ELO (4)'!$A$7:$P$39,5)))</f>
        <v/>
      </c>
      <c r="F35" s="235" t="str">
        <f>UPPER(IF($D35="","",VLOOKUP($D35,'1D ELO (4)'!$A$7:$P$39,2)))</f>
        <v/>
      </c>
      <c r="G35" s="235" t="str">
        <f>IF($D35="","",VLOOKUP($D35,'1D ELO (4)'!$A$7:$P$39,3))</f>
        <v/>
      </c>
      <c r="H35" s="625"/>
      <c r="I35" s="235" t="str">
        <f>IF($D35="","",VLOOKUP($D35,'1D ELO (4)'!$A$7:$P$39,4))</f>
        <v/>
      </c>
      <c r="J35" s="639"/>
      <c r="K35" s="523"/>
      <c r="L35" s="627"/>
      <c r="M35" s="526"/>
      <c r="N35" s="633"/>
      <c r="O35" s="523"/>
      <c r="P35" s="640"/>
      <c r="Q35" s="523"/>
      <c r="R35" s="204"/>
      <c r="S35" s="207"/>
    </row>
    <row r="36" spans="1:19" s="63" customFormat="1" ht="9" customHeight="1" x14ac:dyDescent="0.25">
      <c r="A36" s="628"/>
      <c r="B36" s="210"/>
      <c r="C36" s="210"/>
      <c r="D36" s="210"/>
      <c r="E36" s="624" t="str">
        <f>UPPER(IF($D35="","",VLOOKUP($D35,'1D ELO (4)'!$A$7:$P$33,11)))</f>
        <v/>
      </c>
      <c r="F36" s="235" t="str">
        <f>UPPER(IF($D35="","",VLOOKUP($D35,'1D ELO (4)'!$A$7:$P$33,8)))</f>
        <v/>
      </c>
      <c r="G36" s="235" t="str">
        <f>IF($D35="","",VLOOKUP($D35,'1D ELO (4)'!$A$7:$P$33,9))</f>
        <v/>
      </c>
      <c r="H36" s="625"/>
      <c r="I36" s="235" t="str">
        <f>IF($D35="","",VLOOKUP($D35,'1D ELO (4)'!$A$7:$P$33,10))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23">
        <v>9</v>
      </c>
      <c r="B39" s="197" t="str">
        <f>IF($D39="","",VLOOKUP($D39,'1D ELO (4)'!$A$7:$P$39,14))</f>
        <v/>
      </c>
      <c r="C39" s="197" t="str">
        <f>IF($D39="","",VLOOKUP($D39,'1D ELO (4)'!$A$7:$P$39,15))</f>
        <v/>
      </c>
      <c r="D39" s="199"/>
      <c r="E39" s="665" t="str">
        <f>UPPER(IF($D39="","",VLOOKUP($D39,'1D ELO (4)'!$A$7:$P$39,5)))</f>
        <v/>
      </c>
      <c r="F39" s="235" t="str">
        <f>UPPER(IF($D39="","",VLOOKUP($D39,'1D ELO (4)'!$A$7:$P$39,2)))</f>
        <v/>
      </c>
      <c r="G39" s="235" t="str">
        <f>IF($D39="","",VLOOKUP($D39,'1D ELO (4)'!$A$7:$P$39,3))</f>
        <v/>
      </c>
      <c r="H39" s="625"/>
      <c r="I39" s="235" t="str">
        <f>IF($D39="","",VLOOKUP($D39,'1D ELO (4)'!$A$7:$P$39,4))</f>
        <v/>
      </c>
      <c r="J39" s="626"/>
      <c r="K39" s="523"/>
      <c r="L39" s="627"/>
      <c r="M39" s="523"/>
      <c r="N39" s="627"/>
      <c r="O39" s="523"/>
      <c r="P39" s="640"/>
      <c r="Q39" s="526"/>
      <c r="R39" s="204"/>
      <c r="S39" s="207"/>
    </row>
    <row r="40" spans="1:19" s="63" customFormat="1" ht="9" customHeight="1" x14ac:dyDescent="0.25">
      <c r="A40" s="628"/>
      <c r="B40" s="210"/>
      <c r="C40" s="210"/>
      <c r="D40" s="210"/>
      <c r="E40" s="665" t="str">
        <f>UPPER(IF($D39="","",VLOOKUP($D39,'1D ELO (4)'!$A$7:$P$33,11)))</f>
        <v/>
      </c>
      <c r="F40" s="200" t="str">
        <f>UPPER(IF($D39="","",VLOOKUP($D39,'1D ELO (4)'!$A$7:$P$33,8)))</f>
        <v/>
      </c>
      <c r="G40" s="200" t="str">
        <f>IF($D39="","",VLOOKUP($D39,'1D ELO (4)'!$A$7:$P$33,9))</f>
        <v/>
      </c>
      <c r="H40" s="648"/>
      <c r="I40" s="200" t="str">
        <f>IF($D39="","",VLOOKUP($D39,'1D ELO (4)'!$A$7:$P$33,10))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(4)'!$A$7:$P$39,13))</f>
        <v/>
      </c>
      <c r="C43" s="197" t="str">
        <f>IF($D43="","",VLOOKUP($D43,'1D ELO (4)'!$A$7:$P$39,15))</f>
        <v/>
      </c>
      <c r="D43" s="199"/>
      <c r="E43" s="637" t="str">
        <f>UPPER(IF($D43="","",VLOOKUP($D43,'1D ELO (4)'!$A$7:$P$39,5)))</f>
        <v/>
      </c>
      <c r="F43" s="219" t="str">
        <f>UPPER(IF($D43="","",VLOOKUP($D43,'1D ELO (4)'!$A$7:$P$39,2)))</f>
        <v/>
      </c>
      <c r="G43" s="219" t="str">
        <f>IF($D43="","",VLOOKUP($D43,'1D ELO (4)'!$A$7:$P$39,3))</f>
        <v/>
      </c>
      <c r="H43" s="638"/>
      <c r="I43" s="219" t="str">
        <f>IF($D43="","",VLOOKUP($D43,'1D ELO (4)'!$A$7:$P$39,4))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(4)'!$A$7:$P$33,11)))</f>
        <v/>
      </c>
      <c r="F44" s="219" t="str">
        <f>UPPER(IF($D43="","",VLOOKUP($D43,'1D ELO (4)'!$A$7:$P$33,8)))</f>
        <v/>
      </c>
      <c r="G44" s="219" t="str">
        <f>IF($D43="","",VLOOKUP($D43,'1D ELO (4)'!$A$7:$P$33,9))</f>
        <v/>
      </c>
      <c r="H44" s="638"/>
      <c r="I44" s="219" t="str">
        <f>IF($D43="","",VLOOKUP($D43,'1D ELO (4)'!$A$7:$P$33,10))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(4)'!$A$7:$P$39,14))</f>
        <v/>
      </c>
      <c r="C47" s="197" t="str">
        <f>IF($D47="","",VLOOKUP($D47,'1D ELO (4)'!$A$7:$P$39,15))</f>
        <v/>
      </c>
      <c r="D47" s="199"/>
      <c r="E47" s="637" t="str">
        <f>UPPER(IF($D47="","",VLOOKUP($D47,'1D ELO (4)'!$A$7:$P$39,5)))</f>
        <v/>
      </c>
      <c r="F47" s="219" t="str">
        <f>UPPER(IF($D47="","",VLOOKUP($D47,'1D ELO (4)'!$A$7:$P$39,2)))</f>
        <v/>
      </c>
      <c r="G47" s="219" t="str">
        <f>IF($D47="","",VLOOKUP($D47,'1D ELO (4)'!$A$7:$P$39,3))</f>
        <v/>
      </c>
      <c r="H47" s="638"/>
      <c r="I47" s="219" t="str">
        <f>IF($D47="","",VLOOKUP($D47,'1D ELO (4)'!$A$7:$P$39,4))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(4)'!$A$7:$P$33,11)))</f>
        <v/>
      </c>
      <c r="F48" s="219" t="str">
        <f>UPPER(IF($D47="","",VLOOKUP($D47,'1D ELO (4)'!$A$7:$P$33,8)))</f>
        <v/>
      </c>
      <c r="G48" s="219" t="str">
        <f>IF($D47="","",VLOOKUP($D47,'1D ELO (4)'!$A$7:$P$33,9))</f>
        <v/>
      </c>
      <c r="H48" s="638"/>
      <c r="I48" s="219" t="str">
        <f>IF($D47="","",VLOOKUP($D47,'1D ELO (4)'!$A$7:$P$33,10))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211"/>
      <c r="F50" s="631"/>
      <c r="G50" s="631"/>
      <c r="H50" s="634"/>
      <c r="I50" s="528" t="s">
        <v>59</v>
      </c>
      <c r="J50" s="225"/>
      <c r="K50" s="635" t="str">
        <f>UPPER(IF(OR(J50="a",J50="as"),F48,IF(OR(J50="b",J50="bs"),F52,)))</f>
        <v/>
      </c>
      <c r="L50" s="629"/>
      <c r="M50" s="523"/>
      <c r="N50" s="640"/>
      <c r="O50" s="523"/>
      <c r="P50" s="640"/>
      <c r="Q50" s="523"/>
      <c r="R50" s="204"/>
      <c r="S50" s="207"/>
    </row>
    <row r="51" spans="1:19" s="63" customFormat="1" ht="9" customHeight="1" x14ac:dyDescent="0.25">
      <c r="A51" s="628">
        <v>12</v>
      </c>
      <c r="B51" s="197" t="str">
        <f>IF($D51="","",VLOOKUP($D51,'1D ELO (4)'!$A$7:$P$39,14))</f>
        <v/>
      </c>
      <c r="C51" s="197" t="str">
        <f>IF($D51="","",VLOOKUP($D51,'1D ELO (4)'!$A$7:$P$39,15))</f>
        <v/>
      </c>
      <c r="D51" s="199"/>
      <c r="E51" s="637" t="str">
        <f>UPPER(IF($D51="","",VLOOKUP($D51,'1D ELO (4)'!$A$7:$P$39,5)))</f>
        <v/>
      </c>
      <c r="F51" s="219" t="str">
        <f>UPPER(IF($D51="","",VLOOKUP($D51,'1D ELO (4)'!$A$7:$P$39,2)))</f>
        <v/>
      </c>
      <c r="G51" s="219" t="str">
        <f>IF($D51="","",VLOOKUP($D51,'1D ELO (4)'!$A$7:$P$39,3))</f>
        <v/>
      </c>
      <c r="H51" s="638"/>
      <c r="I51" s="219" t="str">
        <f>IF($D51="","",VLOOKUP($D51,'1D ELO (4)'!$A$7:$P$39,4))</f>
        <v/>
      </c>
      <c r="J51" s="639"/>
      <c r="K51" s="523"/>
      <c r="L51" s="627"/>
      <c r="M51" s="526"/>
      <c r="N51" s="645"/>
      <c r="O51" s="523"/>
      <c r="P51" s="640"/>
      <c r="Q51" s="523"/>
      <c r="R51" s="204"/>
      <c r="S51" s="207"/>
    </row>
    <row r="52" spans="1:19" s="63" customFormat="1" ht="9" customHeight="1" x14ac:dyDescent="0.25">
      <c r="A52" s="628"/>
      <c r="B52" s="210"/>
      <c r="C52" s="210"/>
      <c r="D52" s="210"/>
      <c r="E52" s="637" t="str">
        <f>UPPER(IF($D51="","",VLOOKUP($D51,'1D ELO (4)'!$A$7:$P$33,11)))</f>
        <v/>
      </c>
      <c r="F52" s="219" t="str">
        <f>UPPER(IF($D51="","",VLOOKUP($D51,'1D ELO (4)'!$A$7:$P$33,8)))</f>
        <v/>
      </c>
      <c r="G52" s="219" t="str">
        <f>IF($D51="","",VLOOKUP($D51,'1D ELO (4)'!$A$7:$P$33,9))</f>
        <v/>
      </c>
      <c r="H52" s="638"/>
      <c r="I52" s="219" t="str">
        <f>IF($D51="","",VLOOKUP($D51,'1D ELO (4)'!$A$7:$P$33,10))</f>
        <v/>
      </c>
      <c r="J52" s="629"/>
      <c r="K52" s="523"/>
      <c r="L52" s="627"/>
      <c r="M52" s="641"/>
      <c r="N52" s="646"/>
      <c r="O52" s="523"/>
      <c r="P52" s="640"/>
      <c r="Q52" s="523"/>
      <c r="R52" s="204"/>
      <c r="S52" s="207"/>
    </row>
    <row r="53" spans="1:19" s="63" customFormat="1" ht="9" customHeight="1" x14ac:dyDescent="0.25">
      <c r="A53" s="628"/>
      <c r="B53" s="212"/>
      <c r="C53" s="212"/>
      <c r="D53" s="212"/>
      <c r="E53" s="211"/>
      <c r="F53" s="631"/>
      <c r="G53" s="631"/>
      <c r="H53" s="634"/>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(4)'!$A$7:$P$39,14))</f>
        <v/>
      </c>
      <c r="C55" s="197" t="str">
        <f>IF($D55="","",VLOOKUP($D55,'1D ELO (4)'!$A$7:$P$39,15))</f>
        <v/>
      </c>
      <c r="D55" s="199"/>
      <c r="E55" s="637" t="str">
        <f>UPPER(IF($D55="","",VLOOKUP($D55,'1D ELO (4)'!$A$7:$P$39,5)))</f>
        <v/>
      </c>
      <c r="F55" s="219" t="str">
        <f>UPPER(IF($D55="","",VLOOKUP($D55,'1D ELO (4)'!$A$7:$P$39,2)))</f>
        <v/>
      </c>
      <c r="G55" s="219" t="str">
        <f>IF($D55="","",VLOOKUP($D55,'1D ELO (4)'!$A$7:$P$39,3))</f>
        <v/>
      </c>
      <c r="H55" s="638"/>
      <c r="I55" s="219" t="str">
        <f>IF($D55="","",VLOOKUP($D55,'1D ELO (4)'!$A$7:$P$39,4))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(4)'!$A$7:$P$33,11)))</f>
        <v/>
      </c>
      <c r="F56" s="219" t="str">
        <f>UPPER(IF($D55="","",VLOOKUP($D55,'1D ELO (4)'!$A$7:$P$33,8)))</f>
        <v/>
      </c>
      <c r="G56" s="219" t="str">
        <f>IF($D55="","",VLOOKUP($D55,'1D ELO (4)'!$A$7:$P$33,9))</f>
        <v/>
      </c>
      <c r="H56" s="638"/>
      <c r="I56" s="219" t="str">
        <f>IF($D55="","",VLOOKUP($D55,'1D ELO (4)'!$A$7:$P$33,10))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(4)'!$A$7:$P$39,14))</f>
        <v/>
      </c>
      <c r="C59" s="197" t="str">
        <f>IF($D59="","",VLOOKUP($D59,'1D ELO (4)'!$A$7:$P$39,15))</f>
        <v/>
      </c>
      <c r="D59" s="199"/>
      <c r="E59" s="637" t="str">
        <f>UPPER(IF($D59="","",VLOOKUP($D59,'1D ELO (4)'!$A$7:$P$39,5)))</f>
        <v/>
      </c>
      <c r="F59" s="219" t="str">
        <f>UPPER(IF($D59="","",VLOOKUP($D59,'1D ELO (4)'!$A$7:$P$39,2)))</f>
        <v/>
      </c>
      <c r="G59" s="219" t="str">
        <f>IF($D59="","",VLOOKUP($D59,'1D ELO (4)'!$A$7:$P$39,3))</f>
        <v/>
      </c>
      <c r="H59" s="638"/>
      <c r="I59" s="219" t="str">
        <f>IF($D59="","",VLOOKUP($D59,'1D ELO (4)'!$A$7:$P$39,4))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(4)'!$A$7:$P$33,11)))</f>
        <v/>
      </c>
      <c r="F60" s="219" t="str">
        <f>UPPER(IF($D59="","",VLOOKUP($D59,'1D ELO (4)'!$A$7:$P$33,8)))</f>
        <v/>
      </c>
      <c r="G60" s="219" t="str">
        <f>IF($D59="","",VLOOKUP($D59,'1D ELO (4)'!$A$7:$P$33,9))</f>
        <v/>
      </c>
      <c r="H60" s="638"/>
      <c r="I60" s="219" t="str">
        <f>IF($D59="","",VLOOKUP($D59,'1D ELO (4)'!$A$7:$P$33,10))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(4)'!$A$7:$P$39,14))</f>
        <v/>
      </c>
      <c r="C63" s="197" t="str">
        <f>IF($D63="","",VLOOKUP($D63,'1D ELO (4)'!$A$7:$P$39,15))</f>
        <v/>
      </c>
      <c r="D63" s="199"/>
      <c r="E63" s="637" t="str">
        <f>UPPER(IF($D63="","",VLOOKUP($D63,'1D ELO (4)'!$A$7:$P$39,5)))</f>
        <v/>
      </c>
      <c r="F63" s="219" t="str">
        <f>UPPER(IF($D63="","",VLOOKUP($D63,'1D ELO (4)'!$A$7:$P$39,2)))</f>
        <v/>
      </c>
      <c r="G63" s="219" t="str">
        <f>IF($D63="","",VLOOKUP($D63,'1D ELO (4)'!$A$7:$P$39,3))</f>
        <v/>
      </c>
      <c r="H63" s="638"/>
      <c r="I63" s="219" t="str">
        <f>IF($D63="","",VLOOKUP($D63,'1D ELO (4)'!$A$7:$P$39,4))</f>
        <v/>
      </c>
      <c r="J63" s="626"/>
      <c r="K63" s="523"/>
      <c r="L63" s="640"/>
      <c r="M63" s="523"/>
      <c r="N63" s="627"/>
      <c r="O63" s="672" t="s">
        <v>82</v>
      </c>
      <c r="P63" s="673"/>
      <c r="Q63" s="672" t="s">
        <v>238</v>
      </c>
      <c r="R63" s="673"/>
      <c r="S63" s="207"/>
    </row>
    <row r="64" spans="1:19" s="63" customFormat="1" ht="9" customHeight="1" x14ac:dyDescent="0.25">
      <c r="A64" s="628"/>
      <c r="B64" s="210"/>
      <c r="C64" s="210"/>
      <c r="D64" s="210"/>
      <c r="E64" s="637" t="str">
        <f>UPPER(IF($D63="","",VLOOKUP($D63,'1D ELO (4)'!$A$7:$P$33,11)))</f>
        <v/>
      </c>
      <c r="F64" s="219" t="str">
        <f>UPPER(IF($D63="","",VLOOKUP($D63,'1D ELO (4)'!$A$7:$P$33,8)))</f>
        <v/>
      </c>
      <c r="G64" s="219" t="str">
        <f>IF($D63="","",VLOOKUP($D63,'1D ELO (4)'!$A$7:$P$33,9))</f>
        <v/>
      </c>
      <c r="H64" s="638"/>
      <c r="I64" s="219" t="str">
        <f>IF($D63="","",VLOOKUP($D63,'1D ELO (4)'!$A$7:$P$33,10))</f>
        <v/>
      </c>
      <c r="J64" s="629"/>
      <c r="K64" s="630" t="str">
        <f>IF(J64="a",F63,IF(J64="b",F65,""))</f>
        <v/>
      </c>
      <c r="L64" s="640"/>
      <c r="M64" s="523"/>
      <c r="N64" s="627"/>
      <c r="O64" s="674" t="str">
        <f>UPPER(IF(OR(P38="a",P38="as"),O21,IF(OR(P38="b",P38="bs"),O53,)))</f>
        <v/>
      </c>
      <c r="P64" s="675"/>
      <c r="Q64" s="676"/>
      <c r="R64" s="673"/>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677" t="str">
        <f>UPPER(IF(OR(P38="a",P38="as"),O22,IF(OR(P38="b",P38="bs"),O54,)))</f>
        <v/>
      </c>
      <c r="P65" s="678"/>
      <c r="Q65" s="676"/>
      <c r="R65" s="673"/>
      <c r="S65" s="207"/>
    </row>
    <row r="66" spans="1:19" s="63" customFormat="1" ht="9" customHeight="1" x14ac:dyDescent="0.25">
      <c r="A66" s="628"/>
      <c r="B66" s="212"/>
      <c r="C66" s="212"/>
      <c r="D66" s="212"/>
      <c r="E66" s="211"/>
      <c r="F66" s="631"/>
      <c r="G66" s="631"/>
      <c r="H66" s="634"/>
      <c r="I66" s="528" t="s">
        <v>59</v>
      </c>
      <c r="J66" s="225"/>
      <c r="K66" s="635" t="str">
        <f>UPPER(IF(OR(J66="a",J66="as"),F64,IF(OR(J66="b",J66="bs"),F68,)))</f>
        <v/>
      </c>
      <c r="L66" s="629"/>
      <c r="M66" s="523"/>
      <c r="N66" s="627"/>
      <c r="O66" s="673"/>
      <c r="P66" s="679"/>
      <c r="Q66" s="674" t="str">
        <f>UPPER(IF(OR(P67="a",P67="as"),O64,IF(OR(P67="b",P67="bs"),O68,)))</f>
        <v/>
      </c>
      <c r="R66" s="680"/>
      <c r="S66" s="207"/>
    </row>
    <row r="67" spans="1:19" s="63" customFormat="1" ht="9" customHeight="1" x14ac:dyDescent="0.25">
      <c r="A67" s="669">
        <v>16</v>
      </c>
      <c r="B67" s="197" t="str">
        <f>IF($D67="","",VLOOKUP($D67,'1D ELO (4)'!$A$7:$P$39,14))</f>
        <v/>
      </c>
      <c r="C67" s="197" t="str">
        <f>IF($D67="","",VLOOKUP($D67,'1D ELO (4)'!$A$7:$P$39,15))</f>
        <v/>
      </c>
      <c r="D67" s="199"/>
      <c r="E67" s="665" t="str">
        <f>UPPER(IF($D67="","",VLOOKUP($D67,'1D ELO (4)'!$A$7:$P$39,5)))</f>
        <v/>
      </c>
      <c r="F67" s="235" t="str">
        <f>UPPER(IF($D67="","",VLOOKUP($D67,'1D ELO (4)'!$A$7:$P$39,2)))</f>
        <v/>
      </c>
      <c r="G67" s="235" t="str">
        <f>IF($D67="","",VLOOKUP($D67,'1D ELO (4)'!$A$7:$P$39,3))</f>
        <v/>
      </c>
      <c r="H67" s="625"/>
      <c r="I67" s="235" t="str">
        <f>IF($D67="","",VLOOKUP($D67,'1D ELO (4)'!$A$7:$P$39,4))</f>
        <v/>
      </c>
      <c r="J67" s="639"/>
      <c r="K67" s="523"/>
      <c r="L67" s="627"/>
      <c r="M67" s="526"/>
      <c r="N67" s="633"/>
      <c r="O67" s="550" t="s">
        <v>59</v>
      </c>
      <c r="P67" s="681"/>
      <c r="Q67" s="677" t="str">
        <f>UPPER(IF(OR(P67="a",P67="as"),O65,IF(OR(P67="b",P67="bs"),O69,)))</f>
        <v/>
      </c>
      <c r="R67" s="682"/>
      <c r="S67" s="207"/>
    </row>
    <row r="68" spans="1:19" s="63" customFormat="1" ht="9" customHeight="1" x14ac:dyDescent="0.25">
      <c r="A68" s="628"/>
      <c r="B68" s="210"/>
      <c r="C68" s="210"/>
      <c r="D68" s="210"/>
      <c r="E68" s="665" t="str">
        <f>UPPER(IF($D67="","",VLOOKUP($D67,'1D ELO (4)'!$A$7:$P$33,11)))</f>
        <v/>
      </c>
      <c r="F68" s="200" t="str">
        <f>UPPER(IF($D67="","",VLOOKUP($D67,'1D ELO (4)'!$A$7:$P$33,8)))</f>
        <v/>
      </c>
      <c r="G68" s="200" t="str">
        <f>IF($D67="","",VLOOKUP($D67,'1D ELO (4)'!$A$7:$P$33,9))</f>
        <v/>
      </c>
      <c r="H68" s="648"/>
      <c r="I68" s="200" t="str">
        <f>IF($D67="","",VLOOKUP($D67,'1D ELO (4)'!$A$7:$P$33,10))</f>
        <v/>
      </c>
      <c r="J68" s="629"/>
      <c r="K68" s="523"/>
      <c r="L68" s="627"/>
      <c r="M68" s="641"/>
      <c r="N68" s="642"/>
      <c r="O68" s="674" t="str">
        <f>UPPER(IF(OR(P113="a",P113="as"),O96,IF(OR(P113="b",P113="bs"),O128,)))</f>
        <v/>
      </c>
      <c r="P68" s="683"/>
      <c r="Q68" s="676"/>
      <c r="R68" s="673"/>
      <c r="S68" s="207"/>
    </row>
    <row r="69" spans="1:19" s="63" customFormat="1" ht="9" customHeight="1" x14ac:dyDescent="0.25">
      <c r="A69" s="482"/>
      <c r="B69" s="503"/>
      <c r="C69" s="503"/>
      <c r="D69" s="651"/>
      <c r="E69" s="651"/>
      <c r="F69" s="524"/>
      <c r="G69" s="524"/>
      <c r="H69" s="652"/>
      <c r="I69" s="524"/>
      <c r="J69" s="653"/>
      <c r="K69" s="205"/>
      <c r="L69" s="206"/>
      <c r="M69" s="205"/>
      <c r="N69" s="206"/>
      <c r="O69" s="677" t="str">
        <f>UPPER(IF(OR(P113="a",P113="as"),O97,IF(OR(P113="b",P113="bs"),O129,)))</f>
        <v/>
      </c>
      <c r="P69" s="684"/>
      <c r="Q69" s="676"/>
      <c r="R69" s="673"/>
      <c r="S69" s="207"/>
    </row>
    <row r="70" spans="1:19" s="10" customFormat="1" ht="6" customHeight="1" x14ac:dyDescent="0.25">
      <c r="A70" s="482"/>
      <c r="B70" s="503"/>
      <c r="C70" s="503"/>
      <c r="D70" s="651"/>
      <c r="E70" s="651"/>
      <c r="F70" s="524"/>
      <c r="G70" s="524"/>
      <c r="H70" s="652"/>
      <c r="I70" s="524"/>
      <c r="J70" s="653"/>
      <c r="K70" s="205"/>
      <c r="L70" s="206"/>
      <c r="M70" s="307"/>
      <c r="N70" s="308"/>
      <c r="O70" s="685"/>
      <c r="P70" s="686"/>
      <c r="Q70" s="685"/>
      <c r="R70" s="686"/>
      <c r="S70" s="314"/>
    </row>
    <row r="71" spans="1:19" s="21" customFormat="1" ht="10.5" customHeight="1" x14ac:dyDescent="0.25">
      <c r="A71" s="242" t="s">
        <v>54</v>
      </c>
      <c r="B71" s="243"/>
      <c r="C71" s="244"/>
      <c r="D71" s="245" t="s">
        <v>60</v>
      </c>
      <c r="E71" s="245"/>
      <c r="F71" s="246" t="s">
        <v>233</v>
      </c>
      <c r="G71" s="245" t="s">
        <v>60</v>
      </c>
      <c r="H71" s="246" t="s">
        <v>233</v>
      </c>
      <c r="I71" s="654"/>
      <c r="J71" s="246" t="s">
        <v>60</v>
      </c>
      <c r="K71" s="246" t="s">
        <v>62</v>
      </c>
      <c r="L71" s="248"/>
      <c r="M71" s="246" t="s">
        <v>63</v>
      </c>
      <c r="N71" s="249"/>
      <c r="O71" s="250" t="s">
        <v>234</v>
      </c>
      <c r="P71" s="250"/>
      <c r="Q71" s="251"/>
      <c r="R71" s="252"/>
    </row>
    <row r="72" spans="1:19" s="21" customFormat="1" ht="9" customHeight="1" x14ac:dyDescent="0.25">
      <c r="A72" s="309" t="s">
        <v>244</v>
      </c>
      <c r="B72" s="262"/>
      <c r="C72" s="310"/>
      <c r="D72" s="257">
        <v>1</v>
      </c>
      <c r="E72" s="257"/>
      <c r="F72" s="258">
        <f>IF(D72&gt;$R$79,,UPPER(VLOOKUP(D72,'1D ELO (4)'!$A$7:$L$23,2)))</f>
        <v>0</v>
      </c>
      <c r="G72" s="687">
        <v>5</v>
      </c>
      <c r="H72" s="258">
        <f>IF(G72&gt;$R$79,,UPPER(VLOOKUP(G72,'1D ELO (4)'!$A$7:$L$23,2)))</f>
        <v>0</v>
      </c>
      <c r="I72" s="655"/>
      <c r="J72" s="656" t="s">
        <v>66</v>
      </c>
      <c r="K72" s="262"/>
      <c r="L72" s="263"/>
      <c r="M72" s="262"/>
      <c r="N72" s="264"/>
      <c r="O72" s="265" t="s">
        <v>245</v>
      </c>
      <c r="P72" s="266"/>
      <c r="Q72" s="266"/>
      <c r="R72" s="267"/>
    </row>
    <row r="73" spans="1:19" s="21" customFormat="1" ht="9" customHeight="1" x14ac:dyDescent="0.25">
      <c r="A73" s="268" t="s">
        <v>126</v>
      </c>
      <c r="B73" s="269"/>
      <c r="C73" s="271"/>
      <c r="D73" s="257"/>
      <c r="E73" s="257"/>
      <c r="F73" s="258">
        <f>IF(D72&gt;$R$79,,UPPER(VLOOKUP(D72,'1D ELO (4)'!$A$7:$L$23,8)))</f>
        <v>0</v>
      </c>
      <c r="G73" s="687"/>
      <c r="H73" s="258">
        <f>IF(G72&gt;$R$79,,UPPER(VLOOKUP(G72,'1D ELO (4)'!$A$7:$L$23,8)))</f>
        <v>0</v>
      </c>
      <c r="I73" s="655"/>
      <c r="J73" s="656"/>
      <c r="K73" s="258">
        <f>IF(J72&gt;$R$79,,UPPER(VLOOKUP(J72,'1D ELO (4)'!$A$7:$L$23,8)))</f>
        <v>0</v>
      </c>
      <c r="L73" s="263"/>
      <c r="M73" s="262"/>
      <c r="N73" s="264"/>
      <c r="O73" s="269"/>
      <c r="P73" s="273"/>
      <c r="Q73" s="269"/>
      <c r="R73" s="274"/>
    </row>
    <row r="74" spans="1:19" s="21" customFormat="1" ht="9" customHeight="1" x14ac:dyDescent="0.25">
      <c r="A74" s="275"/>
      <c r="B74" s="276"/>
      <c r="C74" s="278"/>
      <c r="D74" s="257">
        <v>2</v>
      </c>
      <c r="E74" s="257"/>
      <c r="F74" s="258">
        <f>IF(D74&gt;$R$79,,UPPER(VLOOKUP(D74,'1D ELO (4)'!$A$7:$L$23,2)))</f>
        <v>0</v>
      </c>
      <c r="G74" s="687">
        <v>6</v>
      </c>
      <c r="H74" s="258">
        <f>IF(G74&gt;$R$79,,UPPER(VLOOKUP(G74,'1D ELO (4)'!$A$7:$L$23,2)))</f>
        <v>0</v>
      </c>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(4)'!$A$7:$L$23,8)))</f>
        <v>0</v>
      </c>
      <c r="G75" s="687"/>
      <c r="H75" s="258">
        <f>IF(G74&gt;$R$79,,UPPER(VLOOKUP(G74,'1D ELO (4)'!$A$7:$L$23,8)))</f>
        <v>0</v>
      </c>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(4)'!$A$7:$L$23,2)))</f>
        <v>0</v>
      </c>
      <c r="G76" s="687">
        <v>7</v>
      </c>
      <c r="H76" s="258">
        <f>IF(G76&gt;$R$79,,UPPER(VLOOKUP(G76,'1D ELO (4)'!$A$7:$L$23,2)))</f>
        <v>0</v>
      </c>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(4)'!$A$7:$L$23,8)))</f>
        <v>0</v>
      </c>
      <c r="G77" s="687"/>
      <c r="H77" s="258">
        <f>IF(G76&gt;$R$79,,UPPER(VLOOKUP(G76,'1D ELO (4)'!$A$7:$L$23,8)))</f>
        <v>0</v>
      </c>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(4)'!$A$7:$L$23,2)))</f>
        <v>0</v>
      </c>
      <c r="G78" s="687">
        <v>8</v>
      </c>
      <c r="H78" s="258">
        <f>IF(G78&gt;$R$79,,UPPER(VLOOKUP(G78,'1D ELO (4)'!$A$7:$L$23,2)))</f>
        <v>0</v>
      </c>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(4)'!$A$7:$L$23,8)))</f>
        <v>0</v>
      </c>
      <c r="G79" s="688"/>
      <c r="H79" s="292">
        <f>IF(G78&gt;$R$79,,UPPER(VLOOKUP(G78,'1D ELO (4)'!$A$7:$L$23,8)))</f>
        <v>0</v>
      </c>
      <c r="I79" s="658"/>
      <c r="J79" s="663"/>
      <c r="K79" s="269"/>
      <c r="L79" s="273"/>
      <c r="M79" s="269"/>
      <c r="N79" s="274"/>
      <c r="O79" s="269">
        <f>R4</f>
        <v>0</v>
      </c>
      <c r="P79" s="273"/>
      <c r="Q79" s="269"/>
      <c r="R79" s="689">
        <f>'1D ELO (4)'!$P$5</f>
        <v>0</v>
      </c>
    </row>
    <row r="80" spans="1:19" s="175" customFormat="1" ht="9.6" x14ac:dyDescent="0.25">
      <c r="A80" s="285"/>
      <c r="B80" s="58" t="s">
        <v>53</v>
      </c>
      <c r="C80" s="58" t="s">
        <v>239</v>
      </c>
      <c r="D80" s="58" t="s">
        <v>240</v>
      </c>
      <c r="E80" s="58" t="s">
        <v>105</v>
      </c>
      <c r="F80" s="69" t="s">
        <v>27</v>
      </c>
      <c r="G80" s="69" t="s">
        <v>28</v>
      </c>
      <c r="H80" s="69"/>
      <c r="I80" s="69" t="s">
        <v>38</v>
      </c>
      <c r="J80" s="69"/>
      <c r="K80" s="58" t="s">
        <v>57</v>
      </c>
      <c r="L80" s="618"/>
      <c r="M80" s="58" t="s">
        <v>160</v>
      </c>
      <c r="N80" s="618"/>
      <c r="O80" s="58" t="s">
        <v>241</v>
      </c>
      <c r="P80" s="618"/>
      <c r="Q80" s="58" t="s">
        <v>242</v>
      </c>
      <c r="R80" s="619"/>
    </row>
    <row r="81" spans="1:21" s="175" customFormat="1" ht="3.75" customHeight="1" x14ac:dyDescent="0.25">
      <c r="A81" s="690"/>
      <c r="B81" s="691"/>
      <c r="C81" s="691"/>
      <c r="D81" s="691"/>
      <c r="E81" s="691"/>
      <c r="F81" s="692"/>
      <c r="G81" s="692"/>
      <c r="H81" s="10"/>
      <c r="I81" s="692"/>
      <c r="J81" s="693"/>
      <c r="K81" s="691"/>
      <c r="L81" s="693"/>
      <c r="M81" s="691"/>
      <c r="N81" s="693"/>
      <c r="O81" s="691"/>
      <c r="P81" s="693"/>
      <c r="Q81" s="691"/>
      <c r="R81" s="694"/>
    </row>
    <row r="82" spans="1:21" s="63" customFormat="1" ht="10.5" customHeight="1" x14ac:dyDescent="0.25">
      <c r="A82" s="623">
        <v>17</v>
      </c>
      <c r="B82" s="197" t="str">
        <f>IF($D82="","",VLOOKUP($D82,'1D ELO (4)'!$A$7:$P$39,14))</f>
        <v/>
      </c>
      <c r="C82" s="197" t="str">
        <f>IF($D82="","",VLOOKUP($D82,'1D ELO (4)'!$A$7:$P$39,15))</f>
        <v/>
      </c>
      <c r="D82" s="199"/>
      <c r="E82" s="624" t="str">
        <f>UPPER(IF($D82="","",VLOOKUP($D82,'1D ELO (4)'!$A$7:$P$39,5)))</f>
        <v/>
      </c>
      <c r="F82" s="235" t="str">
        <f>UPPER(IF($D82="","",VLOOKUP($D82,'1D ELO (4)'!$A$7:$P$39,2)))</f>
        <v/>
      </c>
      <c r="G82" s="235" t="str">
        <f>IF($D82="","",VLOOKUP($D82,'1D ELO (4)'!$A$7:$P$39,3))</f>
        <v/>
      </c>
      <c r="H82" s="625"/>
      <c r="I82" s="235" t="str">
        <f>IF($D82="","",VLOOKUP($D82,'1D ELO (4)'!$A$7:$P$39,4))</f>
        <v/>
      </c>
      <c r="J82" s="626"/>
      <c r="K82" s="523"/>
      <c r="L82" s="627"/>
      <c r="M82" s="523"/>
      <c r="N82" s="627"/>
      <c r="O82" s="523"/>
      <c r="P82" s="627"/>
      <c r="Q82" s="523"/>
      <c r="R82" s="671" t="s">
        <v>246</v>
      </c>
      <c r="S82" s="207"/>
      <c r="U82" s="208">
        <f>Birók!P60</f>
        <v>0</v>
      </c>
    </row>
    <row r="83" spans="1:21" s="63" customFormat="1" ht="9" customHeight="1" x14ac:dyDescent="0.25">
      <c r="A83" s="628"/>
      <c r="B83" s="210"/>
      <c r="C83" s="210"/>
      <c r="D83" s="210"/>
      <c r="E83" s="624" t="str">
        <f>UPPER(IF($D82="","",VLOOKUP($D82,'1D ELO (4)'!$A$7:$P$33,11)))</f>
        <v/>
      </c>
      <c r="F83" s="235" t="str">
        <f>UPPER(IF($D82="","",VLOOKUP($D82,'1D ELO (4)'!$A$7:$P$33,8)))</f>
        <v/>
      </c>
      <c r="G83" s="235" t="str">
        <f>IF($D82="","",VLOOKUP($D82,'1D ELO (4)'!$A$7:$P$33,9))</f>
        <v/>
      </c>
      <c r="H83" s="625"/>
      <c r="I83" s="235" t="str">
        <f>IF($D82="","",VLOOKUP($D82,'1D ELO (4)'!$A$7:$P$33,10))</f>
        <v/>
      </c>
      <c r="J83" s="629"/>
      <c r="K83" s="630" t="str">
        <f>IF(J83="a",F82,IF(J83="b",F84,""))</f>
        <v/>
      </c>
      <c r="L83" s="627"/>
      <c r="M83" s="523"/>
      <c r="N83" s="627"/>
      <c r="O83" s="523"/>
      <c r="P83" s="627"/>
      <c r="Q83" s="523"/>
      <c r="R83" s="204"/>
      <c r="S83" s="207"/>
      <c r="U83" s="218">
        <f>Birók!P61</f>
        <v>0</v>
      </c>
    </row>
    <row r="84" spans="1:21" s="63" customFormat="1" ht="9" customHeight="1" x14ac:dyDescent="0.25">
      <c r="A84" s="628"/>
      <c r="B84" s="212"/>
      <c r="C84" s="212"/>
      <c r="D84" s="212"/>
      <c r="E84" s="316"/>
      <c r="F84" s="631"/>
      <c r="G84" s="631"/>
      <c r="H84" s="10"/>
      <c r="I84" s="631"/>
      <c r="J84" s="632"/>
      <c r="K84" s="298" t="str">
        <f>UPPER(IF(OR(J85="a",J85="as"),F82,IF(OR(J85="b",J85="bs"),F86,)))</f>
        <v/>
      </c>
      <c r="L84" s="633"/>
      <c r="M84" s="523"/>
      <c r="N84" s="627"/>
      <c r="O84" s="523"/>
      <c r="P84" s="627"/>
      <c r="Q84" s="523"/>
      <c r="R84" s="204"/>
      <c r="S84" s="207"/>
      <c r="U84" s="218">
        <f>Birók!P62</f>
        <v>0</v>
      </c>
    </row>
    <row r="85" spans="1:21" s="63" customFormat="1" ht="9" customHeight="1" x14ac:dyDescent="0.25">
      <c r="A85" s="628"/>
      <c r="B85" s="212"/>
      <c r="C85" s="212"/>
      <c r="D85" s="212"/>
      <c r="E85" s="211"/>
      <c r="F85" s="631"/>
      <c r="G85" s="631"/>
      <c r="H85" s="634"/>
      <c r="I85" s="528" t="s">
        <v>59</v>
      </c>
      <c r="J85" s="225"/>
      <c r="K85" s="635" t="str">
        <f>UPPER(IF(OR(J85="a",J85="as"),F83,IF(OR(J85="b",J85="bs"),F87,)))</f>
        <v/>
      </c>
      <c r="L85" s="636"/>
      <c r="M85" s="523"/>
      <c r="N85" s="627"/>
      <c r="O85" s="523"/>
      <c r="P85" s="627"/>
      <c r="Q85" s="523"/>
      <c r="R85" s="204"/>
      <c r="S85" s="207"/>
      <c r="U85" s="218">
        <f>Birók!P63</f>
        <v>0</v>
      </c>
    </row>
    <row r="86" spans="1:21" s="63" customFormat="1" ht="9" customHeight="1" x14ac:dyDescent="0.25">
      <c r="A86" s="628">
        <v>18</v>
      </c>
      <c r="B86" s="197" t="str">
        <f>IF($D86="","",VLOOKUP($D86,'1D ELO (4)'!$A$7:$P$39,14))</f>
        <v/>
      </c>
      <c r="C86" s="197" t="str">
        <f>IF($D86="","",VLOOKUP($D86,'1D ELO (4)'!$A$7:$P$39,15))</f>
        <v/>
      </c>
      <c r="D86" s="199"/>
      <c r="E86" s="637" t="str">
        <f>UPPER(IF($D86="","",VLOOKUP($D86,'1D ELO (4)'!$A$7:$P$39,5)))</f>
        <v/>
      </c>
      <c r="F86" s="219" t="str">
        <f>UPPER(IF($D86="","",VLOOKUP($D86,'1D ELO (4)'!$A$7:$P$39,2)))</f>
        <v/>
      </c>
      <c r="G86" s="219" t="str">
        <f>IF($D86="","",VLOOKUP($D86,'1D ELO (4)'!$A$7:$P$39,3))</f>
        <v/>
      </c>
      <c r="H86" s="638"/>
      <c r="I86" s="219" t="str">
        <f>IF($D86="","",VLOOKUP($D86,'1D ELO (4)'!$A$7:$P$39,4))</f>
        <v/>
      </c>
      <c r="J86" s="639"/>
      <c r="K86" s="523"/>
      <c r="L86" s="640"/>
      <c r="M86" s="526"/>
      <c r="N86" s="633"/>
      <c r="O86" s="523"/>
      <c r="P86" s="627"/>
      <c r="Q86" s="523"/>
      <c r="R86" s="204"/>
      <c r="S86" s="207"/>
      <c r="U86" s="218">
        <f>Birók!P64</f>
        <v>0</v>
      </c>
    </row>
    <row r="87" spans="1:21" s="63" customFormat="1" ht="9" customHeight="1" x14ac:dyDescent="0.25">
      <c r="A87" s="628"/>
      <c r="B87" s="210"/>
      <c r="C87" s="210"/>
      <c r="D87" s="210"/>
      <c r="E87" s="637" t="str">
        <f>UPPER(IF($D86="","",VLOOKUP($D86,'1D ELO (4)'!$A$7:$P$33,11)))</f>
        <v/>
      </c>
      <c r="F87" s="219" t="str">
        <f>UPPER(IF($D86="","",VLOOKUP($D86,'1D ELO (4)'!$A$7:$P$33,8)))</f>
        <v/>
      </c>
      <c r="G87" s="219" t="str">
        <f>IF($D86="","",VLOOKUP($D86,'1D ELO (4)'!$A$7:$P$33,9))</f>
        <v/>
      </c>
      <c r="H87" s="638"/>
      <c r="I87" s="219" t="str">
        <f>IF($D86="","",VLOOKUP($D86,'1D ELO (4)'!$A$7:$P$33,10))</f>
        <v/>
      </c>
      <c r="J87" s="629"/>
      <c r="K87" s="523"/>
      <c r="L87" s="640"/>
      <c r="M87" s="641"/>
      <c r="N87" s="642"/>
      <c r="O87" s="523"/>
      <c r="P87" s="627"/>
      <c r="Q87" s="523"/>
      <c r="R87" s="204"/>
      <c r="S87" s="207"/>
      <c r="U87" s="218">
        <f>Birók!P65</f>
        <v>0</v>
      </c>
    </row>
    <row r="88" spans="1:21" s="63" customFormat="1" ht="9" customHeight="1" x14ac:dyDescent="0.25">
      <c r="A88" s="628"/>
      <c r="B88" s="212"/>
      <c r="C88" s="212"/>
      <c r="D88" s="223"/>
      <c r="E88" s="666"/>
      <c r="F88" s="631"/>
      <c r="G88" s="631"/>
      <c r="H88" s="634"/>
      <c r="I88" s="631"/>
      <c r="J88" s="643"/>
      <c r="K88" s="523"/>
      <c r="L88" s="632"/>
      <c r="M88" s="298" t="str">
        <f>UPPER(IF(OR(L89="a",L89="as"),K84,IF(OR(L89="b",L89="bs"),K92,)))</f>
        <v/>
      </c>
      <c r="N88" s="627"/>
      <c r="O88" s="523"/>
      <c r="P88" s="627"/>
      <c r="Q88" s="523"/>
      <c r="R88" s="204"/>
      <c r="S88" s="207"/>
      <c r="U88" s="218">
        <f>Birók!P66</f>
        <v>0</v>
      </c>
    </row>
    <row r="89" spans="1:21" s="63" customFormat="1" ht="9" customHeight="1" x14ac:dyDescent="0.25">
      <c r="A89" s="628"/>
      <c r="B89" s="212"/>
      <c r="C89" s="212"/>
      <c r="D89" s="223"/>
      <c r="E89" s="666"/>
      <c r="F89" s="631"/>
      <c r="G89" s="631"/>
      <c r="H89" s="634"/>
      <c r="I89" s="631"/>
      <c r="J89" s="643"/>
      <c r="K89" s="215" t="s">
        <v>59</v>
      </c>
      <c r="L89" s="225"/>
      <c r="M89" s="635" t="str">
        <f>UPPER(IF(OR(L89="a",L89="as"),K85,IF(OR(L89="b",L89="bs"),K93,)))</f>
        <v/>
      </c>
      <c r="N89" s="636"/>
      <c r="O89" s="523"/>
      <c r="P89" s="627"/>
      <c r="Q89" s="523"/>
      <c r="R89" s="204"/>
      <c r="S89" s="207"/>
      <c r="U89" s="218">
        <f>Birók!P67</f>
        <v>0</v>
      </c>
    </row>
    <row r="90" spans="1:21" s="63" customFormat="1" ht="9" customHeight="1" x14ac:dyDescent="0.25">
      <c r="A90" s="644">
        <v>19</v>
      </c>
      <c r="B90" s="197" t="str">
        <f>IF($D90="","",VLOOKUP($D90,'1D ELO (4)'!$A$7:$P$39,14))</f>
        <v/>
      </c>
      <c r="C90" s="197" t="str">
        <f>IF($D90="","",VLOOKUP($D90,'1D ELO (4)'!$A$7:$P$39,15))</f>
        <v/>
      </c>
      <c r="D90" s="199"/>
      <c r="E90" s="637" t="str">
        <f>UPPER(IF($D90="","",VLOOKUP($D90,'1D ELO (4)'!$A$7:$P$39,5)))</f>
        <v/>
      </c>
      <c r="F90" s="219" t="str">
        <f>UPPER(IF($D90="","",VLOOKUP($D90,'1D ELO (4)'!$A$7:$P$39,2)))</f>
        <v/>
      </c>
      <c r="G90" s="219" t="str">
        <f>IF($D90="","",VLOOKUP($D90,'1D ELO (4)'!$A$7:$P$39,3))</f>
        <v/>
      </c>
      <c r="H90" s="638"/>
      <c r="I90" s="219" t="str">
        <f>IF($D90="","",VLOOKUP($D90,'1D ELO (4)'!$A$7:$P$39,4))</f>
        <v/>
      </c>
      <c r="J90" s="626"/>
      <c r="K90" s="523"/>
      <c r="L90" s="640"/>
      <c r="M90" s="523"/>
      <c r="N90" s="640"/>
      <c r="O90" s="526"/>
      <c r="P90" s="627"/>
      <c r="Q90" s="523"/>
      <c r="R90" s="204"/>
      <c r="S90" s="207"/>
      <c r="U90" s="218">
        <f>Birók!P68</f>
        <v>0</v>
      </c>
    </row>
    <row r="91" spans="1:21" s="63" customFormat="1" ht="9" customHeight="1" x14ac:dyDescent="0.25">
      <c r="A91" s="628"/>
      <c r="B91" s="210"/>
      <c r="C91" s="210"/>
      <c r="D91" s="210"/>
      <c r="E91" s="637" t="str">
        <f>UPPER(IF($D90="","",VLOOKUP($D90,'1D ELO (4)'!$A$7:$P$33,11)))</f>
        <v/>
      </c>
      <c r="F91" s="219" t="str">
        <f>UPPER(IF($D90="","",VLOOKUP($D90,'1D ELO (4)'!$A$7:$P$33,8)))</f>
        <v/>
      </c>
      <c r="G91" s="219" t="str">
        <f>IF($D90="","",VLOOKUP($D90,'1D ELO (4)'!$A$7:$P$33,9))</f>
        <v/>
      </c>
      <c r="H91" s="638"/>
      <c r="I91" s="219" t="str">
        <f>IF($D90="","",VLOOKUP($D90,'1D ELO (4)'!$A$7:$P$33,10))</f>
        <v/>
      </c>
      <c r="J91" s="629"/>
      <c r="K91" s="630" t="str">
        <f>IF(J91="a",F90,IF(J91="b",F92,""))</f>
        <v/>
      </c>
      <c r="L91" s="640"/>
      <c r="M91" s="523"/>
      <c r="N91" s="640"/>
      <c r="O91" s="523"/>
      <c r="P91" s="627"/>
      <c r="Q91" s="523"/>
      <c r="R91" s="204"/>
      <c r="S91" s="207"/>
      <c r="U91" s="301">
        <f>Birók!P69</f>
        <v>0</v>
      </c>
    </row>
    <row r="92" spans="1:21" s="63" customFormat="1" ht="9" customHeight="1" x14ac:dyDescent="0.25">
      <c r="A92" s="628"/>
      <c r="B92" s="212"/>
      <c r="C92" s="212"/>
      <c r="D92" s="223"/>
      <c r="E92" s="666"/>
      <c r="F92" s="631"/>
      <c r="G92" s="631"/>
      <c r="H92" s="634"/>
      <c r="I92" s="631"/>
      <c r="J92" s="632"/>
      <c r="K92" s="298" t="str">
        <f>UPPER(IF(OR(J93="a",J93="as"),F90,IF(OR(J93="b",J93="bs"),F94,)))</f>
        <v/>
      </c>
      <c r="L92" s="645"/>
      <c r="M92" s="523"/>
      <c r="N92" s="640"/>
      <c r="O92" s="523"/>
      <c r="P92" s="627"/>
      <c r="Q92" s="523"/>
      <c r="R92" s="204"/>
      <c r="S92" s="207"/>
    </row>
    <row r="93" spans="1:21" s="63" customFormat="1" ht="9" customHeight="1" x14ac:dyDescent="0.25">
      <c r="A93" s="628"/>
      <c r="B93" s="212"/>
      <c r="C93" s="212"/>
      <c r="D93" s="223"/>
      <c r="E93" s="666"/>
      <c r="F93" s="631"/>
      <c r="G93" s="631"/>
      <c r="H93" s="634"/>
      <c r="I93" s="528" t="s">
        <v>59</v>
      </c>
      <c r="J93" s="225"/>
      <c r="K93" s="635" t="str">
        <f>UPPER(IF(OR(J93="a",J93="as"),F91,IF(OR(J93="b",J93="bs"),F95,)))</f>
        <v/>
      </c>
      <c r="L93" s="629"/>
      <c r="M93" s="523"/>
      <c r="N93" s="640"/>
      <c r="O93" s="523"/>
      <c r="P93" s="627"/>
      <c r="Q93" s="523"/>
      <c r="R93" s="204"/>
      <c r="S93" s="207"/>
    </row>
    <row r="94" spans="1:21" s="63" customFormat="1" ht="9" customHeight="1" x14ac:dyDescent="0.25">
      <c r="A94" s="628">
        <v>20</v>
      </c>
      <c r="B94" s="197" t="str">
        <f>IF($D94="","",VLOOKUP($D94,'1D ELO (4)'!$A$7:$P$39,14))</f>
        <v/>
      </c>
      <c r="C94" s="197" t="str">
        <f>IF($D94="","",VLOOKUP($D94,'1D ELO (4)'!$A$7:$P$39,15))</f>
        <v/>
      </c>
      <c r="D94" s="199"/>
      <c r="E94" s="637" t="str">
        <f>UPPER(IF($D94="","",VLOOKUP($D94,'1D ELO (4)'!$A$7:$P$39,5)))</f>
        <v/>
      </c>
      <c r="F94" s="219" t="str">
        <f>UPPER(IF($D94="","",VLOOKUP($D94,'1D ELO (4)'!$A$7:$P$39,2)))</f>
        <v/>
      </c>
      <c r="G94" s="219" t="str">
        <f>IF($D94="","",VLOOKUP($D94,'1D ELO (4)'!$A$7:$P$39,3))</f>
        <v/>
      </c>
      <c r="H94" s="638"/>
      <c r="I94" s="219" t="str">
        <f>IF($D94="","",VLOOKUP($D94,'1D ELO (4)'!$A$7:$P$39,4))</f>
        <v/>
      </c>
      <c r="J94" s="639"/>
      <c r="K94" s="523"/>
      <c r="L94" s="627"/>
      <c r="M94" s="526"/>
      <c r="N94" s="645"/>
      <c r="O94" s="523"/>
      <c r="P94" s="627"/>
      <c r="Q94" s="523"/>
      <c r="R94" s="204"/>
      <c r="S94" s="207"/>
    </row>
    <row r="95" spans="1:21" s="63" customFormat="1" ht="9" customHeight="1" x14ac:dyDescent="0.25">
      <c r="A95" s="628"/>
      <c r="B95" s="210"/>
      <c r="C95" s="210"/>
      <c r="D95" s="210"/>
      <c r="E95" s="637" t="str">
        <f>UPPER(IF($D94="","",VLOOKUP($D94,'1D ELO (4)'!$A$7:$P$33,11)))</f>
        <v/>
      </c>
      <c r="F95" s="219" t="str">
        <f>UPPER(IF($D94="","",VLOOKUP($D94,'1D ELO (4)'!$A$7:$P$33,8)))</f>
        <v/>
      </c>
      <c r="G95" s="219" t="str">
        <f>IF($D94="","",VLOOKUP($D94,'1D ELO (4)'!$A$7:$P$33,9))</f>
        <v/>
      </c>
      <c r="H95" s="638"/>
      <c r="I95" s="219" t="str">
        <f>IF($D94="","",VLOOKUP($D94,'1D ELO (4)'!$A$7:$P$33,10))</f>
        <v/>
      </c>
      <c r="J95" s="629"/>
      <c r="K95" s="523"/>
      <c r="L95" s="627"/>
      <c r="M95" s="641"/>
      <c r="N95" s="646"/>
      <c r="O95" s="523"/>
      <c r="P95" s="627"/>
      <c r="Q95" s="523"/>
      <c r="R95" s="204"/>
      <c r="S95" s="207"/>
    </row>
    <row r="96" spans="1:21" s="63" customFormat="1" ht="9" customHeight="1" x14ac:dyDescent="0.25">
      <c r="A96" s="628"/>
      <c r="B96" s="212"/>
      <c r="C96" s="212"/>
      <c r="D96" s="212"/>
      <c r="E96" s="211"/>
      <c r="F96" s="631"/>
      <c r="G96" s="631"/>
      <c r="H96" s="634"/>
      <c r="I96" s="631"/>
      <c r="J96" s="643"/>
      <c r="K96" s="523"/>
      <c r="L96" s="627"/>
      <c r="M96" s="523"/>
      <c r="N96" s="632"/>
      <c r="O96" s="298" t="str">
        <f>UPPER(IF(OR(N97="a",N97="as"),M88,IF(OR(N97="b",N97="bs"),M104,)))</f>
        <v/>
      </c>
      <c r="P96" s="627"/>
      <c r="Q96" s="523"/>
      <c r="R96" s="204"/>
      <c r="S96" s="207"/>
    </row>
    <row r="97" spans="1:19" s="63" customFormat="1" ht="9" customHeight="1" x14ac:dyDescent="0.25">
      <c r="A97" s="628"/>
      <c r="B97" s="212"/>
      <c r="C97" s="212"/>
      <c r="D97" s="212"/>
      <c r="E97" s="211"/>
      <c r="F97" s="631"/>
      <c r="G97" s="631"/>
      <c r="H97" s="634"/>
      <c r="I97" s="631"/>
      <c r="J97" s="643"/>
      <c r="K97" s="523"/>
      <c r="L97" s="627"/>
      <c r="M97" s="215" t="s">
        <v>59</v>
      </c>
      <c r="N97" s="225"/>
      <c r="O97" s="635" t="str">
        <f>UPPER(IF(OR(N97="a",N97="as"),M89,IF(OR(N97="b",N97="bs"),M105,)))</f>
        <v/>
      </c>
      <c r="P97" s="636"/>
      <c r="Q97" s="523"/>
      <c r="R97" s="204"/>
      <c r="S97" s="207"/>
    </row>
    <row r="98" spans="1:19" s="63" customFormat="1" ht="9" customHeight="1" x14ac:dyDescent="0.25">
      <c r="A98" s="628">
        <v>21</v>
      </c>
      <c r="B98" s="197" t="str">
        <f>IF($D98="","",VLOOKUP($D98,'1D ELO (4)'!$A$7:$P$39,14))</f>
        <v/>
      </c>
      <c r="C98" s="197" t="str">
        <f>IF($D98="","",VLOOKUP($D98,'1D ELO (4)'!$A$7:$P$39,15))</f>
        <v/>
      </c>
      <c r="D98" s="199"/>
      <c r="E98" s="637" t="str">
        <f>UPPER(IF($D98="","",VLOOKUP($D98,'1D ELO (4)'!$A$7:$P$39,5)))</f>
        <v/>
      </c>
      <c r="F98" s="219" t="str">
        <f>UPPER(IF($D98="","",VLOOKUP($D98,'1D ELO (4)'!$A$7:$P$39,2)))</f>
        <v/>
      </c>
      <c r="G98" s="219" t="str">
        <f>IF($D98="","",VLOOKUP($D98,'1D ELO (4)'!$A$7:$P$39,3))</f>
        <v/>
      </c>
      <c r="H98" s="638"/>
      <c r="I98" s="219" t="str">
        <f>IF($D98="","",VLOOKUP($D98,'1D ELO (4)'!$A$7:$P$39,4))</f>
        <v/>
      </c>
      <c r="J98" s="626"/>
      <c r="K98" s="523"/>
      <c r="L98" s="627"/>
      <c r="M98" s="523"/>
      <c r="N98" s="640"/>
      <c r="O98" s="523"/>
      <c r="P98" s="640"/>
      <c r="Q98" s="523"/>
      <c r="R98" s="204"/>
      <c r="S98" s="207"/>
    </row>
    <row r="99" spans="1:19" s="63" customFormat="1" ht="9" customHeight="1" x14ac:dyDescent="0.25">
      <c r="A99" s="628"/>
      <c r="B99" s="210"/>
      <c r="C99" s="210"/>
      <c r="D99" s="210"/>
      <c r="E99" s="637" t="str">
        <f>UPPER(IF($D98="","",VLOOKUP($D98,'1D ELO (4)'!$A$7:$P$33,11)))</f>
        <v/>
      </c>
      <c r="F99" s="219" t="str">
        <f>UPPER(IF($D98="","",VLOOKUP($D98,'1D ELO (4)'!$A$7:$P$33,8)))</f>
        <v/>
      </c>
      <c r="G99" s="219" t="str">
        <f>IF($D98="","",VLOOKUP($D98,'1D ELO (4)'!$A$7:$P$33,9))</f>
        <v/>
      </c>
      <c r="H99" s="638"/>
      <c r="I99" s="219" t="str">
        <f>IF($D98="","",VLOOKUP($D98,'1D ELO (4)'!$A$7:$P$33,10))</f>
        <v/>
      </c>
      <c r="J99" s="629"/>
      <c r="K99" s="630" t="str">
        <f>IF(J99="a",F98,IF(J99="b",F100,""))</f>
        <v/>
      </c>
      <c r="L99" s="627"/>
      <c r="M99" s="523"/>
      <c r="N99" s="640"/>
      <c r="O99" s="523"/>
      <c r="P99" s="640"/>
      <c r="Q99" s="523"/>
      <c r="R99" s="204"/>
      <c r="S99" s="207"/>
    </row>
    <row r="100" spans="1:19" s="63" customFormat="1" ht="9" customHeight="1" x14ac:dyDescent="0.25">
      <c r="A100" s="628"/>
      <c r="B100" s="212"/>
      <c r="C100" s="212"/>
      <c r="D100" s="212"/>
      <c r="E100" s="211"/>
      <c r="F100" s="631"/>
      <c r="G100" s="631"/>
      <c r="H100" s="634"/>
      <c r="I100" s="631"/>
      <c r="J100" s="632"/>
      <c r="K100" s="298" t="str">
        <f>UPPER(IF(OR(J101="a",J101="as"),F98,IF(OR(J101="b",J101="bs"),F102,)))</f>
        <v/>
      </c>
      <c r="L100" s="633"/>
      <c r="M100" s="523"/>
      <c r="N100" s="640"/>
      <c r="O100" s="523"/>
      <c r="P100" s="640"/>
      <c r="Q100" s="523"/>
      <c r="R100" s="204"/>
      <c r="S100" s="207"/>
    </row>
    <row r="101" spans="1:19" s="63" customFormat="1" ht="9" customHeight="1" x14ac:dyDescent="0.25">
      <c r="A101" s="628"/>
      <c r="B101" s="212"/>
      <c r="C101" s="212"/>
      <c r="D101" s="212"/>
      <c r="E101" s="211"/>
      <c r="F101" s="631"/>
      <c r="G101" s="631"/>
      <c r="H101" s="634"/>
      <c r="I101" s="528" t="s">
        <v>59</v>
      </c>
      <c r="J101" s="225"/>
      <c r="K101" s="635" t="str">
        <f>UPPER(IF(OR(J101="a",J101="as"),F99,IF(OR(J101="b",J101="bs"),F103,)))</f>
        <v/>
      </c>
      <c r="L101" s="636"/>
      <c r="M101" s="523"/>
      <c r="N101" s="640"/>
      <c r="O101" s="523"/>
      <c r="P101" s="640"/>
      <c r="Q101" s="523"/>
      <c r="R101" s="204"/>
      <c r="S101" s="207"/>
    </row>
    <row r="102" spans="1:19" s="63" customFormat="1" ht="9" customHeight="1" x14ac:dyDescent="0.25">
      <c r="A102" s="628">
        <v>22</v>
      </c>
      <c r="B102" s="197" t="str">
        <f>IF($D102="","",VLOOKUP($D102,'1D ELO (4)'!$A$7:$P$39,14))</f>
        <v/>
      </c>
      <c r="C102" s="197" t="str">
        <f>IF($D102="","",VLOOKUP($D102,'1D ELO (4)'!$A$7:$P$39,15))</f>
        <v/>
      </c>
      <c r="D102" s="199"/>
      <c r="E102" s="637" t="str">
        <f>UPPER(IF($D102="","",VLOOKUP($D102,'1D ELO (4)'!$A$7:$P$39,5)))</f>
        <v/>
      </c>
      <c r="F102" s="219" t="str">
        <f>UPPER(IF($D102="","",VLOOKUP($D102,'1D ELO (4)'!$A$7:$P$39,2)))</f>
        <v/>
      </c>
      <c r="G102" s="219" t="str">
        <f>IF($D102="","",VLOOKUP($D102,'1D ELO (4)'!$A$7:$P$39,3))</f>
        <v/>
      </c>
      <c r="H102" s="638"/>
      <c r="I102" s="219" t="str">
        <f>IF($D102="","",VLOOKUP($D102,'1D ELO (4)'!$A$7:$P$39,4))</f>
        <v/>
      </c>
      <c r="J102" s="639"/>
      <c r="K102" s="523"/>
      <c r="L102" s="640"/>
      <c r="M102" s="526"/>
      <c r="N102" s="645"/>
      <c r="O102" s="523"/>
      <c r="P102" s="640"/>
      <c r="Q102" s="523"/>
      <c r="R102" s="204"/>
      <c r="S102" s="207"/>
    </row>
    <row r="103" spans="1:19" s="63" customFormat="1" ht="9" customHeight="1" x14ac:dyDescent="0.25">
      <c r="A103" s="628"/>
      <c r="B103" s="210"/>
      <c r="C103" s="210"/>
      <c r="D103" s="210"/>
      <c r="E103" s="637" t="str">
        <f>UPPER(IF($D102="","",VLOOKUP($D102,'1D ELO (4)'!$A$7:$P$33,11)))</f>
        <v/>
      </c>
      <c r="F103" s="219" t="str">
        <f>UPPER(IF($D102="","",VLOOKUP($D102,'1D ELO (4)'!$A$7:$P$33,8)))</f>
        <v/>
      </c>
      <c r="G103" s="219" t="str">
        <f>IF($D102="","",VLOOKUP($D102,'1D ELO (4)'!$A$7:$P$33,9))</f>
        <v/>
      </c>
      <c r="H103" s="638"/>
      <c r="I103" s="219" t="str">
        <f>IF($D102="","",VLOOKUP($D102,'1D ELO (4)'!$A$7:$P$33,10))</f>
        <v/>
      </c>
      <c r="J103" s="629"/>
      <c r="K103" s="523"/>
      <c r="L103" s="640"/>
      <c r="M103" s="641"/>
      <c r="N103" s="646"/>
      <c r="O103" s="523"/>
      <c r="P103" s="640"/>
      <c r="Q103" s="523"/>
      <c r="R103" s="204"/>
      <c r="S103" s="207"/>
    </row>
    <row r="104" spans="1:19" s="63" customFormat="1" ht="9" customHeight="1" x14ac:dyDescent="0.25">
      <c r="A104" s="628"/>
      <c r="B104" s="212"/>
      <c r="C104" s="212"/>
      <c r="D104" s="223"/>
      <c r="E104" s="666"/>
      <c r="F104" s="631"/>
      <c r="G104" s="631"/>
      <c r="H104" s="634"/>
      <c r="I104" s="631"/>
      <c r="J104" s="643"/>
      <c r="K104" s="523"/>
      <c r="L104" s="632"/>
      <c r="M104" s="298" t="str">
        <f>UPPER(IF(OR(L105="a",L105="as"),K100,IF(OR(L105="b",L105="bs"),K108,)))</f>
        <v/>
      </c>
      <c r="N104" s="640"/>
      <c r="O104" s="523"/>
      <c r="P104" s="640"/>
      <c r="Q104" s="523"/>
      <c r="R104" s="204"/>
      <c r="S104" s="207"/>
    </row>
    <row r="105" spans="1:19" s="63" customFormat="1" ht="9" customHeight="1" x14ac:dyDescent="0.25">
      <c r="A105" s="628"/>
      <c r="B105" s="212"/>
      <c r="C105" s="212"/>
      <c r="D105" s="223"/>
      <c r="E105" s="666"/>
      <c r="F105" s="631"/>
      <c r="G105" s="631"/>
      <c r="H105" s="634"/>
      <c r="I105" s="631"/>
      <c r="J105" s="643"/>
      <c r="K105" s="215" t="s">
        <v>59</v>
      </c>
      <c r="L105" s="225"/>
      <c r="M105" s="635" t="str">
        <f>UPPER(IF(OR(L105="a",L105="as"),K101,IF(OR(L105="b",L105="bs"),K109,)))</f>
        <v/>
      </c>
      <c r="N105" s="629"/>
      <c r="O105" s="523"/>
      <c r="P105" s="640"/>
      <c r="Q105" s="523"/>
      <c r="R105" s="204"/>
      <c r="S105" s="207"/>
    </row>
    <row r="106" spans="1:19" s="63" customFormat="1" ht="9" customHeight="1" x14ac:dyDescent="0.25">
      <c r="A106" s="644">
        <v>23</v>
      </c>
      <c r="B106" s="197" t="str">
        <f>IF($D106="","",VLOOKUP($D106,'1D ELO (4)'!$A$7:$P$39,14))</f>
        <v/>
      </c>
      <c r="C106" s="197" t="str">
        <f>IF($D106="","",VLOOKUP($D106,'1D ELO (4)'!$A$7:$P$39,15))</f>
        <v/>
      </c>
      <c r="D106" s="199"/>
      <c r="E106" s="637" t="str">
        <f>UPPER(IF($D106="","",VLOOKUP($D106,'1D ELO (4)'!$A$7:$P$39,5)))</f>
        <v/>
      </c>
      <c r="F106" s="219" t="str">
        <f>UPPER(IF($D106="","",VLOOKUP($D106,'1D ELO (4)'!$A$7:$P$39,2)))</f>
        <v/>
      </c>
      <c r="G106" s="219" t="str">
        <f>IF($D106="","",VLOOKUP($D106,'1D ELO (4)'!$A$7:$P$39,3))</f>
        <v/>
      </c>
      <c r="H106" s="638"/>
      <c r="I106" s="219" t="str">
        <f>IF($D106="","",VLOOKUP($D106,'1D ELO (4)'!$A$7:$P$39,4))</f>
        <v/>
      </c>
      <c r="J106" s="626"/>
      <c r="K106" s="523"/>
      <c r="L106" s="640"/>
      <c r="M106" s="523"/>
      <c r="N106" s="627"/>
      <c r="O106" s="526"/>
      <c r="P106" s="640"/>
      <c r="Q106" s="523"/>
      <c r="R106" s="204"/>
      <c r="S106" s="207"/>
    </row>
    <row r="107" spans="1:19" s="63" customFormat="1" ht="9" customHeight="1" x14ac:dyDescent="0.25">
      <c r="A107" s="628"/>
      <c r="B107" s="210"/>
      <c r="C107" s="210"/>
      <c r="D107" s="210"/>
      <c r="E107" s="637" t="str">
        <f>UPPER(IF($D106="","",VLOOKUP($D106,'1D ELO (4)'!$A$7:$P$33,11)))</f>
        <v/>
      </c>
      <c r="F107" s="219" t="str">
        <f>UPPER(IF($D106="","",VLOOKUP($D106,'1D ELO (4)'!$A$7:$P$33,8)))</f>
        <v/>
      </c>
      <c r="G107" s="219" t="str">
        <f>IF($D106="","",VLOOKUP($D106,'1D ELO (4)'!$A$7:$P$33,9))</f>
        <v/>
      </c>
      <c r="H107" s="638"/>
      <c r="I107" s="219" t="str">
        <f>IF($D106="","",VLOOKUP($D106,'1D ELO (4)'!$A$7:$P$33,10))</f>
        <v/>
      </c>
      <c r="J107" s="629"/>
      <c r="K107" s="630" t="str">
        <f>IF(J107="a",F106,IF(J107="b",F108,""))</f>
        <v/>
      </c>
      <c r="L107" s="640"/>
      <c r="M107" s="523"/>
      <c r="N107" s="627"/>
      <c r="O107" s="523"/>
      <c r="P107" s="640"/>
      <c r="Q107" s="523"/>
      <c r="R107" s="204"/>
      <c r="S107" s="207"/>
    </row>
    <row r="108" spans="1:19" s="63" customFormat="1" ht="9" customHeight="1" x14ac:dyDescent="0.25">
      <c r="A108" s="628"/>
      <c r="B108" s="212"/>
      <c r="C108" s="212"/>
      <c r="D108" s="223"/>
      <c r="E108" s="666"/>
      <c r="F108" s="631"/>
      <c r="G108" s="631"/>
      <c r="H108" s="634"/>
      <c r="I108" s="631"/>
      <c r="J108" s="632"/>
      <c r="K108" s="298" t="str">
        <f>UPPER(IF(OR(J109="a",J109="as"),F106,IF(OR(J109="b",J109="bs"),F110,)))</f>
        <v/>
      </c>
      <c r="L108" s="645"/>
      <c r="M108" s="523"/>
      <c r="N108" s="627"/>
      <c r="O108" s="523"/>
      <c r="P108" s="640"/>
      <c r="Q108" s="523"/>
      <c r="R108" s="204"/>
      <c r="S108" s="207"/>
    </row>
    <row r="109" spans="1:19" s="63" customFormat="1" ht="9" customHeight="1" x14ac:dyDescent="0.25">
      <c r="A109" s="628"/>
      <c r="B109" s="212"/>
      <c r="C109" s="212"/>
      <c r="D109" s="223"/>
      <c r="E109" s="666"/>
      <c r="F109" s="631"/>
      <c r="G109" s="631"/>
      <c r="H109" s="634"/>
      <c r="I109" s="528" t="s">
        <v>59</v>
      </c>
      <c r="J109" s="225"/>
      <c r="K109" s="635" t="str">
        <f>UPPER(IF(OR(J109="a",J109="as"),F107,IF(OR(J109="b",J109="bs"),F111,)))</f>
        <v/>
      </c>
      <c r="L109" s="629"/>
      <c r="M109" s="523"/>
      <c r="N109" s="627"/>
      <c r="O109" s="523"/>
      <c r="P109" s="640"/>
      <c r="Q109" s="523"/>
      <c r="R109" s="204"/>
      <c r="S109" s="207"/>
    </row>
    <row r="110" spans="1:19" s="63" customFormat="1" ht="9" customHeight="1" x14ac:dyDescent="0.25">
      <c r="A110" s="623">
        <v>24</v>
      </c>
      <c r="B110" s="197" t="str">
        <f>IF($D110="","",VLOOKUP($D110,'1D ELO (4)'!$A$7:$P$39,14))</f>
        <v/>
      </c>
      <c r="C110" s="197" t="str">
        <f>IF($D110="","",VLOOKUP($D110,'1D ELO (4)'!$A$7:$P$39,15))</f>
        <v/>
      </c>
      <c r="D110" s="199"/>
      <c r="E110" s="624" t="str">
        <f>UPPER(IF($D110="","",VLOOKUP($D110,'1D ELO (4)'!$A$7:$P$39,5)))</f>
        <v/>
      </c>
      <c r="F110" s="235" t="str">
        <f>UPPER(IF($D110="","",VLOOKUP($D110,'1D ELO (4)'!$A$7:$P$39,2)))</f>
        <v/>
      </c>
      <c r="G110" s="235" t="str">
        <f>IF($D110="","",VLOOKUP($D110,'1D ELO (4)'!$A$7:$P$39,3))</f>
        <v/>
      </c>
      <c r="H110" s="625"/>
      <c r="I110" s="235" t="str">
        <f>IF($D110="","",VLOOKUP($D110,'1D ELO (4)'!$A$7:$P$39,4))</f>
        <v/>
      </c>
      <c r="J110" s="639"/>
      <c r="K110" s="523"/>
      <c r="L110" s="627"/>
      <c r="M110" s="526"/>
      <c r="N110" s="633"/>
      <c r="O110" s="523"/>
      <c r="P110" s="640"/>
      <c r="Q110" s="523"/>
      <c r="R110" s="204"/>
      <c r="S110" s="207"/>
    </row>
    <row r="111" spans="1:19" s="63" customFormat="1" ht="9" customHeight="1" x14ac:dyDescent="0.25">
      <c r="A111" s="628"/>
      <c r="B111" s="210"/>
      <c r="C111" s="210"/>
      <c r="D111" s="210"/>
      <c r="E111" s="624" t="str">
        <f>UPPER(IF($D110="","",VLOOKUP($D110,'1D ELO (4)'!$A$7:$P$33,11)))</f>
        <v/>
      </c>
      <c r="F111" s="235" t="str">
        <f>UPPER(IF($D110="","",VLOOKUP($D110,'1D ELO (4)'!$A$7:$P$33,8)))</f>
        <v/>
      </c>
      <c r="G111" s="235" t="str">
        <f>IF($D110="","",VLOOKUP($D110,'1D ELO (4)'!$A$7:$P$33,9))</f>
        <v/>
      </c>
      <c r="H111" s="625"/>
      <c r="I111" s="235" t="str">
        <f>IF($D110="","",VLOOKUP($D110,'1D ELO (4)'!$A$7:$P$33,10))</f>
        <v/>
      </c>
      <c r="J111" s="629"/>
      <c r="K111" s="523"/>
      <c r="L111" s="627"/>
      <c r="M111" s="641"/>
      <c r="N111" s="642"/>
      <c r="O111" s="523"/>
      <c r="P111" s="640"/>
      <c r="Q111" s="523"/>
      <c r="R111" s="204"/>
      <c r="S111" s="207"/>
    </row>
    <row r="112" spans="1:19" s="63" customFormat="1" ht="9" customHeight="1" x14ac:dyDescent="0.25">
      <c r="A112" s="628"/>
      <c r="B112" s="212"/>
      <c r="C112" s="212"/>
      <c r="D112" s="223"/>
      <c r="E112" s="666"/>
      <c r="F112" s="631"/>
      <c r="G112" s="631"/>
      <c r="H112" s="634"/>
      <c r="I112" s="631"/>
      <c r="J112" s="643"/>
      <c r="K112" s="523"/>
      <c r="L112" s="627"/>
      <c r="M112" s="523"/>
      <c r="N112" s="627"/>
      <c r="O112" s="627"/>
      <c r="P112" s="632"/>
      <c r="Q112" s="298" t="str">
        <f>UPPER(IF(OR(P113="a",P113="as"),O96,IF(OR(P113="b",P113="bs"),O128,)))</f>
        <v/>
      </c>
      <c r="R112" s="650"/>
      <c r="S112" s="207"/>
    </row>
    <row r="113" spans="1:19" s="63" customFormat="1" ht="9" customHeight="1" x14ac:dyDescent="0.25">
      <c r="A113" s="628"/>
      <c r="B113" s="212"/>
      <c r="C113" s="212"/>
      <c r="D113" s="223"/>
      <c r="E113" s="666"/>
      <c r="F113" s="631"/>
      <c r="G113" s="631"/>
      <c r="H113" s="634"/>
      <c r="I113" s="631"/>
      <c r="J113" s="643"/>
      <c r="K113" s="523"/>
      <c r="L113" s="627"/>
      <c r="M113" s="523"/>
      <c r="N113" s="627"/>
      <c r="O113" s="215" t="s">
        <v>59</v>
      </c>
      <c r="P113" s="225"/>
      <c r="Q113" s="635" t="str">
        <f>UPPER(IF(OR(P113="a",P113="as"),O97,IF(OR(P113="b",P113="bs"),O129,)))</f>
        <v/>
      </c>
      <c r="R113" s="667"/>
      <c r="S113" s="207"/>
    </row>
    <row r="114" spans="1:19" s="63" customFormat="1" ht="9" customHeight="1" x14ac:dyDescent="0.25">
      <c r="A114" s="623">
        <v>25</v>
      </c>
      <c r="B114" s="197" t="str">
        <f>IF($D114="","",VLOOKUP($D114,'1D ELO (4)'!$A$7:$P$39,14))</f>
        <v/>
      </c>
      <c r="C114" s="197" t="str">
        <f>IF($D114="","",VLOOKUP($D114,'1D ELO (4)'!$A$7:$P$39,15))</f>
        <v/>
      </c>
      <c r="D114" s="199"/>
      <c r="E114" s="624" t="str">
        <f>UPPER(IF($D114="","",VLOOKUP($D114,'1D ELO (4)'!$A$7:$P$39,5)))</f>
        <v/>
      </c>
      <c r="F114" s="235" t="str">
        <f>UPPER(IF($D114="","",VLOOKUP($D114,'1D ELO (4)'!$A$7:$P$39,2)))</f>
        <v/>
      </c>
      <c r="G114" s="235" t="str">
        <f>IF($D114="","",VLOOKUP($D114,'1D ELO (4)'!$A$7:$P$39,3))</f>
        <v/>
      </c>
      <c r="H114" s="625"/>
      <c r="I114" s="235" t="str">
        <f>IF($D114="","",VLOOKUP($D114,'1D ELO (4)'!$A$7:$P$39,4))</f>
        <v/>
      </c>
      <c r="J114" s="626"/>
      <c r="K114" s="523"/>
      <c r="L114" s="627"/>
      <c r="M114" s="523"/>
      <c r="N114" s="627"/>
      <c r="O114" s="523"/>
      <c r="P114" s="640"/>
      <c r="Q114" s="526"/>
      <c r="R114" s="204"/>
      <c r="S114" s="207"/>
    </row>
    <row r="115" spans="1:19" s="63" customFormat="1" ht="9" customHeight="1" x14ac:dyDescent="0.25">
      <c r="A115" s="628"/>
      <c r="B115" s="210"/>
      <c r="C115" s="210"/>
      <c r="D115" s="210"/>
      <c r="E115" s="624" t="str">
        <f>UPPER(IF($D114="","",VLOOKUP($D114,'1D ELO (4)'!$A$7:$P$33,11)))</f>
        <v/>
      </c>
      <c r="F115" s="235" t="str">
        <f>UPPER(IF($D114="","",VLOOKUP($D114,'1D ELO (4)'!$A$7:$P$33,8)))</f>
        <v/>
      </c>
      <c r="G115" s="235" t="str">
        <f>IF($D114="","",VLOOKUP($D114,'1D ELO (4)'!$A$7:$P$33,9))</f>
        <v/>
      </c>
      <c r="H115" s="625"/>
      <c r="I115" s="235" t="str">
        <f>IF($D114="","",VLOOKUP($D114,'1D ELO (4)'!$A$7:$P$33,10))</f>
        <v/>
      </c>
      <c r="J115" s="629"/>
      <c r="K115" s="630" t="str">
        <f>IF(J115="a",F114,IF(J115="b",F116,""))</f>
        <v/>
      </c>
      <c r="L115" s="627"/>
      <c r="M115" s="523"/>
      <c r="N115" s="627"/>
      <c r="O115" s="523"/>
      <c r="P115" s="640"/>
      <c r="Q115" s="641"/>
      <c r="R115" s="668"/>
      <c r="S115" s="207"/>
    </row>
    <row r="116" spans="1:19" s="63" customFormat="1" ht="9" customHeight="1" x14ac:dyDescent="0.25">
      <c r="A116" s="628"/>
      <c r="B116" s="212"/>
      <c r="C116" s="212"/>
      <c r="D116" s="223"/>
      <c r="E116" s="666"/>
      <c r="F116" s="631"/>
      <c r="G116" s="631"/>
      <c r="H116" s="634"/>
      <c r="I116" s="631"/>
      <c r="J116" s="632"/>
      <c r="K116" s="298" t="str">
        <f>UPPER(IF(OR(J117="a",J117="as"),F114,IF(OR(J117="b",J117="bs"),F118,)))</f>
        <v/>
      </c>
      <c r="L116" s="633"/>
      <c r="M116" s="523"/>
      <c r="N116" s="627"/>
      <c r="O116" s="523"/>
      <c r="P116" s="640"/>
      <c r="Q116" s="523"/>
      <c r="R116" s="204"/>
      <c r="S116" s="207"/>
    </row>
    <row r="117" spans="1:19" s="63" customFormat="1" ht="9" customHeight="1" x14ac:dyDescent="0.25">
      <c r="A117" s="628"/>
      <c r="B117" s="212"/>
      <c r="C117" s="212"/>
      <c r="D117" s="223"/>
      <c r="E117" s="666"/>
      <c r="F117" s="631"/>
      <c r="G117" s="631"/>
      <c r="H117" s="634"/>
      <c r="I117" s="528" t="s">
        <v>59</v>
      </c>
      <c r="J117" s="225"/>
      <c r="K117" s="635" t="str">
        <f>UPPER(IF(OR(J117="a",J117="as"),F115,IF(OR(J117="b",J117="bs"),F119,)))</f>
        <v/>
      </c>
      <c r="L117" s="636"/>
      <c r="M117" s="523"/>
      <c r="N117" s="627"/>
      <c r="O117" s="523"/>
      <c r="P117" s="640"/>
      <c r="Q117" s="523"/>
      <c r="R117" s="204"/>
      <c r="S117" s="207"/>
    </row>
    <row r="118" spans="1:19" s="63" customFormat="1" ht="9" customHeight="1" x14ac:dyDescent="0.25">
      <c r="A118" s="628">
        <v>26</v>
      </c>
      <c r="B118" s="197" t="str">
        <f>IF($D118="","",VLOOKUP($D118,'1D ELO (4)'!$A$7:$P$39,14))</f>
        <v/>
      </c>
      <c r="C118" s="197" t="str">
        <f>IF($D118="","",VLOOKUP($D118,'1D ELO (4)'!$A$7:$P$39,15))</f>
        <v/>
      </c>
      <c r="D118" s="199"/>
      <c r="E118" s="637" t="str">
        <f>UPPER(IF($D118="","",VLOOKUP($D118,'1D ELO (4)'!$A$7:$P$39,5)))</f>
        <v/>
      </c>
      <c r="F118" s="219" t="str">
        <f>UPPER(IF($D118="","",VLOOKUP($D118,'1D ELO (4)'!$A$7:$P$39,2)))</f>
        <v/>
      </c>
      <c r="G118" s="219" t="str">
        <f>IF($D118="","",VLOOKUP($D118,'1D ELO (4)'!$A$7:$P$39,3))</f>
        <v/>
      </c>
      <c r="H118" s="638"/>
      <c r="I118" s="219" t="str">
        <f>IF($D118="","",VLOOKUP($D118,'1D ELO (4)'!$A$7:$P$39,4))</f>
        <v/>
      </c>
      <c r="J118" s="639"/>
      <c r="K118" s="523"/>
      <c r="L118" s="640"/>
      <c r="M118" s="526"/>
      <c r="N118" s="633"/>
      <c r="O118" s="523"/>
      <c r="P118" s="640"/>
      <c r="Q118" s="523"/>
      <c r="R118" s="204"/>
      <c r="S118" s="207"/>
    </row>
    <row r="119" spans="1:19" s="63" customFormat="1" ht="9" customHeight="1" x14ac:dyDescent="0.25">
      <c r="A119" s="628"/>
      <c r="B119" s="210"/>
      <c r="C119" s="210"/>
      <c r="D119" s="210"/>
      <c r="E119" s="637" t="str">
        <f>UPPER(IF($D118="","",VLOOKUP($D118,'1D ELO (4)'!$A$7:$P$33,11)))</f>
        <v/>
      </c>
      <c r="F119" s="219" t="str">
        <f>UPPER(IF($D118="","",VLOOKUP($D118,'1D ELO (4)'!$A$7:$P$33,8)))</f>
        <v/>
      </c>
      <c r="G119" s="219" t="str">
        <f>IF($D118="","",VLOOKUP($D118,'1D ELO (4)'!$A$7:$P$33,9))</f>
        <v/>
      </c>
      <c r="H119" s="638"/>
      <c r="I119" s="219" t="str">
        <f>IF($D118="","",VLOOKUP($D118,'1D ELO (4)'!$A$7:$P$33,10))</f>
        <v/>
      </c>
      <c r="J119" s="629"/>
      <c r="K119" s="523"/>
      <c r="L119" s="640"/>
      <c r="M119" s="641"/>
      <c r="N119" s="642"/>
      <c r="O119" s="523"/>
      <c r="P119" s="640"/>
      <c r="Q119" s="523"/>
      <c r="R119" s="204"/>
      <c r="S119" s="207"/>
    </row>
    <row r="120" spans="1:19" s="63" customFormat="1" ht="9" customHeight="1" x14ac:dyDescent="0.25">
      <c r="A120" s="628"/>
      <c r="B120" s="212"/>
      <c r="C120" s="212"/>
      <c r="D120" s="223"/>
      <c r="E120" s="666"/>
      <c r="F120" s="631"/>
      <c r="G120" s="631"/>
      <c r="H120" s="634"/>
      <c r="I120" s="631"/>
      <c r="J120" s="643"/>
      <c r="K120" s="523"/>
      <c r="L120" s="632"/>
      <c r="M120" s="298" t="str">
        <f>UPPER(IF(OR(L121="a",L121="as"),K116,IF(OR(L121="b",L121="bs"),K124,)))</f>
        <v/>
      </c>
      <c r="N120" s="627"/>
      <c r="O120" s="523"/>
      <c r="P120" s="640"/>
      <c r="Q120" s="523"/>
      <c r="R120" s="204"/>
      <c r="S120" s="207"/>
    </row>
    <row r="121" spans="1:19" s="63" customFormat="1" ht="9" customHeight="1" x14ac:dyDescent="0.25">
      <c r="A121" s="628"/>
      <c r="B121" s="212"/>
      <c r="C121" s="212"/>
      <c r="D121" s="223"/>
      <c r="E121" s="666"/>
      <c r="F121" s="631"/>
      <c r="G121" s="631"/>
      <c r="H121" s="634"/>
      <c r="I121" s="631"/>
      <c r="J121" s="643"/>
      <c r="K121" s="215" t="s">
        <v>59</v>
      </c>
      <c r="L121" s="225"/>
      <c r="M121" s="635" t="str">
        <f>UPPER(IF(OR(L121="a",L121="as"),K117,IF(OR(L121="b",L121="bs"),K125,)))</f>
        <v/>
      </c>
      <c r="N121" s="636"/>
      <c r="O121" s="523"/>
      <c r="P121" s="640"/>
      <c r="Q121" s="523"/>
      <c r="R121" s="204"/>
      <c r="S121" s="207"/>
    </row>
    <row r="122" spans="1:19" s="63" customFormat="1" ht="9" customHeight="1" x14ac:dyDescent="0.25">
      <c r="A122" s="644">
        <v>27</v>
      </c>
      <c r="B122" s="197" t="str">
        <f>IF($D122="","",VLOOKUP($D122,'1D ELO (4)'!$A$7:$P$39,14))</f>
        <v/>
      </c>
      <c r="C122" s="197" t="str">
        <f>IF($D122="","",VLOOKUP($D122,'1D ELO (4)'!$A$7:$P$39,15))</f>
        <v/>
      </c>
      <c r="D122" s="199"/>
      <c r="E122" s="637" t="str">
        <f>UPPER(IF($D122="","",VLOOKUP($D122,'1D ELO (4)'!$A$7:$P$39,5)))</f>
        <v/>
      </c>
      <c r="F122" s="219" t="str">
        <f>UPPER(IF($D122="","",VLOOKUP($D122,'1D ELO (4)'!$A$7:$P$39,2)))</f>
        <v/>
      </c>
      <c r="G122" s="219" t="str">
        <f>IF($D122="","",VLOOKUP($D122,'1D ELO (4)'!$A$7:$P$39,3))</f>
        <v/>
      </c>
      <c r="H122" s="638"/>
      <c r="I122" s="219" t="str">
        <f>IF($D122="","",VLOOKUP($D122,'1D ELO (4)'!$A$7:$P$39,4))</f>
        <v/>
      </c>
      <c r="J122" s="626"/>
      <c r="K122" s="523"/>
      <c r="L122" s="640"/>
      <c r="M122" s="523"/>
      <c r="N122" s="640"/>
      <c r="O122" s="526"/>
      <c r="P122" s="640"/>
      <c r="Q122" s="523"/>
      <c r="R122" s="204"/>
      <c r="S122" s="207"/>
    </row>
    <row r="123" spans="1:19" s="63" customFormat="1" ht="9" customHeight="1" x14ac:dyDescent="0.25">
      <c r="A123" s="628"/>
      <c r="B123" s="210"/>
      <c r="C123" s="210"/>
      <c r="D123" s="210"/>
      <c r="E123" s="637" t="str">
        <f>UPPER(IF($D122="","",VLOOKUP($D122,'1D ELO (4)'!$A$7:$P$33,11)))</f>
        <v/>
      </c>
      <c r="F123" s="219" t="str">
        <f>UPPER(IF($D122="","",VLOOKUP($D122,'1D ELO (4)'!$A$7:$P$33,8)))</f>
        <v/>
      </c>
      <c r="G123" s="219" t="str">
        <f>IF($D122="","",VLOOKUP($D122,'1D ELO (4)'!$A$7:$P$33,9))</f>
        <v/>
      </c>
      <c r="H123" s="638"/>
      <c r="I123" s="219" t="str">
        <f>IF($D122="","",VLOOKUP($D122,'1D ELO (4)'!$A$7:$P$33,10))</f>
        <v/>
      </c>
      <c r="J123" s="629"/>
      <c r="K123" s="630" t="str">
        <f>IF(J123="a",F122,IF(J123="b",F124,""))</f>
        <v/>
      </c>
      <c r="L123" s="640"/>
      <c r="M123" s="523"/>
      <c r="N123" s="640"/>
      <c r="O123" s="523"/>
      <c r="P123" s="640"/>
      <c r="Q123" s="523"/>
      <c r="R123" s="204"/>
      <c r="S123" s="207"/>
    </row>
    <row r="124" spans="1:19" s="63" customFormat="1" ht="9" customHeight="1" x14ac:dyDescent="0.25">
      <c r="A124" s="628"/>
      <c r="B124" s="212"/>
      <c r="C124" s="212"/>
      <c r="D124" s="212"/>
      <c r="E124" s="211"/>
      <c r="F124" s="631"/>
      <c r="G124" s="631"/>
      <c r="H124" s="634"/>
      <c r="I124" s="631"/>
      <c r="J124" s="632"/>
      <c r="K124" s="298" t="str">
        <f>UPPER(IF(OR(J125="a",J125="as"),F122,IF(OR(J125="b",J125="bs"),F126,)))</f>
        <v/>
      </c>
      <c r="L124" s="645"/>
      <c r="M124" s="523"/>
      <c r="N124" s="640"/>
      <c r="O124" s="523"/>
      <c r="P124" s="640"/>
      <c r="Q124" s="523"/>
      <c r="R124" s="204"/>
      <c r="S124" s="207"/>
    </row>
    <row r="125" spans="1:19" s="63" customFormat="1" ht="9" customHeight="1" x14ac:dyDescent="0.25">
      <c r="A125" s="628"/>
      <c r="B125" s="212"/>
      <c r="C125" s="212"/>
      <c r="D125" s="212"/>
      <c r="E125" s="211"/>
      <c r="F125" s="631"/>
      <c r="G125" s="631"/>
      <c r="H125" s="634"/>
      <c r="I125" s="528" t="s">
        <v>59</v>
      </c>
      <c r="J125" s="225"/>
      <c r="K125" s="635" t="str">
        <f>UPPER(IF(OR(J125="a",J125="as"),F123,IF(OR(J125="b",J125="bs"),F127,)))</f>
        <v/>
      </c>
      <c r="L125" s="629"/>
      <c r="M125" s="523"/>
      <c r="N125" s="640"/>
      <c r="O125" s="523"/>
      <c r="P125" s="640"/>
      <c r="Q125" s="523"/>
      <c r="R125" s="204"/>
      <c r="S125" s="207"/>
    </row>
    <row r="126" spans="1:19" s="63" customFormat="1" ht="9" customHeight="1" x14ac:dyDescent="0.25">
      <c r="A126" s="628">
        <v>28</v>
      </c>
      <c r="B126" s="197" t="str">
        <f>IF($D126="","",VLOOKUP($D126,'1D ELO (4)'!$A$7:$P$39,14))</f>
        <v/>
      </c>
      <c r="C126" s="197" t="str">
        <f>IF($D126="","",VLOOKUP($D126,'1D ELO (4)'!$A$7:$P$39,15))</f>
        <v/>
      </c>
      <c r="D126" s="199"/>
      <c r="E126" s="637" t="str">
        <f>UPPER(IF($D126="","",VLOOKUP($D126,'1D ELO (4)'!$A$7:$P$39,5)))</f>
        <v/>
      </c>
      <c r="F126" s="219" t="str">
        <f>UPPER(IF($D126="","",VLOOKUP($D126,'1D ELO (4)'!$A$7:$P$39,2)))</f>
        <v/>
      </c>
      <c r="G126" s="219" t="str">
        <f>IF($D126="","",VLOOKUP($D126,'1D ELO (4)'!$A$7:$P$39,3))</f>
        <v/>
      </c>
      <c r="H126" s="638"/>
      <c r="I126" s="219" t="str">
        <f>IF($D126="","",VLOOKUP($D126,'1D ELO (4)'!$A$7:$P$39,4))</f>
        <v/>
      </c>
      <c r="J126" s="639"/>
      <c r="K126" s="523"/>
      <c r="L126" s="627"/>
      <c r="M126" s="526"/>
      <c r="N126" s="645"/>
      <c r="O126" s="523"/>
      <c r="P126" s="640"/>
      <c r="Q126" s="523"/>
      <c r="R126" s="204"/>
      <c r="S126" s="207"/>
    </row>
    <row r="127" spans="1:19" s="63" customFormat="1" ht="9" customHeight="1" x14ac:dyDescent="0.25">
      <c r="A127" s="628"/>
      <c r="B127" s="210"/>
      <c r="C127" s="210"/>
      <c r="D127" s="210"/>
      <c r="E127" s="637" t="str">
        <f>UPPER(IF($D126="","",VLOOKUP($D126,'1D ELO (4)'!$A$7:$P$33,11)))</f>
        <v/>
      </c>
      <c r="F127" s="219" t="str">
        <f>UPPER(IF($D126="","",VLOOKUP($D126,'1D ELO (4)'!$A$7:$P$33,8)))</f>
        <v/>
      </c>
      <c r="G127" s="219" t="str">
        <f>IF($D126="","",VLOOKUP($D126,'1D ELO (4)'!$A$7:$P$33,9))</f>
        <v/>
      </c>
      <c r="H127" s="638"/>
      <c r="I127" s="219" t="str">
        <f>IF($D126="","",VLOOKUP($D126,'1D ELO (4)'!$A$7:$P$33,10))</f>
        <v/>
      </c>
      <c r="J127" s="629"/>
      <c r="K127" s="523"/>
      <c r="L127" s="627"/>
      <c r="M127" s="641"/>
      <c r="N127" s="646"/>
      <c r="O127" s="523"/>
      <c r="P127" s="640"/>
      <c r="Q127" s="523"/>
      <c r="R127" s="204"/>
      <c r="S127" s="207"/>
    </row>
    <row r="128" spans="1:19" s="63" customFormat="1" ht="9" customHeight="1" x14ac:dyDescent="0.25">
      <c r="A128" s="628"/>
      <c r="B128" s="212"/>
      <c r="C128" s="212"/>
      <c r="D128" s="212"/>
      <c r="E128" s="211"/>
      <c r="F128" s="631"/>
      <c r="G128" s="631"/>
      <c r="H128" s="634"/>
      <c r="I128" s="631"/>
      <c r="J128" s="643"/>
      <c r="K128" s="523"/>
      <c r="L128" s="627"/>
      <c r="M128" s="523"/>
      <c r="N128" s="632"/>
      <c r="O128" s="298" t="str">
        <f>UPPER(IF(OR(N129="a",N129="as"),M120,IF(OR(N129="b",N129="bs"),M136,)))</f>
        <v/>
      </c>
      <c r="P128" s="640"/>
      <c r="Q128" s="523"/>
      <c r="R128" s="204"/>
      <c r="S128" s="207"/>
    </row>
    <row r="129" spans="1:19" s="63" customFormat="1" ht="9" customHeight="1" x14ac:dyDescent="0.25">
      <c r="A129" s="628"/>
      <c r="B129" s="212"/>
      <c r="C129" s="212"/>
      <c r="D129" s="212"/>
      <c r="E129" s="211"/>
      <c r="F129" s="631"/>
      <c r="G129" s="631"/>
      <c r="H129" s="634"/>
      <c r="I129" s="631"/>
      <c r="J129" s="643"/>
      <c r="K129" s="523"/>
      <c r="L129" s="627"/>
      <c r="M129" s="215" t="s">
        <v>59</v>
      </c>
      <c r="N129" s="225"/>
      <c r="O129" s="635" t="str">
        <f>UPPER(IF(OR(N129="a",N129="as"),M121,IF(OR(N129="b",N129="bs"),M137,)))</f>
        <v/>
      </c>
      <c r="P129" s="629"/>
      <c r="Q129" s="523"/>
      <c r="R129" s="204"/>
      <c r="S129" s="207"/>
    </row>
    <row r="130" spans="1:19" s="63" customFormat="1" ht="9" customHeight="1" x14ac:dyDescent="0.25">
      <c r="A130" s="644">
        <v>29</v>
      </c>
      <c r="B130" s="197" t="str">
        <f>IF($D130="","",VLOOKUP($D130,'1D ELO (4)'!$A$7:$P$39,14))</f>
        <v/>
      </c>
      <c r="C130" s="197" t="str">
        <f>IF($D130="","",VLOOKUP($D130,'1D ELO (4)'!$A$7:$P$39,15))</f>
        <v/>
      </c>
      <c r="D130" s="199"/>
      <c r="E130" s="637" t="str">
        <f>UPPER(IF($D130="","",VLOOKUP($D130,'1D ELO (4)'!$A$7:$P$39,5)))</f>
        <v/>
      </c>
      <c r="F130" s="219" t="str">
        <f>UPPER(IF($D130="","",VLOOKUP($D130,'1D ELO (4)'!$A$7:$P$39,2)))</f>
        <v/>
      </c>
      <c r="G130" s="219" t="str">
        <f>IF($D130="","",VLOOKUP($D130,'1D ELO (4)'!$A$7:$P$39,3))</f>
        <v/>
      </c>
      <c r="H130" s="638"/>
      <c r="I130" s="219" t="str">
        <f>IF($D130="","",VLOOKUP($D130,'1D ELO (4)'!$A$7:$P$39,4))</f>
        <v/>
      </c>
      <c r="J130" s="626"/>
      <c r="K130" s="523"/>
      <c r="L130" s="627"/>
      <c r="M130" s="523"/>
      <c r="N130" s="640"/>
      <c r="O130" s="523"/>
      <c r="P130" s="627"/>
      <c r="Q130" s="523"/>
      <c r="R130" s="204"/>
      <c r="S130" s="207"/>
    </row>
    <row r="131" spans="1:19" s="63" customFormat="1" ht="9" customHeight="1" x14ac:dyDescent="0.25">
      <c r="A131" s="628"/>
      <c r="B131" s="210"/>
      <c r="C131" s="210"/>
      <c r="D131" s="210"/>
      <c r="E131" s="637" t="str">
        <f>UPPER(IF($D130="","",VLOOKUP($D130,'1D ELO (4)'!$A$7:$P$33,11)))</f>
        <v/>
      </c>
      <c r="F131" s="219" t="str">
        <f>UPPER(IF($D130="","",VLOOKUP($D130,'1D ELO (4)'!$A$7:$P$33,8)))</f>
        <v/>
      </c>
      <c r="G131" s="219" t="str">
        <f>IF($D130="","",VLOOKUP($D130,'1D ELO (4)'!$A$7:$P$33,9))</f>
        <v/>
      </c>
      <c r="H131" s="638"/>
      <c r="I131" s="219" t="str">
        <f>IF($D130="","",VLOOKUP($D130,'1D ELO (4)'!$A$7:$P$33,10))</f>
        <v/>
      </c>
      <c r="J131" s="629"/>
      <c r="K131" s="630" t="str">
        <f>IF(J131="a",F130,IF(J131="b",F132,""))</f>
        <v/>
      </c>
      <c r="L131" s="627"/>
      <c r="M131" s="523"/>
      <c r="N131" s="640"/>
      <c r="O131" s="523"/>
      <c r="P131" s="627"/>
      <c r="Q131" s="523"/>
      <c r="R131" s="204"/>
      <c r="S131" s="207"/>
    </row>
    <row r="132" spans="1:19" s="63" customFormat="1" ht="9" customHeight="1" x14ac:dyDescent="0.25">
      <c r="A132" s="628"/>
      <c r="B132" s="212"/>
      <c r="C132" s="212"/>
      <c r="D132" s="223"/>
      <c r="E132" s="666"/>
      <c r="F132" s="631"/>
      <c r="G132" s="631"/>
      <c r="H132" s="634"/>
      <c r="I132" s="631"/>
      <c r="J132" s="632"/>
      <c r="K132" s="298" t="str">
        <f>UPPER(IF(OR(J133="a",J133="as"),F130,IF(OR(J133="b",J133="bs"),F134,)))</f>
        <v/>
      </c>
      <c r="L132" s="633"/>
      <c r="M132" s="523"/>
      <c r="N132" s="640"/>
      <c r="O132" s="523"/>
      <c r="P132" s="627"/>
      <c r="Q132" s="523"/>
      <c r="R132" s="204"/>
      <c r="S132" s="207"/>
    </row>
    <row r="133" spans="1:19" s="63" customFormat="1" ht="9" customHeight="1" x14ac:dyDescent="0.25">
      <c r="A133" s="628"/>
      <c r="B133" s="212"/>
      <c r="C133" s="212"/>
      <c r="D133" s="223"/>
      <c r="E133" s="666"/>
      <c r="F133" s="631"/>
      <c r="G133" s="631"/>
      <c r="H133" s="634"/>
      <c r="I133" s="528" t="s">
        <v>59</v>
      </c>
      <c r="J133" s="225"/>
      <c r="K133" s="635" t="str">
        <f>UPPER(IF(OR(J133="a",J133="as"),F131,IF(OR(J133="b",J133="bs"),F135,)))</f>
        <v/>
      </c>
      <c r="L133" s="636"/>
      <c r="M133" s="523"/>
      <c r="N133" s="640"/>
      <c r="O133" s="523"/>
      <c r="P133" s="627"/>
      <c r="Q133" s="523"/>
      <c r="R133" s="204"/>
      <c r="S133" s="207"/>
    </row>
    <row r="134" spans="1:19" s="63" customFormat="1" ht="9" customHeight="1" x14ac:dyDescent="0.25">
      <c r="A134" s="628">
        <v>30</v>
      </c>
      <c r="B134" s="197" t="str">
        <f>IF($D134="","",VLOOKUP($D134,'1D ELO (4)'!$A$7:$P$39,14))</f>
        <v/>
      </c>
      <c r="C134" s="197" t="str">
        <f>IF($D134="","",VLOOKUP($D134,'1D ELO (4)'!$A$7:$P$39,15))</f>
        <v/>
      </c>
      <c r="D134" s="199"/>
      <c r="E134" s="637" t="str">
        <f>UPPER(IF($D134="","",VLOOKUP($D134,'1D ELO (4)'!$A$7:$P$39,5)))</f>
        <v/>
      </c>
      <c r="F134" s="219" t="str">
        <f>UPPER(IF($D134="","",VLOOKUP($D134,'1D ELO (4)'!$A$7:$P$39,2)))</f>
        <v/>
      </c>
      <c r="G134" s="219" t="str">
        <f>IF($D134="","",VLOOKUP($D134,'1D ELO (4)'!$A$7:$P$39,3))</f>
        <v/>
      </c>
      <c r="H134" s="638"/>
      <c r="I134" s="219" t="str">
        <f>IF($D134="","",VLOOKUP($D134,'1D ELO (4)'!$A$7:$P$39,4))</f>
        <v/>
      </c>
      <c r="J134" s="639"/>
      <c r="K134" s="523"/>
      <c r="L134" s="640"/>
      <c r="M134" s="526"/>
      <c r="N134" s="645"/>
      <c r="O134" s="523"/>
      <c r="P134" s="627"/>
      <c r="Q134" s="523"/>
      <c r="R134" s="204"/>
      <c r="S134" s="207"/>
    </row>
    <row r="135" spans="1:19" s="63" customFormat="1" ht="9" customHeight="1" x14ac:dyDescent="0.25">
      <c r="A135" s="628"/>
      <c r="B135" s="210"/>
      <c r="C135" s="210"/>
      <c r="D135" s="210"/>
      <c r="E135" s="637" t="str">
        <f>UPPER(IF($D134="","",VLOOKUP($D134,'1D ELO (4)'!$A$7:$P$33,11)))</f>
        <v/>
      </c>
      <c r="F135" s="219" t="str">
        <f>UPPER(IF($D134="","",VLOOKUP($D134,'1D ELO (4)'!$A$7:$P$33,8)))</f>
        <v/>
      </c>
      <c r="G135" s="219" t="str">
        <f>IF($D134="","",VLOOKUP($D134,'1D ELO (4)'!$A$7:$P$33,9))</f>
        <v/>
      </c>
      <c r="H135" s="638"/>
      <c r="I135" s="219" t="str">
        <f>IF($D134="","",VLOOKUP($D134,'1D ELO (4)'!$A$7:$P$33,10))</f>
        <v/>
      </c>
      <c r="J135" s="629"/>
      <c r="K135" s="523"/>
      <c r="L135" s="640"/>
      <c r="M135" s="641"/>
      <c r="N135" s="646"/>
      <c r="O135" s="523"/>
      <c r="P135" s="627"/>
      <c r="Q135" s="523"/>
      <c r="R135" s="204"/>
      <c r="S135" s="207"/>
    </row>
    <row r="136" spans="1:19" s="63" customFormat="1" ht="9" customHeight="1" x14ac:dyDescent="0.25">
      <c r="A136" s="628"/>
      <c r="B136" s="212"/>
      <c r="C136" s="212"/>
      <c r="D136" s="223"/>
      <c r="E136" s="666"/>
      <c r="F136" s="631"/>
      <c r="G136" s="631"/>
      <c r="H136" s="634"/>
      <c r="I136" s="631"/>
      <c r="J136" s="643"/>
      <c r="K136" s="523"/>
      <c r="L136" s="632"/>
      <c r="M136" s="298" t="str">
        <f>UPPER(IF(OR(L137="a",L137="as"),K132,IF(OR(L137="b",L137="bs"),K140,)))</f>
        <v/>
      </c>
      <c r="N136" s="640"/>
      <c r="O136" s="523"/>
      <c r="P136" s="627"/>
      <c r="Q136" s="523"/>
      <c r="R136" s="204"/>
      <c r="S136" s="207"/>
    </row>
    <row r="137" spans="1:19" s="63" customFormat="1" ht="9" customHeight="1" x14ac:dyDescent="0.25">
      <c r="A137" s="628"/>
      <c r="B137" s="212"/>
      <c r="C137" s="212"/>
      <c r="D137" s="223"/>
      <c r="E137" s="666"/>
      <c r="F137" s="631"/>
      <c r="G137" s="631"/>
      <c r="H137" s="634"/>
      <c r="I137" s="631"/>
      <c r="J137" s="643"/>
      <c r="K137" s="215" t="s">
        <v>59</v>
      </c>
      <c r="L137" s="225"/>
      <c r="M137" s="635" t="str">
        <f>UPPER(IF(OR(L137="a",L137="as"),K133,IF(OR(L137="b",L137="bs"),K141,)))</f>
        <v/>
      </c>
      <c r="N137" s="629"/>
      <c r="O137" s="523"/>
      <c r="P137" s="627"/>
      <c r="Q137" s="523"/>
      <c r="R137" s="204"/>
      <c r="S137" s="207"/>
    </row>
    <row r="138" spans="1:19" s="63" customFormat="1" ht="9" customHeight="1" x14ac:dyDescent="0.25">
      <c r="A138" s="644">
        <v>31</v>
      </c>
      <c r="B138" s="197" t="str">
        <f>IF($D138="","",VLOOKUP($D138,'1D ELO (4)'!$A$7:$P$39,14))</f>
        <v/>
      </c>
      <c r="C138" s="197" t="str">
        <f>IF($D138="","",VLOOKUP($D138,'1D ELO (4)'!$A$7:$P$39,15))</f>
        <v/>
      </c>
      <c r="D138" s="199"/>
      <c r="E138" s="637" t="str">
        <f>UPPER(IF($D138="","",VLOOKUP($D138,'1D ELO (4)'!$A$7:$P$39,5)))</f>
        <v/>
      </c>
      <c r="F138" s="219" t="str">
        <f>UPPER(IF($D138="","",VLOOKUP($D138,'1D ELO (4)'!$A$7:$P$39,2)))</f>
        <v/>
      </c>
      <c r="G138" s="219" t="str">
        <f>IF($D138="","",VLOOKUP($D138,'1D ELO (4)'!$A$7:$P$39,3))</f>
        <v/>
      </c>
      <c r="H138" s="638"/>
      <c r="I138" s="219" t="str">
        <f>IF($D138="","",VLOOKUP($D138,'1D ELO (4)'!$A$7:$P$39,4))</f>
        <v/>
      </c>
      <c r="J138" s="626"/>
      <c r="K138" s="523"/>
      <c r="L138" s="640"/>
      <c r="M138" s="523"/>
      <c r="N138" s="627"/>
      <c r="O138" s="672" t="str">
        <f>O63</f>
        <v>Döntő</v>
      </c>
      <c r="P138" s="673"/>
      <c r="Q138" s="672" t="str">
        <f>Q63</f>
        <v>Nyertes</v>
      </c>
      <c r="R138" s="673"/>
      <c r="S138" s="207"/>
    </row>
    <row r="139" spans="1:19" s="63" customFormat="1" ht="9" customHeight="1" x14ac:dyDescent="0.25">
      <c r="A139" s="628"/>
      <c r="B139" s="210"/>
      <c r="C139" s="210"/>
      <c r="D139" s="210"/>
      <c r="E139" s="637" t="str">
        <f>UPPER(IF($D138="","",VLOOKUP($D138,'1D ELO (4)'!$A$7:$P$33,11)))</f>
        <v/>
      </c>
      <c r="F139" s="219" t="str">
        <f>UPPER(IF($D138="","",VLOOKUP($D138,'1D ELO (4)'!$A$7:$P$33,8)))</f>
        <v/>
      </c>
      <c r="G139" s="219" t="str">
        <f>IF($D138="","",VLOOKUP($D138,'1D ELO (4)'!$A$7:$P$33,9))</f>
        <v/>
      </c>
      <c r="H139" s="638"/>
      <c r="I139" s="219" t="str">
        <f>IF($D138="","",VLOOKUP($D138,'1D ELO (4)'!$A$7:$P$33,10))</f>
        <v/>
      </c>
      <c r="J139" s="629"/>
      <c r="K139" s="630" t="str">
        <f>IF(J139="a",F138,IF(J139="b",F140,""))</f>
        <v/>
      </c>
      <c r="L139" s="640"/>
      <c r="M139" s="523"/>
      <c r="N139" s="627"/>
      <c r="O139" s="674" t="str">
        <f>O64</f>
        <v/>
      </c>
      <c r="P139" s="673"/>
      <c r="Q139" s="676"/>
      <c r="R139" s="673"/>
      <c r="S139" s="207"/>
    </row>
    <row r="140" spans="1:19" s="63" customFormat="1" ht="9" customHeight="1" x14ac:dyDescent="0.25">
      <c r="A140" s="628"/>
      <c r="B140" s="212"/>
      <c r="C140" s="212"/>
      <c r="D140" s="212"/>
      <c r="E140" s="211"/>
      <c r="F140" s="631"/>
      <c r="G140" s="631"/>
      <c r="H140" s="634"/>
      <c r="I140" s="631"/>
      <c r="J140" s="632"/>
      <c r="K140" s="298" t="str">
        <f>UPPER(IF(OR(J141="a",J141="as"),F138,IF(OR(J141="b",J141="bs"),F142,)))</f>
        <v/>
      </c>
      <c r="L140" s="645"/>
      <c r="M140" s="523"/>
      <c r="N140" s="627"/>
      <c r="O140" s="677" t="str">
        <f>O65</f>
        <v/>
      </c>
      <c r="P140" s="695"/>
      <c r="Q140" s="676"/>
      <c r="R140" s="673"/>
      <c r="S140" s="207"/>
    </row>
    <row r="141" spans="1:19" s="63" customFormat="1" ht="9" customHeight="1" x14ac:dyDescent="0.25">
      <c r="A141" s="628"/>
      <c r="B141" s="212"/>
      <c r="C141" s="212"/>
      <c r="D141" s="212"/>
      <c r="E141" s="211"/>
      <c r="F141" s="631"/>
      <c r="G141" s="631"/>
      <c r="H141" s="634"/>
      <c r="I141" s="528" t="s">
        <v>59</v>
      </c>
      <c r="J141" s="225"/>
      <c r="K141" s="635" t="str">
        <f>UPPER(IF(OR(J141="a",J141="as"),F139,IF(OR(J141="b",J141="bs"),F143,)))</f>
        <v/>
      </c>
      <c r="L141" s="629"/>
      <c r="M141" s="523"/>
      <c r="N141" s="627"/>
      <c r="O141" s="676"/>
      <c r="P141" s="696"/>
      <c r="Q141" s="674" t="str">
        <f>Q66</f>
        <v/>
      </c>
      <c r="R141" s="673"/>
      <c r="S141" s="207"/>
    </row>
    <row r="142" spans="1:19" s="63" customFormat="1" ht="9" customHeight="1" x14ac:dyDescent="0.25">
      <c r="A142" s="669">
        <v>32</v>
      </c>
      <c r="B142" s="197" t="str">
        <f>IF($D142="","",VLOOKUP($D142,'1D ELO (4)'!$A$7:$P$39,14))</f>
        <v/>
      </c>
      <c r="C142" s="197" t="str">
        <f>IF($D142="","",VLOOKUP($D142,'1D ELO (4)'!$A$7:$P$39,15))</f>
        <v/>
      </c>
      <c r="D142" s="199"/>
      <c r="E142" s="624" t="str">
        <f>UPPER(IF($D142="","",VLOOKUP($D142,'1D ELO (4)'!$A$7:$P$39,5)))</f>
        <v/>
      </c>
      <c r="F142" s="235" t="str">
        <f>UPPER(IF($D142="","",VLOOKUP($D142,'1D ELO (4)'!$A$7:$P$39,2)))</f>
        <v/>
      </c>
      <c r="G142" s="235" t="str">
        <f>IF($D142="","",VLOOKUP($D142,'1D ELO (4)'!$A$7:$P$39,3))</f>
        <v/>
      </c>
      <c r="H142" s="625"/>
      <c r="I142" s="235" t="str">
        <f>IF($D142="","",VLOOKUP($D142,'1D ELO (4)'!$A$7:$P$39,4))</f>
        <v/>
      </c>
      <c r="J142" s="639"/>
      <c r="K142" s="523"/>
      <c r="L142" s="627"/>
      <c r="M142" s="526"/>
      <c r="N142" s="633"/>
      <c r="O142" s="676"/>
      <c r="P142" s="696"/>
      <c r="Q142" s="677" t="str">
        <f>Q67</f>
        <v/>
      </c>
      <c r="R142" s="695"/>
      <c r="S142" s="207"/>
    </row>
    <row r="143" spans="1:19" s="63" customFormat="1" ht="9" customHeight="1" x14ac:dyDescent="0.25">
      <c r="A143" s="628"/>
      <c r="B143" s="210"/>
      <c r="C143" s="210"/>
      <c r="D143" s="210"/>
      <c r="E143" s="624" t="str">
        <f>UPPER(IF($D142="","",VLOOKUP($D142,'1D ELO (4)'!$A$7:$P$33,11)))</f>
        <v/>
      </c>
      <c r="F143" s="235" t="str">
        <f>UPPER(IF($D142="","",VLOOKUP($D142,'1D ELO (4)'!$A$7:$P$33,8)))</f>
        <v/>
      </c>
      <c r="G143" s="235" t="str">
        <f>IF($D142="","",VLOOKUP($D142,'1D ELO (4)'!$A$7:$P$33,9))</f>
        <v/>
      </c>
      <c r="H143" s="625"/>
      <c r="I143" s="235" t="str">
        <f>IF($D142="","",VLOOKUP($D142,'1D ELO (4)'!$A$7:$P$33,10))</f>
        <v/>
      </c>
      <c r="J143" s="629"/>
      <c r="K143" s="523"/>
      <c r="L143" s="627"/>
      <c r="M143" s="641"/>
      <c r="N143" s="642"/>
      <c r="O143" s="674" t="str">
        <f>O68</f>
        <v/>
      </c>
      <c r="P143" s="696"/>
      <c r="Q143" s="676">
        <f>Q68</f>
        <v>0</v>
      </c>
      <c r="R143" s="673"/>
      <c r="S143" s="207"/>
    </row>
    <row r="144" spans="1:19" s="63" customFormat="1" ht="9" customHeight="1" x14ac:dyDescent="0.25">
      <c r="A144" s="482"/>
      <c r="B144" s="503"/>
      <c r="C144" s="503"/>
      <c r="D144" s="651"/>
      <c r="E144" s="651"/>
      <c r="F144" s="524"/>
      <c r="G144" s="524"/>
      <c r="H144" s="652"/>
      <c r="I144" s="524"/>
      <c r="J144" s="653"/>
      <c r="K144" s="205"/>
      <c r="L144" s="206"/>
      <c r="M144" s="205"/>
      <c r="N144" s="206"/>
      <c r="O144" s="677" t="str">
        <f>O69</f>
        <v/>
      </c>
      <c r="P144" s="697"/>
      <c r="Q144" s="698"/>
      <c r="R144" s="699"/>
      <c r="S144" s="207"/>
    </row>
    <row r="145" spans="1:19" s="10" customFormat="1" ht="6" customHeight="1" x14ac:dyDescent="0.25">
      <c r="A145" s="482"/>
      <c r="B145" s="503"/>
      <c r="C145" s="503"/>
      <c r="D145" s="651"/>
      <c r="E145" s="651"/>
      <c r="F145" s="524"/>
      <c r="G145" s="524"/>
      <c r="H145" s="652"/>
      <c r="I145" s="524"/>
      <c r="J145" s="653"/>
      <c r="K145" s="205"/>
      <c r="L145" s="206"/>
      <c r="M145" s="307"/>
      <c r="N145" s="308"/>
      <c r="O145" s="685"/>
      <c r="P145" s="686"/>
      <c r="Q145" s="685"/>
      <c r="R145" s="686"/>
      <c r="S145" s="314"/>
    </row>
    <row r="146" spans="1:19" s="21" customFormat="1" ht="10.5" customHeight="1" x14ac:dyDescent="0.25">
      <c r="A146" s="242" t="s">
        <v>54</v>
      </c>
      <c r="B146" s="243"/>
      <c r="C146" s="244"/>
      <c r="D146" s="245" t="s">
        <v>60</v>
      </c>
      <c r="E146" s="245"/>
      <c r="F146" s="246" t="s">
        <v>233</v>
      </c>
      <c r="G146" s="245" t="s">
        <v>60</v>
      </c>
      <c r="H146" s="246" t="s">
        <v>233</v>
      </c>
      <c r="I146" s="654"/>
      <c r="J146" s="246" t="s">
        <v>60</v>
      </c>
      <c r="K146" s="246" t="s">
        <v>62</v>
      </c>
      <c r="L146" s="248"/>
      <c r="M146" s="246" t="s">
        <v>63</v>
      </c>
      <c r="N146" s="249"/>
      <c r="O146" s="250" t="s">
        <v>234</v>
      </c>
      <c r="P146" s="250"/>
      <c r="Q146" s="251">
        <f>Q71</f>
        <v>0</v>
      </c>
      <c r="R146" s="252"/>
    </row>
    <row r="147" spans="1:19" s="21" customFormat="1" ht="9" customHeight="1" x14ac:dyDescent="0.25">
      <c r="A147" s="309" t="s">
        <v>244</v>
      </c>
      <c r="B147" s="262"/>
      <c r="C147" s="310"/>
      <c r="D147" s="257">
        <v>1</v>
      </c>
      <c r="E147" s="257"/>
      <c r="F147" s="258">
        <f t="shared" ref="F147:H154" si="0">F72</f>
        <v>0</v>
      </c>
      <c r="G147" s="416">
        <f t="shared" si="0"/>
        <v>5</v>
      </c>
      <c r="H147" s="416">
        <f t="shared" si="0"/>
        <v>0</v>
      </c>
      <c r="I147" s="655"/>
      <c r="J147" s="656" t="s">
        <v>66</v>
      </c>
      <c r="K147" s="262">
        <f t="shared" ref="K147:K154" si="1">K72</f>
        <v>0</v>
      </c>
      <c r="L147" s="263"/>
      <c r="M147" s="262">
        <f t="shared" ref="M147:M154" si="2">M72</f>
        <v>0</v>
      </c>
      <c r="N147" s="264"/>
      <c r="O147" s="265" t="s">
        <v>245</v>
      </c>
      <c r="P147" s="266"/>
      <c r="Q147" s="266"/>
      <c r="R147" s="267"/>
    </row>
    <row r="148" spans="1:19" s="21" customFormat="1" ht="9" customHeight="1" x14ac:dyDescent="0.25">
      <c r="A148" s="268" t="s">
        <v>126</v>
      </c>
      <c r="B148" s="269"/>
      <c r="C148" s="271"/>
      <c r="D148" s="257"/>
      <c r="E148" s="257"/>
      <c r="F148" s="258">
        <f t="shared" si="0"/>
        <v>0</v>
      </c>
      <c r="G148" s="416">
        <f t="shared" si="0"/>
        <v>0</v>
      </c>
      <c r="H148" s="416">
        <f t="shared" si="0"/>
        <v>0</v>
      </c>
      <c r="I148" s="655"/>
      <c r="J148" s="656"/>
      <c r="K148" s="262">
        <f t="shared" si="1"/>
        <v>0</v>
      </c>
      <c r="L148" s="263"/>
      <c r="M148" s="262">
        <f t="shared" si="2"/>
        <v>0</v>
      </c>
      <c r="N148" s="264"/>
      <c r="O148" s="269"/>
      <c r="P148" s="273"/>
      <c r="Q148" s="269"/>
      <c r="R148" s="274"/>
    </row>
    <row r="149" spans="1:19" s="21" customFormat="1" ht="9" customHeight="1" x14ac:dyDescent="0.25">
      <c r="A149" s="275"/>
      <c r="B149" s="276"/>
      <c r="C149" s="278"/>
      <c r="D149" s="257">
        <v>2</v>
      </c>
      <c r="E149" s="257"/>
      <c r="F149" s="258">
        <f t="shared" si="0"/>
        <v>0</v>
      </c>
      <c r="G149" s="416">
        <f t="shared" si="0"/>
        <v>6</v>
      </c>
      <c r="H149" s="416">
        <f t="shared" si="0"/>
        <v>0</v>
      </c>
      <c r="I149" s="655"/>
      <c r="J149" s="656" t="s">
        <v>69</v>
      </c>
      <c r="K149" s="262">
        <f t="shared" si="1"/>
        <v>0</v>
      </c>
      <c r="L149" s="263"/>
      <c r="M149" s="262">
        <f t="shared" si="2"/>
        <v>0</v>
      </c>
      <c r="N149" s="264"/>
      <c r="O149" s="265" t="s">
        <v>71</v>
      </c>
      <c r="P149" s="266"/>
      <c r="Q149" s="266"/>
      <c r="R149" s="267"/>
    </row>
    <row r="150" spans="1:19" s="21" customFormat="1" ht="9" customHeight="1" x14ac:dyDescent="0.25">
      <c r="A150" s="279"/>
      <c r="B150" s="182"/>
      <c r="C150" s="280"/>
      <c r="D150" s="257"/>
      <c r="E150" s="257"/>
      <c r="F150" s="258">
        <f t="shared" si="0"/>
        <v>0</v>
      </c>
      <c r="G150" s="416">
        <f t="shared" si="0"/>
        <v>0</v>
      </c>
      <c r="H150" s="416">
        <f t="shared" si="0"/>
        <v>0</v>
      </c>
      <c r="I150" s="655"/>
      <c r="J150" s="656"/>
      <c r="K150" s="262">
        <f t="shared" si="1"/>
        <v>0</v>
      </c>
      <c r="L150" s="263"/>
      <c r="M150" s="262">
        <f t="shared" si="2"/>
        <v>0</v>
      </c>
      <c r="N150" s="264"/>
      <c r="O150" s="262"/>
      <c r="P150" s="263"/>
      <c r="Q150" s="262"/>
      <c r="R150" s="264"/>
    </row>
    <row r="151" spans="1:19" s="21" customFormat="1" ht="9" customHeight="1" x14ac:dyDescent="0.25">
      <c r="A151" s="281"/>
      <c r="B151" s="282"/>
      <c r="C151" s="283"/>
      <c r="D151" s="257">
        <v>3</v>
      </c>
      <c r="E151" s="257"/>
      <c r="F151" s="258">
        <f t="shared" si="0"/>
        <v>0</v>
      </c>
      <c r="G151" s="416">
        <f t="shared" si="0"/>
        <v>7</v>
      </c>
      <c r="H151" s="416">
        <f t="shared" si="0"/>
        <v>0</v>
      </c>
      <c r="I151" s="655"/>
      <c r="J151" s="656" t="s">
        <v>70</v>
      </c>
      <c r="K151" s="262">
        <f t="shared" si="1"/>
        <v>0</v>
      </c>
      <c r="L151" s="263"/>
      <c r="M151" s="262">
        <f t="shared" si="2"/>
        <v>0</v>
      </c>
      <c r="N151" s="264"/>
      <c r="O151" s="269"/>
      <c r="P151" s="273"/>
      <c r="Q151" s="269"/>
      <c r="R151" s="274"/>
    </row>
    <row r="152" spans="1:19" s="21" customFormat="1" ht="9" customHeight="1" x14ac:dyDescent="0.25">
      <c r="A152" s="284"/>
      <c r="B152" s="19"/>
      <c r="C152" s="280"/>
      <c r="D152" s="257"/>
      <c r="E152" s="257"/>
      <c r="F152" s="258">
        <f t="shared" si="0"/>
        <v>0</v>
      </c>
      <c r="G152" s="416">
        <f t="shared" si="0"/>
        <v>0</v>
      </c>
      <c r="H152" s="416">
        <f t="shared" si="0"/>
        <v>0</v>
      </c>
      <c r="I152" s="655"/>
      <c r="J152" s="656"/>
      <c r="K152" s="262">
        <f t="shared" si="1"/>
        <v>0</v>
      </c>
      <c r="L152" s="263"/>
      <c r="M152" s="262">
        <f t="shared" si="2"/>
        <v>0</v>
      </c>
      <c r="N152" s="264"/>
      <c r="O152" s="265" t="s">
        <v>34</v>
      </c>
      <c r="P152" s="266"/>
      <c r="Q152" s="266"/>
      <c r="R152" s="267"/>
    </row>
    <row r="153" spans="1:19" s="21" customFormat="1" ht="9" customHeight="1" x14ac:dyDescent="0.25">
      <c r="A153" s="284"/>
      <c r="B153" s="19"/>
      <c r="C153" s="286"/>
      <c r="D153" s="257">
        <v>4</v>
      </c>
      <c r="E153" s="257"/>
      <c r="F153" s="258">
        <f t="shared" si="0"/>
        <v>0</v>
      </c>
      <c r="G153" s="416">
        <f t="shared" si="0"/>
        <v>8</v>
      </c>
      <c r="H153" s="416">
        <f t="shared" si="0"/>
        <v>0</v>
      </c>
      <c r="I153" s="655"/>
      <c r="J153" s="656" t="s">
        <v>72</v>
      </c>
      <c r="K153" s="262">
        <f t="shared" si="1"/>
        <v>0</v>
      </c>
      <c r="L153" s="263"/>
      <c r="M153" s="262">
        <f t="shared" si="2"/>
        <v>0</v>
      </c>
      <c r="N153" s="264"/>
      <c r="O153" s="262"/>
      <c r="P153" s="263"/>
      <c r="Q153" s="262"/>
      <c r="R153" s="264"/>
    </row>
    <row r="154" spans="1:19" s="21" customFormat="1" ht="9" customHeight="1" x14ac:dyDescent="0.25">
      <c r="A154" s="287"/>
      <c r="B154" s="288"/>
      <c r="C154" s="290"/>
      <c r="D154" s="291"/>
      <c r="E154" s="291"/>
      <c r="F154" s="292">
        <f t="shared" si="0"/>
        <v>0</v>
      </c>
      <c r="G154" s="412">
        <f t="shared" si="0"/>
        <v>0</v>
      </c>
      <c r="H154" s="412">
        <f t="shared" si="0"/>
        <v>0</v>
      </c>
      <c r="I154" s="658"/>
      <c r="J154" s="663"/>
      <c r="K154" s="269">
        <f t="shared" si="1"/>
        <v>0</v>
      </c>
      <c r="L154" s="273"/>
      <c r="M154" s="269">
        <f t="shared" si="2"/>
        <v>0</v>
      </c>
      <c r="N154" s="274"/>
      <c r="O154" s="269">
        <f>O79</f>
        <v>0</v>
      </c>
      <c r="P154" s="273"/>
      <c r="Q154" s="269"/>
      <c r="R154" s="274"/>
    </row>
  </sheetData>
  <mergeCells count="1">
    <mergeCell ref="A4:C4"/>
  </mergeCells>
  <conditionalFormatting sqref="D7 D11 D15 D19 D23 D27 D31 D35 D39 D43 D47 D51 D55 D59 D63 D67 D82 D86 D90 D94 D98 D102 D106 D110 D114 D118 D122 D126 D130 D134 D138 D142">
    <cfRule type="cellIs" dxfId="579" priority="22"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578" priority="23" operator="equal">
      <formula>"Bye"</formula>
    </cfRule>
  </conditionalFormatting>
  <conditionalFormatting sqref="I10 K14 I18 M22 I26 K30 I34 O38 I42 K46 I50 M54 I58 K62 I66 O67 I85 K89 I93 M97 I101 K105 I109 O113 I117 K121 I125 M129 I133 K137 I141">
    <cfRule type="expression" dxfId="577" priority="29">
      <formula>AND($O$1="CU",I10="Umpire")</formula>
    </cfRule>
    <cfRule type="expression" dxfId="576" priority="30">
      <formula>AND($O$1="CU",I10&lt;&gt;"Umpire",J10&lt;&gt;"")</formula>
    </cfRule>
    <cfRule type="expression" dxfId="575" priority="31">
      <formula>AND($O$1="CU",I10&lt;&gt;"Umpire")</formula>
    </cfRule>
  </conditionalFormatting>
  <conditionalFormatting sqref="J10 L14 J18 N22 J26 L30 J34 P38 J42 L46 J50 N54 J58 L62 J66 P67 J85 L89 J93 N97 J101 L105 J109 P113 J117 L121 J125 N129 J133 L137 J141">
    <cfRule type="expression" dxfId="574" priority="24">
      <formula>$O$1="CU"</formula>
    </cfRule>
  </conditionalFormatting>
  <conditionalFormatting sqref="K9 M13 K17 O21 K25 M29 K33 Q37 K41 M45 K49 O53 K57 M61 K65 Q66 K84 M88 K92 O96 K100 M104 K108 Q112 K116 M120 K124 O128 K132 M136 K140">
    <cfRule type="expression" dxfId="573" priority="27">
      <formula>J10="as"</formula>
    </cfRule>
    <cfRule type="expression" dxfId="572" priority="28">
      <formula>J10="bs"</formula>
    </cfRule>
  </conditionalFormatting>
  <conditionalFormatting sqref="K10 M14 K18 O22 K26 M30 K34 Q38 K42 M46 K50 O54 K58 M62 K66 Q67 K85 M89 K93 O97 K101 M105 K109 Q113 K117 M121 K125 O129 K133 M137 K141">
    <cfRule type="expression" dxfId="571" priority="25">
      <formula>J10="as"</formula>
    </cfRule>
    <cfRule type="expression" dxfId="570" priority="26">
      <formula>J10="bs"</formula>
    </cfRule>
  </conditionalFormatting>
  <conditionalFormatting sqref="O64">
    <cfRule type="expression" dxfId="569" priority="16">
      <formula>P38="as"</formula>
    </cfRule>
    <cfRule type="expression" dxfId="568" priority="17">
      <formula>P38="bs"</formula>
    </cfRule>
  </conditionalFormatting>
  <conditionalFormatting sqref="O65">
    <cfRule type="expression" dxfId="567" priority="20">
      <formula>P38="as"</formula>
    </cfRule>
    <cfRule type="expression" dxfId="566" priority="21">
      <formula>P38="bs"</formula>
    </cfRule>
  </conditionalFormatting>
  <conditionalFormatting sqref="O68">
    <cfRule type="expression" dxfId="565" priority="14">
      <formula>P113="as"</formula>
    </cfRule>
    <cfRule type="expression" dxfId="564" priority="15">
      <formula>P113="bs"</formula>
    </cfRule>
  </conditionalFormatting>
  <conditionalFormatting sqref="O69">
    <cfRule type="expression" dxfId="563" priority="18">
      <formula>P113="as"</formula>
    </cfRule>
    <cfRule type="expression" dxfId="562" priority="19">
      <formula>P113="bs"</formula>
    </cfRule>
  </conditionalFormatting>
  <conditionalFormatting sqref="O139">
    <cfRule type="expression" dxfId="561" priority="6">
      <formula>P38="as"</formula>
    </cfRule>
    <cfRule type="expression" dxfId="560" priority="7">
      <formula>P38="bs"</formula>
    </cfRule>
  </conditionalFormatting>
  <conditionalFormatting sqref="O140">
    <cfRule type="expression" dxfId="559" priority="10">
      <formula>P38="as"</formula>
    </cfRule>
    <cfRule type="expression" dxfId="558" priority="11">
      <formula>P38="bs"</formula>
    </cfRule>
  </conditionalFormatting>
  <conditionalFormatting sqref="O143">
    <cfRule type="expression" dxfId="557" priority="4">
      <formula>P113="as"</formula>
    </cfRule>
    <cfRule type="expression" dxfId="556" priority="5">
      <formula>P113="bs"</formula>
    </cfRule>
  </conditionalFormatting>
  <conditionalFormatting sqref="O144">
    <cfRule type="expression" dxfId="555" priority="8">
      <formula>P113="as"</formula>
    </cfRule>
    <cfRule type="expression" dxfId="554" priority="9">
      <formula>P113="bs"</formula>
    </cfRule>
  </conditionalFormatting>
  <conditionalFormatting sqref="Q141">
    <cfRule type="expression" dxfId="553" priority="2">
      <formula>P67="as"</formula>
    </cfRule>
    <cfRule type="expression" dxfId="552" priority="3">
      <formula>P67="bs"</formula>
    </cfRule>
  </conditionalFormatting>
  <conditionalFormatting sqref="Q142">
    <cfRule type="expression" dxfId="551" priority="12">
      <formula>P67="as"</formula>
    </cfRule>
    <cfRule type="expression" dxfId="550" priority="13">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4D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9874"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79873"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79876"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79877"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CCFFFF"/>
  </sheetPr>
  <dimension ref="A1:O134"/>
  <sheetViews>
    <sheetView showGridLines="0" showZeros="0" zoomScale="85" zoomScaleNormal="85" workbookViewId="0">
      <pane ySplit="6" topLeftCell="A7" activePane="bottomLeft" state="frozen"/>
      <selection pane="bottomLeft" activeCell="Q11" sqref="Q11"/>
    </sheetView>
  </sheetViews>
  <sheetFormatPr defaultColWidth="8.6640625" defaultRowHeight="12.75" customHeight="1" x14ac:dyDescent="0.25"/>
  <cols>
    <col min="1" max="1" width="6.33203125" customWidth="1"/>
    <col min="2" max="2" width="14.5546875" customWidth="1"/>
    <col min="3" max="3" width="13.6640625" customWidth="1"/>
    <col min="4" max="4" width="11.5546875" style="45" customWidth="1"/>
    <col min="5" max="5" width="10.5546875" style="92" customWidth="1"/>
    <col min="6" max="6" width="29.88671875" style="93" customWidth="1"/>
    <col min="7" max="7" width="8.6640625" style="94"/>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95" t="str">
        <f>Altalanos!$A$6</f>
        <v>Diákolimpia / H-B vm</v>
      </c>
      <c r="B1" s="96"/>
      <c r="C1" s="96"/>
      <c r="D1" s="97"/>
      <c r="E1" s="98" t="s">
        <v>31</v>
      </c>
      <c r="F1" s="99"/>
      <c r="G1" s="100"/>
      <c r="H1" s="101"/>
      <c r="I1" s="101"/>
      <c r="J1" s="101"/>
      <c r="K1" s="101"/>
      <c r="L1" s="101"/>
      <c r="M1" s="101"/>
      <c r="N1" s="101"/>
      <c r="O1" s="102"/>
    </row>
    <row r="2" spans="1:15" ht="13.2" x14ac:dyDescent="0.25">
      <c r="B2" s="103" t="s">
        <v>32</v>
      </c>
      <c r="C2" s="104">
        <f>Altalanos!$E$8</f>
        <v>0</v>
      </c>
      <c r="D2" s="99"/>
      <c r="E2" s="98" t="s">
        <v>33</v>
      </c>
      <c r="F2" s="105"/>
      <c r="G2" s="106"/>
      <c r="H2" s="107"/>
      <c r="I2" s="107"/>
      <c r="J2" s="107"/>
      <c r="K2" s="107"/>
      <c r="L2" s="108"/>
      <c r="M2" s="109"/>
      <c r="N2" s="109"/>
      <c r="O2" s="108"/>
    </row>
    <row r="3" spans="1:15" s="10" customFormat="1" ht="13.2" x14ac:dyDescent="0.25">
      <c r="A3" s="110"/>
      <c r="B3" s="111"/>
      <c r="C3" s="111"/>
      <c r="D3" s="111"/>
      <c r="E3" s="112"/>
      <c r="F3" s="111"/>
      <c r="G3" s="113"/>
      <c r="H3" s="114"/>
      <c r="I3" s="115"/>
      <c r="J3" s="115"/>
      <c r="K3" s="115"/>
      <c r="L3" s="116" t="s">
        <v>34</v>
      </c>
      <c r="M3" s="117"/>
      <c r="N3" s="118"/>
      <c r="O3" s="119"/>
    </row>
    <row r="4" spans="1:15" s="10" customFormat="1" ht="13.2" x14ac:dyDescent="0.25">
      <c r="A4" s="56" t="s">
        <v>24</v>
      </c>
      <c r="B4" s="56"/>
      <c r="C4" s="54" t="s">
        <v>13</v>
      </c>
      <c r="D4" s="56" t="s">
        <v>35</v>
      </c>
      <c r="E4" s="120"/>
      <c r="F4" s="121"/>
      <c r="G4" s="122" t="s">
        <v>36</v>
      </c>
      <c r="H4" s="123"/>
      <c r="I4" s="124"/>
      <c r="J4" s="124"/>
      <c r="K4" s="124"/>
      <c r="L4" s="123"/>
      <c r="M4" s="125"/>
      <c r="N4" s="125"/>
      <c r="O4" s="126"/>
    </row>
    <row r="5" spans="1:15" s="10" customFormat="1" ht="13.2" x14ac:dyDescent="0.25">
      <c r="A5" s="3" t="str">
        <f>Altalanos!$A$10</f>
        <v>2025. 04. 29-30.</v>
      </c>
      <c r="B5" s="3"/>
      <c r="C5" s="127" t="str">
        <f>Altalanos!$C$10</f>
        <v>Berettyóújfalu</v>
      </c>
      <c r="D5" s="128" t="str">
        <f>Altalanos!$D$10</f>
        <v xml:space="preserve">  </v>
      </c>
      <c r="E5" s="129"/>
      <c r="F5" s="128"/>
      <c r="G5" s="130">
        <f>Altalanos!$E$10</f>
        <v>0</v>
      </c>
      <c r="H5" s="131"/>
      <c r="I5" s="129"/>
      <c r="J5" s="129"/>
      <c r="K5" s="129"/>
      <c r="L5" s="131"/>
      <c r="M5" s="128"/>
      <c r="N5" s="128"/>
      <c r="O5" s="132"/>
    </row>
    <row r="6" spans="1:15" ht="30" customHeight="1" x14ac:dyDescent="0.25">
      <c r="A6" s="133" t="s">
        <v>37</v>
      </c>
      <c r="B6" s="134" t="s">
        <v>27</v>
      </c>
      <c r="C6" s="134" t="s">
        <v>28</v>
      </c>
      <c r="D6" s="134" t="s">
        <v>38</v>
      </c>
      <c r="E6" s="135" t="s">
        <v>39</v>
      </c>
      <c r="F6" s="136" t="s">
        <v>40</v>
      </c>
      <c r="G6" s="137" t="s">
        <v>41</v>
      </c>
      <c r="H6" s="138" t="s">
        <v>42</v>
      </c>
      <c r="I6" s="139" t="s">
        <v>43</v>
      </c>
      <c r="J6" s="140" t="s">
        <v>44</v>
      </c>
      <c r="K6" s="139" t="s">
        <v>45</v>
      </c>
      <c r="L6" s="141" t="s">
        <v>46</v>
      </c>
      <c r="M6" s="142" t="s">
        <v>47</v>
      </c>
      <c r="N6" s="143" t="s">
        <v>48</v>
      </c>
      <c r="O6" s="135" t="s">
        <v>49</v>
      </c>
    </row>
    <row r="7" spans="1:15" s="72" customFormat="1" ht="18.75" customHeight="1" x14ac:dyDescent="0.25">
      <c r="A7" s="144">
        <v>1</v>
      </c>
      <c r="B7" s="145"/>
      <c r="C7" s="145"/>
      <c r="D7" s="146"/>
      <c r="E7" s="147"/>
      <c r="F7" s="148"/>
      <c r="G7" s="149"/>
      <c r="H7" s="150"/>
      <c r="I7" s="151"/>
      <c r="J7" s="152"/>
      <c r="K7" s="151"/>
      <c r="L7" s="153"/>
      <c r="M7" s="146"/>
      <c r="N7" s="154"/>
      <c r="O7" s="148"/>
    </row>
    <row r="8" spans="1:15" s="72" customFormat="1" ht="18.75" customHeight="1" x14ac:dyDescent="0.25">
      <c r="A8" s="144">
        <v>2</v>
      </c>
      <c r="B8" s="145"/>
      <c r="C8" s="145"/>
      <c r="D8" s="146"/>
      <c r="E8" s="147"/>
      <c r="F8" s="155"/>
      <c r="G8" s="146"/>
      <c r="H8" s="150"/>
      <c r="I8" s="151"/>
      <c r="J8" s="152"/>
      <c r="K8" s="151"/>
      <c r="L8" s="153"/>
      <c r="M8" s="146"/>
      <c r="N8" s="154"/>
      <c r="O8" s="156"/>
    </row>
    <row r="9" spans="1:15" s="72" customFormat="1" ht="18.75" customHeight="1" x14ac:dyDescent="0.25">
      <c r="A9" s="144">
        <v>3</v>
      </c>
      <c r="B9" s="145"/>
      <c r="C9" s="145"/>
      <c r="D9" s="146"/>
      <c r="E9" s="147"/>
      <c r="F9" s="155"/>
      <c r="G9" s="146"/>
      <c r="H9" s="150"/>
      <c r="I9" s="151"/>
      <c r="J9" s="152"/>
      <c r="K9" s="151"/>
      <c r="L9" s="153"/>
      <c r="M9" s="146"/>
      <c r="N9" s="157"/>
      <c r="O9" s="155"/>
    </row>
    <row r="10" spans="1:15" s="72" customFormat="1" ht="18.75" customHeight="1" x14ac:dyDescent="0.25">
      <c r="A10" s="144">
        <v>4</v>
      </c>
      <c r="B10" s="145"/>
      <c r="C10" s="145"/>
      <c r="D10" s="146"/>
      <c r="E10" s="147"/>
      <c r="F10" s="155"/>
      <c r="G10" s="146"/>
      <c r="H10" s="150"/>
      <c r="I10" s="151"/>
      <c r="J10" s="152"/>
      <c r="K10" s="151"/>
      <c r="L10" s="153"/>
      <c r="M10" s="146"/>
      <c r="N10" s="158"/>
      <c r="O10" s="156"/>
    </row>
    <row r="11" spans="1:15" s="72" customFormat="1" ht="18.75" customHeight="1" x14ac:dyDescent="0.25">
      <c r="A11" s="144">
        <v>5</v>
      </c>
      <c r="B11" s="145"/>
      <c r="C11" s="145"/>
      <c r="D11" s="146"/>
      <c r="E11" s="147"/>
      <c r="F11" s="155"/>
      <c r="G11" s="149"/>
      <c r="H11" s="150"/>
      <c r="I11" s="151"/>
      <c r="J11" s="152"/>
      <c r="K11" s="151"/>
      <c r="L11" s="153"/>
      <c r="M11" s="146"/>
      <c r="N11" s="157"/>
      <c r="O11" s="156"/>
    </row>
    <row r="12" spans="1:15" s="72" customFormat="1" ht="18.75" customHeight="1" x14ac:dyDescent="0.25">
      <c r="A12" s="144">
        <v>6</v>
      </c>
      <c r="B12" s="145"/>
      <c r="C12" s="145"/>
      <c r="D12" s="146"/>
      <c r="E12" s="147"/>
      <c r="F12" s="155"/>
      <c r="G12" s="146"/>
      <c r="H12" s="150"/>
      <c r="I12" s="151"/>
      <c r="J12" s="152"/>
      <c r="K12" s="151"/>
      <c r="L12" s="153"/>
      <c r="M12" s="146"/>
      <c r="N12" s="157"/>
      <c r="O12" s="156"/>
    </row>
    <row r="13" spans="1:15" s="72" customFormat="1" ht="18.75" customHeight="1" x14ac:dyDescent="0.25">
      <c r="A13" s="144">
        <v>7</v>
      </c>
      <c r="B13" s="145"/>
      <c r="C13" s="145"/>
      <c r="D13" s="146"/>
      <c r="E13" s="147"/>
      <c r="F13" s="155"/>
      <c r="G13" s="146"/>
      <c r="H13" s="150"/>
      <c r="I13" s="151"/>
      <c r="J13" s="152"/>
      <c r="K13" s="151"/>
      <c r="L13" s="153"/>
      <c r="M13" s="146"/>
      <c r="N13" s="157"/>
      <c r="O13" s="156"/>
    </row>
    <row r="14" spans="1:15" s="72" customFormat="1" ht="18.75" customHeight="1" x14ac:dyDescent="0.25">
      <c r="A14" s="144">
        <v>8</v>
      </c>
      <c r="B14" s="145"/>
      <c r="C14" s="145"/>
      <c r="D14" s="146"/>
      <c r="E14" s="147"/>
      <c r="F14" s="155"/>
      <c r="G14" s="146"/>
      <c r="H14" s="150"/>
      <c r="I14" s="151"/>
      <c r="J14" s="152"/>
      <c r="K14" s="151"/>
      <c r="L14" s="153"/>
      <c r="M14" s="146"/>
      <c r="N14" s="157"/>
      <c r="O14" s="156"/>
    </row>
    <row r="15" spans="1:15" s="72" customFormat="1" ht="18.75" customHeight="1" x14ac:dyDescent="0.25">
      <c r="A15" s="144">
        <v>9</v>
      </c>
      <c r="B15" s="145"/>
      <c r="C15" s="145"/>
      <c r="D15" s="146"/>
      <c r="E15" s="147"/>
      <c r="F15" s="155"/>
      <c r="G15" s="146"/>
      <c r="H15" s="150"/>
      <c r="I15" s="151"/>
      <c r="J15" s="152"/>
      <c r="K15" s="151"/>
      <c r="L15" s="153"/>
      <c r="M15" s="146"/>
      <c r="N15" s="159"/>
      <c r="O15" s="156"/>
    </row>
    <row r="16" spans="1:15" s="72" customFormat="1" ht="18.75" customHeight="1" x14ac:dyDescent="0.25">
      <c r="A16" s="144">
        <v>10</v>
      </c>
      <c r="B16" s="145"/>
      <c r="C16" s="145"/>
      <c r="D16" s="146"/>
      <c r="E16" s="147"/>
      <c r="F16" s="155"/>
      <c r="G16" s="146"/>
      <c r="H16" s="150"/>
      <c r="I16" s="151"/>
      <c r="J16" s="152"/>
      <c r="K16" s="151"/>
      <c r="L16" s="153"/>
      <c r="M16" s="146"/>
      <c r="N16" s="154"/>
      <c r="O16" s="156"/>
    </row>
    <row r="17" spans="1:15" s="72" customFormat="1" ht="18.75" customHeight="1" x14ac:dyDescent="0.25">
      <c r="A17" s="144">
        <v>11</v>
      </c>
      <c r="B17" s="145"/>
      <c r="C17" s="145"/>
      <c r="D17" s="146"/>
      <c r="E17" s="147"/>
      <c r="F17" s="155"/>
      <c r="G17" s="146"/>
      <c r="H17" s="150"/>
      <c r="I17" s="151"/>
      <c r="J17" s="152"/>
      <c r="K17" s="151"/>
      <c r="L17" s="153"/>
      <c r="M17" s="146"/>
      <c r="N17" s="154"/>
      <c r="O17" s="156"/>
    </row>
    <row r="18" spans="1:15" s="72" customFormat="1" ht="18.75" customHeight="1" x14ac:dyDescent="0.25">
      <c r="A18" s="144">
        <v>12</v>
      </c>
      <c r="B18" s="145"/>
      <c r="C18" s="145"/>
      <c r="D18" s="146"/>
      <c r="E18" s="147"/>
      <c r="F18" s="155"/>
      <c r="G18" s="146"/>
      <c r="H18" s="150"/>
      <c r="I18" s="151"/>
      <c r="J18" s="152"/>
      <c r="K18" s="151"/>
      <c r="L18" s="153"/>
      <c r="M18" s="146"/>
      <c r="N18" s="154"/>
      <c r="O18" s="156"/>
    </row>
    <row r="19" spans="1:15" s="72" customFormat="1" ht="18.75" customHeight="1" x14ac:dyDescent="0.25">
      <c r="A19" s="144">
        <v>13</v>
      </c>
      <c r="B19" s="145"/>
      <c r="C19" s="145"/>
      <c r="D19" s="146"/>
      <c r="E19" s="147"/>
      <c r="F19" s="155"/>
      <c r="G19" s="146"/>
      <c r="H19" s="150"/>
      <c r="I19" s="151"/>
      <c r="J19" s="152"/>
      <c r="K19" s="151"/>
      <c r="L19" s="153"/>
      <c r="M19" s="146"/>
      <c r="N19" s="160"/>
      <c r="O19" s="156"/>
    </row>
    <row r="20" spans="1:15" s="72" customFormat="1" ht="18.75" customHeight="1" x14ac:dyDescent="0.25">
      <c r="A20" s="144">
        <v>14</v>
      </c>
      <c r="B20" s="145"/>
      <c r="C20" s="145"/>
      <c r="D20" s="146"/>
      <c r="E20" s="147"/>
      <c r="F20" s="155"/>
      <c r="G20" s="146"/>
      <c r="H20" s="150"/>
      <c r="I20" s="151"/>
      <c r="J20" s="152"/>
      <c r="K20" s="151"/>
      <c r="L20" s="153"/>
      <c r="M20" s="146"/>
      <c r="N20" s="160"/>
      <c r="O20" s="156"/>
    </row>
    <row r="21" spans="1:15" s="72" customFormat="1" ht="18.75" customHeight="1" x14ac:dyDescent="0.25">
      <c r="A21" s="144">
        <v>15</v>
      </c>
      <c r="B21" s="145"/>
      <c r="C21" s="145"/>
      <c r="D21" s="146"/>
      <c r="E21" s="147"/>
      <c r="F21" s="155"/>
      <c r="G21" s="146"/>
      <c r="H21" s="150"/>
      <c r="I21" s="151"/>
      <c r="J21" s="152"/>
      <c r="K21" s="151"/>
      <c r="L21" s="153"/>
      <c r="M21" s="146"/>
      <c r="N21" s="154"/>
      <c r="O21" s="156"/>
    </row>
    <row r="22" spans="1:15" s="72" customFormat="1" ht="18.75" customHeight="1" x14ac:dyDescent="0.25">
      <c r="A22" s="144">
        <v>16</v>
      </c>
      <c r="B22" s="145"/>
      <c r="C22" s="145"/>
      <c r="D22" s="146"/>
      <c r="E22" s="147"/>
      <c r="F22" s="155"/>
      <c r="G22" s="146"/>
      <c r="H22" s="150"/>
      <c r="I22" s="151"/>
      <c r="J22" s="152"/>
      <c r="K22" s="151"/>
      <c r="L22" s="153"/>
      <c r="M22" s="146"/>
      <c r="N22" s="154"/>
      <c r="O22" s="156"/>
    </row>
    <row r="23" spans="1:15" s="72" customFormat="1" ht="18.75" customHeight="1" x14ac:dyDescent="0.25">
      <c r="A23" s="144">
        <v>17</v>
      </c>
      <c r="B23" s="145"/>
      <c r="C23" s="145"/>
      <c r="D23" s="146"/>
      <c r="E23" s="147"/>
      <c r="F23" s="155"/>
      <c r="G23" s="146"/>
      <c r="H23" s="150"/>
      <c r="I23" s="151"/>
      <c r="J23" s="152"/>
      <c r="K23" s="151"/>
      <c r="L23" s="153"/>
      <c r="M23" s="146"/>
      <c r="N23" s="154"/>
      <c r="O23" s="156"/>
    </row>
    <row r="24" spans="1:15" s="72" customFormat="1" ht="18.75" customHeight="1" x14ac:dyDescent="0.25">
      <c r="A24" s="144">
        <v>18</v>
      </c>
      <c r="B24" s="145"/>
      <c r="C24" s="145"/>
      <c r="D24" s="146"/>
      <c r="E24" s="147"/>
      <c r="F24" s="155"/>
      <c r="G24" s="146"/>
      <c r="H24" s="150"/>
      <c r="I24" s="151"/>
      <c r="J24" s="152"/>
      <c r="K24" s="151"/>
      <c r="L24" s="153"/>
      <c r="M24" s="146"/>
      <c r="N24" s="154"/>
      <c r="O24" s="156"/>
    </row>
    <row r="25" spans="1:15" s="72" customFormat="1" ht="18.75" customHeight="1" x14ac:dyDescent="0.25">
      <c r="A25" s="144">
        <v>19</v>
      </c>
      <c r="B25" s="145"/>
      <c r="C25" s="145"/>
      <c r="D25" s="146"/>
      <c r="E25" s="147"/>
      <c r="F25" s="155"/>
      <c r="G25" s="146"/>
      <c r="H25" s="150"/>
      <c r="I25" s="151"/>
      <c r="J25" s="152"/>
      <c r="K25" s="151"/>
      <c r="L25" s="153"/>
      <c r="M25" s="146"/>
      <c r="N25" s="154"/>
      <c r="O25" s="156"/>
    </row>
    <row r="26" spans="1:15" s="72" customFormat="1" ht="18.75" customHeight="1" x14ac:dyDescent="0.25">
      <c r="A26" s="144">
        <v>20</v>
      </c>
      <c r="B26" s="145"/>
      <c r="C26" s="145"/>
      <c r="D26" s="146"/>
      <c r="E26" s="147"/>
      <c r="F26" s="155"/>
      <c r="G26" s="146"/>
      <c r="H26" s="150"/>
      <c r="I26" s="151"/>
      <c r="J26" s="152"/>
      <c r="K26" s="151"/>
      <c r="L26" s="153"/>
      <c r="M26" s="146"/>
      <c r="N26" s="154"/>
      <c r="O26" s="156"/>
    </row>
    <row r="27" spans="1:15" s="72" customFormat="1" ht="18.75" customHeight="1" x14ac:dyDescent="0.25">
      <c r="A27" s="144">
        <v>21</v>
      </c>
      <c r="B27" s="145"/>
      <c r="C27" s="145"/>
      <c r="D27" s="146"/>
      <c r="E27" s="147"/>
      <c r="F27" s="155"/>
      <c r="G27" s="146"/>
      <c r="H27" s="150"/>
      <c r="I27" s="151"/>
      <c r="J27" s="152"/>
      <c r="K27" s="151"/>
      <c r="L27" s="153"/>
      <c r="M27" s="146"/>
      <c r="N27" s="160"/>
      <c r="O27" s="155"/>
    </row>
    <row r="28" spans="1:15" s="72" customFormat="1" ht="18.75" customHeight="1" x14ac:dyDescent="0.25">
      <c r="A28" s="144">
        <v>22</v>
      </c>
      <c r="B28" s="145"/>
      <c r="C28" s="145"/>
      <c r="D28" s="146"/>
      <c r="E28" s="147"/>
      <c r="F28" s="161"/>
      <c r="G28" s="161"/>
      <c r="H28" s="150"/>
      <c r="I28" s="151"/>
      <c r="J28" s="152"/>
      <c r="K28" s="151"/>
      <c r="L28" s="153"/>
      <c r="M28" s="160"/>
      <c r="N28" s="160"/>
      <c r="O28" s="160"/>
    </row>
    <row r="29" spans="1:15" s="72" customFormat="1" ht="18.75" customHeight="1" x14ac:dyDescent="0.25">
      <c r="A29" s="144">
        <v>23</v>
      </c>
      <c r="B29" s="145"/>
      <c r="C29" s="145"/>
      <c r="D29" s="146"/>
      <c r="E29" s="147"/>
      <c r="F29" s="161"/>
      <c r="G29" s="161"/>
      <c r="H29" s="150"/>
      <c r="I29" s="151"/>
      <c r="J29" s="152"/>
      <c r="K29" s="151"/>
      <c r="L29" s="153"/>
      <c r="M29" s="160"/>
      <c r="N29" s="154"/>
      <c r="O29" s="160"/>
    </row>
    <row r="30" spans="1:15" s="72" customFormat="1" ht="18.75" customHeight="1" x14ac:dyDescent="0.25">
      <c r="A30" s="144">
        <v>24</v>
      </c>
      <c r="B30" s="145"/>
      <c r="C30" s="145"/>
      <c r="D30" s="146"/>
      <c r="E30" s="147"/>
      <c r="F30" s="161"/>
      <c r="G30" s="162"/>
      <c r="H30" s="150"/>
      <c r="I30" s="151"/>
      <c r="J30" s="152"/>
      <c r="K30" s="151"/>
      <c r="L30" s="153"/>
      <c r="M30" s="160"/>
      <c r="N30" s="154">
        <f t="shared" ref="N30:N61" si="0">IF(L30="DA",1,IF(L30="WC",2,IF(L30="SE",3,IF(L30="Q",4,IF(L30="LL",5,999)))))</f>
        <v>999</v>
      </c>
      <c r="O30" s="160"/>
    </row>
    <row r="31" spans="1:15" s="72" customFormat="1" ht="18.75" customHeight="1" x14ac:dyDescent="0.25">
      <c r="A31" s="144">
        <v>25</v>
      </c>
      <c r="B31" s="145"/>
      <c r="C31" s="145"/>
      <c r="D31" s="146"/>
      <c r="E31" s="147"/>
      <c r="F31" s="161"/>
      <c r="G31" s="162"/>
      <c r="H31" s="150"/>
      <c r="I31" s="151"/>
      <c r="J31" s="152"/>
      <c r="K31" s="151"/>
      <c r="L31" s="153"/>
      <c r="M31" s="160"/>
      <c r="N31" s="154">
        <f t="shared" si="0"/>
        <v>999</v>
      </c>
      <c r="O31" s="160"/>
    </row>
    <row r="32" spans="1:15" s="72" customFormat="1" ht="18.75" customHeight="1" x14ac:dyDescent="0.25">
      <c r="A32" s="144">
        <v>26</v>
      </c>
      <c r="B32" s="145"/>
      <c r="C32" s="145"/>
      <c r="D32" s="146"/>
      <c r="E32" s="147"/>
      <c r="F32" s="161"/>
      <c r="G32" s="162"/>
      <c r="H32" s="150"/>
      <c r="I32" s="151"/>
      <c r="J32" s="152"/>
      <c r="K32" s="151"/>
      <c r="L32" s="153"/>
      <c r="M32" s="160"/>
      <c r="N32" s="154">
        <f t="shared" si="0"/>
        <v>999</v>
      </c>
      <c r="O32" s="160"/>
    </row>
    <row r="33" spans="1:15" s="72" customFormat="1" ht="18.75" customHeight="1" x14ac:dyDescent="0.25">
      <c r="A33" s="144">
        <v>27</v>
      </c>
      <c r="B33" s="145"/>
      <c r="C33" s="145"/>
      <c r="D33" s="146"/>
      <c r="E33" s="147"/>
      <c r="F33" s="161"/>
      <c r="G33" s="162"/>
      <c r="H33" s="150" t="e">
        <f>IF(AND(O33="",#REF!&gt;0,#REF!&lt;5),I33,)</f>
        <v>#REF!</v>
      </c>
      <c r="I33" s="151" t="str">
        <f>IF(D33="","ZZZ9",IF(AND(#REF!&gt;0,#REF!&lt;5),D33&amp;#REF!,D33&amp;"9"))</f>
        <v>ZZZ9</v>
      </c>
      <c r="J33" s="152">
        <f t="shared" ref="J33:J64" si="1">IF(O33="",999,O33)</f>
        <v>999</v>
      </c>
      <c r="K33" s="151">
        <f t="shared" ref="K33:K64" si="2">IF(N33=999,999,1)</f>
        <v>999</v>
      </c>
      <c r="L33" s="153"/>
      <c r="M33" s="160"/>
      <c r="N33" s="154">
        <f t="shared" si="0"/>
        <v>999</v>
      </c>
      <c r="O33" s="160"/>
    </row>
    <row r="34" spans="1:15" s="72" customFormat="1" ht="18.75" customHeight="1" x14ac:dyDescent="0.25">
      <c r="A34" s="144">
        <v>28</v>
      </c>
      <c r="B34" s="145"/>
      <c r="C34" s="145"/>
      <c r="D34" s="146"/>
      <c r="E34" s="147"/>
      <c r="F34" s="161"/>
      <c r="G34" s="162"/>
      <c r="H34" s="150" t="e">
        <f>IF(AND(O34="",#REF!&gt;0,#REF!&lt;5),I34,)</f>
        <v>#REF!</v>
      </c>
      <c r="I34" s="151" t="str">
        <f>IF(D34="","ZZZ9",IF(AND(#REF!&gt;0,#REF!&lt;5),D34&amp;#REF!,D34&amp;"9"))</f>
        <v>ZZZ9</v>
      </c>
      <c r="J34" s="152">
        <f t="shared" si="1"/>
        <v>999</v>
      </c>
      <c r="K34" s="151">
        <f t="shared" si="2"/>
        <v>999</v>
      </c>
      <c r="L34" s="153"/>
      <c r="M34" s="160"/>
      <c r="N34" s="154">
        <f t="shared" si="0"/>
        <v>999</v>
      </c>
      <c r="O34" s="160"/>
    </row>
    <row r="35" spans="1:15" s="72" customFormat="1" ht="18.75" customHeight="1" x14ac:dyDescent="0.25">
      <c r="A35" s="144">
        <v>29</v>
      </c>
      <c r="B35" s="145"/>
      <c r="C35" s="145"/>
      <c r="D35" s="146"/>
      <c r="E35" s="147"/>
      <c r="F35" s="161"/>
      <c r="G35" s="162"/>
      <c r="H35" s="150" t="e">
        <f>IF(AND(O35="",#REF!&gt;0,#REF!&lt;5),I35,)</f>
        <v>#REF!</v>
      </c>
      <c r="I35" s="151" t="str">
        <f>IF(D35="","ZZZ9",IF(AND(#REF!&gt;0,#REF!&lt;5),D35&amp;#REF!,D35&amp;"9"))</f>
        <v>ZZZ9</v>
      </c>
      <c r="J35" s="152">
        <f t="shared" si="1"/>
        <v>999</v>
      </c>
      <c r="K35" s="151">
        <f t="shared" si="2"/>
        <v>999</v>
      </c>
      <c r="L35" s="153"/>
      <c r="M35" s="160"/>
      <c r="N35" s="154">
        <f t="shared" si="0"/>
        <v>999</v>
      </c>
      <c r="O35" s="160"/>
    </row>
    <row r="36" spans="1:15" s="72" customFormat="1" ht="18.75" customHeight="1" x14ac:dyDescent="0.25">
      <c r="A36" s="144">
        <v>30</v>
      </c>
      <c r="B36" s="145"/>
      <c r="C36" s="145"/>
      <c r="D36" s="146"/>
      <c r="E36" s="147"/>
      <c r="F36" s="161"/>
      <c r="G36" s="162"/>
      <c r="H36" s="150" t="e">
        <f>IF(AND(O36="",#REF!&gt;0,#REF!&lt;5),I36,)</f>
        <v>#REF!</v>
      </c>
      <c r="I36" s="151" t="str">
        <f>IF(D36="","ZZZ9",IF(AND(#REF!&gt;0,#REF!&lt;5),D36&amp;#REF!,D36&amp;"9"))</f>
        <v>ZZZ9</v>
      </c>
      <c r="J36" s="152">
        <f t="shared" si="1"/>
        <v>999</v>
      </c>
      <c r="K36" s="151">
        <f t="shared" si="2"/>
        <v>999</v>
      </c>
      <c r="L36" s="153"/>
      <c r="M36" s="160"/>
      <c r="N36" s="154">
        <f t="shared" si="0"/>
        <v>999</v>
      </c>
      <c r="O36" s="160"/>
    </row>
    <row r="37" spans="1:15" s="72" customFormat="1" ht="18.75" customHeight="1" x14ac:dyDescent="0.25">
      <c r="A37" s="144">
        <v>31</v>
      </c>
      <c r="B37" s="145"/>
      <c r="C37" s="145"/>
      <c r="D37" s="146"/>
      <c r="E37" s="147"/>
      <c r="F37" s="161"/>
      <c r="G37" s="162"/>
      <c r="H37" s="150" t="e">
        <f>IF(AND(O37="",#REF!&gt;0,#REF!&lt;5),I37,)</f>
        <v>#REF!</v>
      </c>
      <c r="I37" s="151" t="str">
        <f>IF(D37="","ZZZ9",IF(AND(#REF!&gt;0,#REF!&lt;5),D37&amp;#REF!,D37&amp;"9"))</f>
        <v>ZZZ9</v>
      </c>
      <c r="J37" s="152">
        <f t="shared" si="1"/>
        <v>999</v>
      </c>
      <c r="K37" s="151">
        <f t="shared" si="2"/>
        <v>999</v>
      </c>
      <c r="L37" s="153"/>
      <c r="M37" s="160"/>
      <c r="N37" s="154">
        <f t="shared" si="0"/>
        <v>999</v>
      </c>
      <c r="O37" s="160"/>
    </row>
    <row r="38" spans="1:15" s="72" customFormat="1" ht="18.75" customHeight="1" x14ac:dyDescent="0.25">
      <c r="A38" s="144">
        <v>32</v>
      </c>
      <c r="B38" s="145"/>
      <c r="C38" s="145"/>
      <c r="D38" s="146"/>
      <c r="E38" s="147"/>
      <c r="F38" s="161"/>
      <c r="G38" s="162"/>
      <c r="H38" s="150" t="e">
        <f>IF(AND(O38="",#REF!&gt;0,#REF!&lt;5),I38,)</f>
        <v>#REF!</v>
      </c>
      <c r="I38" s="151" t="str">
        <f>IF(D38="","ZZZ9",IF(AND(#REF!&gt;0,#REF!&lt;5),D38&amp;#REF!,D38&amp;"9"))</f>
        <v>ZZZ9</v>
      </c>
      <c r="J38" s="152">
        <f t="shared" si="1"/>
        <v>999</v>
      </c>
      <c r="K38" s="151">
        <f t="shared" si="2"/>
        <v>999</v>
      </c>
      <c r="L38" s="153"/>
      <c r="M38" s="160"/>
      <c r="N38" s="154">
        <f t="shared" si="0"/>
        <v>999</v>
      </c>
      <c r="O38" s="160"/>
    </row>
    <row r="39" spans="1:15" s="72" customFormat="1" ht="18.75" customHeight="1" x14ac:dyDescent="0.25">
      <c r="A39" s="144">
        <v>33</v>
      </c>
      <c r="B39" s="145"/>
      <c r="C39" s="145"/>
      <c r="D39" s="146"/>
      <c r="E39" s="147"/>
      <c r="F39" s="161"/>
      <c r="G39" s="162"/>
      <c r="H39" s="150" t="e">
        <f>IF(AND(O39="",#REF!&gt;0,#REF!&lt;5),I39,)</f>
        <v>#REF!</v>
      </c>
      <c r="I39" s="151" t="str">
        <f>IF(D39="","ZZZ9",IF(AND(#REF!&gt;0,#REF!&lt;5),D39&amp;#REF!,D39&amp;"9"))</f>
        <v>ZZZ9</v>
      </c>
      <c r="J39" s="152">
        <f t="shared" si="1"/>
        <v>999</v>
      </c>
      <c r="K39" s="151">
        <f t="shared" si="2"/>
        <v>999</v>
      </c>
      <c r="L39" s="153"/>
      <c r="M39" s="160"/>
      <c r="N39" s="154">
        <f t="shared" si="0"/>
        <v>999</v>
      </c>
      <c r="O39" s="160"/>
    </row>
    <row r="40" spans="1:15" s="72" customFormat="1" ht="18.75" customHeight="1" x14ac:dyDescent="0.25">
      <c r="A40" s="144">
        <v>34</v>
      </c>
      <c r="B40" s="145"/>
      <c r="C40" s="145"/>
      <c r="D40" s="146"/>
      <c r="E40" s="147"/>
      <c r="F40" s="161"/>
      <c r="G40" s="162"/>
      <c r="H40" s="150" t="e">
        <f>IF(AND(O40="",#REF!&gt;0,#REF!&lt;5),I40,)</f>
        <v>#REF!</v>
      </c>
      <c r="I40" s="151" t="str">
        <f>IF(D40="","ZZZ9",IF(AND(#REF!&gt;0,#REF!&lt;5),D40&amp;#REF!,D40&amp;"9"))</f>
        <v>ZZZ9</v>
      </c>
      <c r="J40" s="152">
        <f t="shared" si="1"/>
        <v>999</v>
      </c>
      <c r="K40" s="151">
        <f t="shared" si="2"/>
        <v>999</v>
      </c>
      <c r="L40" s="153"/>
      <c r="M40" s="160"/>
      <c r="N40" s="154">
        <f t="shared" si="0"/>
        <v>999</v>
      </c>
      <c r="O40" s="160"/>
    </row>
    <row r="41" spans="1:15" s="72" customFormat="1" ht="18.75" customHeight="1" x14ac:dyDescent="0.25">
      <c r="A41" s="144">
        <v>35</v>
      </c>
      <c r="B41" s="145"/>
      <c r="C41" s="145"/>
      <c r="D41" s="146"/>
      <c r="E41" s="147"/>
      <c r="F41" s="161"/>
      <c r="G41" s="162"/>
      <c r="H41" s="150" t="e">
        <f>IF(AND(O41="",#REF!&gt;0,#REF!&lt;5),I41,)</f>
        <v>#REF!</v>
      </c>
      <c r="I41" s="151" t="str">
        <f>IF(D41="","ZZZ9",IF(AND(#REF!&gt;0,#REF!&lt;5),D41&amp;#REF!,D41&amp;"9"))</f>
        <v>ZZZ9</v>
      </c>
      <c r="J41" s="152">
        <f t="shared" si="1"/>
        <v>999</v>
      </c>
      <c r="K41" s="151">
        <f t="shared" si="2"/>
        <v>999</v>
      </c>
      <c r="L41" s="153"/>
      <c r="M41" s="160"/>
      <c r="N41" s="154">
        <f t="shared" si="0"/>
        <v>999</v>
      </c>
      <c r="O41" s="160"/>
    </row>
    <row r="42" spans="1:15" s="72" customFormat="1" ht="18.75" customHeight="1" x14ac:dyDescent="0.25">
      <c r="A42" s="144">
        <v>36</v>
      </c>
      <c r="B42" s="145"/>
      <c r="C42" s="145"/>
      <c r="D42" s="146"/>
      <c r="E42" s="147"/>
      <c r="F42" s="161"/>
      <c r="G42" s="162"/>
      <c r="H42" s="150" t="e">
        <f>IF(AND(O42="",#REF!&gt;0,#REF!&lt;5),I42,)</f>
        <v>#REF!</v>
      </c>
      <c r="I42" s="151" t="str">
        <f>IF(D42="","ZZZ9",IF(AND(#REF!&gt;0,#REF!&lt;5),D42&amp;#REF!,D42&amp;"9"))</f>
        <v>ZZZ9</v>
      </c>
      <c r="J42" s="152">
        <f t="shared" si="1"/>
        <v>999</v>
      </c>
      <c r="K42" s="151">
        <f t="shared" si="2"/>
        <v>999</v>
      </c>
      <c r="L42" s="153"/>
      <c r="M42" s="160"/>
      <c r="N42" s="154">
        <f t="shared" si="0"/>
        <v>999</v>
      </c>
      <c r="O42" s="160"/>
    </row>
    <row r="43" spans="1:15" s="72" customFormat="1" ht="18.75" customHeight="1" x14ac:dyDescent="0.25">
      <c r="A43" s="144">
        <v>37</v>
      </c>
      <c r="B43" s="145"/>
      <c r="C43" s="145"/>
      <c r="D43" s="146"/>
      <c r="E43" s="147"/>
      <c r="F43" s="161"/>
      <c r="G43" s="162"/>
      <c r="H43" s="150" t="e">
        <f>IF(AND(O43="",#REF!&gt;0,#REF!&lt;5),I43,)</f>
        <v>#REF!</v>
      </c>
      <c r="I43" s="151" t="str">
        <f>IF(D43="","ZZZ9",IF(AND(#REF!&gt;0,#REF!&lt;5),D43&amp;#REF!,D43&amp;"9"))</f>
        <v>ZZZ9</v>
      </c>
      <c r="J43" s="152">
        <f t="shared" si="1"/>
        <v>999</v>
      </c>
      <c r="K43" s="151">
        <f t="shared" si="2"/>
        <v>999</v>
      </c>
      <c r="L43" s="153"/>
      <c r="M43" s="160"/>
      <c r="N43" s="154">
        <f t="shared" si="0"/>
        <v>999</v>
      </c>
      <c r="O43" s="160"/>
    </row>
    <row r="44" spans="1:15" s="72" customFormat="1" ht="18.75" customHeight="1" x14ac:dyDescent="0.25">
      <c r="A44" s="144">
        <v>38</v>
      </c>
      <c r="B44" s="145"/>
      <c r="C44" s="145"/>
      <c r="D44" s="146"/>
      <c r="E44" s="147"/>
      <c r="F44" s="161"/>
      <c r="G44" s="162"/>
      <c r="H44" s="150" t="e">
        <f>IF(AND(O44="",#REF!&gt;0,#REF!&lt;5),I44,)</f>
        <v>#REF!</v>
      </c>
      <c r="I44" s="151" t="str">
        <f>IF(D44="","ZZZ9",IF(AND(#REF!&gt;0,#REF!&lt;5),D44&amp;#REF!,D44&amp;"9"))</f>
        <v>ZZZ9</v>
      </c>
      <c r="J44" s="152">
        <f t="shared" si="1"/>
        <v>999</v>
      </c>
      <c r="K44" s="151">
        <f t="shared" si="2"/>
        <v>999</v>
      </c>
      <c r="L44" s="153"/>
      <c r="M44" s="160"/>
      <c r="N44" s="154">
        <f t="shared" si="0"/>
        <v>999</v>
      </c>
      <c r="O44" s="160"/>
    </row>
    <row r="45" spans="1:15" s="72" customFormat="1" ht="18.75" customHeight="1" x14ac:dyDescent="0.25">
      <c r="A45" s="144">
        <v>39</v>
      </c>
      <c r="B45" s="145"/>
      <c r="C45" s="145"/>
      <c r="D45" s="146"/>
      <c r="E45" s="147"/>
      <c r="F45" s="161"/>
      <c r="G45" s="162"/>
      <c r="H45" s="150" t="e">
        <f>IF(AND(O45="",#REF!&gt;0,#REF!&lt;5),I45,)</f>
        <v>#REF!</v>
      </c>
      <c r="I45" s="151" t="str">
        <f>IF(D45="","ZZZ9",IF(AND(#REF!&gt;0,#REF!&lt;5),D45&amp;#REF!,D45&amp;"9"))</f>
        <v>ZZZ9</v>
      </c>
      <c r="J45" s="152">
        <f t="shared" si="1"/>
        <v>999</v>
      </c>
      <c r="K45" s="151">
        <f t="shared" si="2"/>
        <v>999</v>
      </c>
      <c r="L45" s="153"/>
      <c r="M45" s="160"/>
      <c r="N45" s="154">
        <f t="shared" si="0"/>
        <v>999</v>
      </c>
      <c r="O45" s="160"/>
    </row>
    <row r="46" spans="1:15" s="72" customFormat="1" ht="18.75" customHeight="1" x14ac:dyDescent="0.25">
      <c r="A46" s="144">
        <v>40</v>
      </c>
      <c r="B46" s="145"/>
      <c r="C46" s="145"/>
      <c r="D46" s="146"/>
      <c r="E46" s="147"/>
      <c r="F46" s="161"/>
      <c r="G46" s="162"/>
      <c r="H46" s="150" t="e">
        <f>IF(AND(O46="",#REF!&gt;0,#REF!&lt;5),I46,)</f>
        <v>#REF!</v>
      </c>
      <c r="I46" s="151" t="str">
        <f>IF(D46="","ZZZ9",IF(AND(#REF!&gt;0,#REF!&lt;5),D46&amp;#REF!,D46&amp;"9"))</f>
        <v>ZZZ9</v>
      </c>
      <c r="J46" s="152">
        <f t="shared" si="1"/>
        <v>999</v>
      </c>
      <c r="K46" s="151">
        <f t="shared" si="2"/>
        <v>999</v>
      </c>
      <c r="L46" s="153"/>
      <c r="M46" s="160"/>
      <c r="N46" s="154">
        <f t="shared" si="0"/>
        <v>999</v>
      </c>
      <c r="O46" s="160"/>
    </row>
    <row r="47" spans="1:15" s="72" customFormat="1" ht="18.75" customHeight="1" x14ac:dyDescent="0.25">
      <c r="A47" s="144">
        <v>41</v>
      </c>
      <c r="B47" s="145"/>
      <c r="C47" s="145"/>
      <c r="D47" s="146"/>
      <c r="E47" s="147"/>
      <c r="F47" s="161"/>
      <c r="G47" s="162"/>
      <c r="H47" s="150" t="e">
        <f>IF(AND(O47="",#REF!&gt;0,#REF!&lt;5),I47,)</f>
        <v>#REF!</v>
      </c>
      <c r="I47" s="151" t="str">
        <f>IF(D47="","ZZZ9",IF(AND(#REF!&gt;0,#REF!&lt;5),D47&amp;#REF!,D47&amp;"9"))</f>
        <v>ZZZ9</v>
      </c>
      <c r="J47" s="152">
        <f t="shared" si="1"/>
        <v>999</v>
      </c>
      <c r="K47" s="151">
        <f t="shared" si="2"/>
        <v>999</v>
      </c>
      <c r="L47" s="153"/>
      <c r="M47" s="160"/>
      <c r="N47" s="154">
        <f t="shared" si="0"/>
        <v>999</v>
      </c>
      <c r="O47" s="160"/>
    </row>
    <row r="48" spans="1:15" s="72" customFormat="1" ht="18.75" customHeight="1" x14ac:dyDescent="0.25">
      <c r="A48" s="144">
        <v>42</v>
      </c>
      <c r="B48" s="145"/>
      <c r="C48" s="145"/>
      <c r="D48" s="146"/>
      <c r="E48" s="147"/>
      <c r="F48" s="161"/>
      <c r="G48" s="162"/>
      <c r="H48" s="150" t="e">
        <f>IF(AND(O48="",#REF!&gt;0,#REF!&lt;5),I48,)</f>
        <v>#REF!</v>
      </c>
      <c r="I48" s="151" t="str">
        <f>IF(D48="","ZZZ9",IF(AND(#REF!&gt;0,#REF!&lt;5),D48&amp;#REF!,D48&amp;"9"))</f>
        <v>ZZZ9</v>
      </c>
      <c r="J48" s="152">
        <f t="shared" si="1"/>
        <v>999</v>
      </c>
      <c r="K48" s="151">
        <f t="shared" si="2"/>
        <v>999</v>
      </c>
      <c r="L48" s="153"/>
      <c r="M48" s="160"/>
      <c r="N48" s="154">
        <f t="shared" si="0"/>
        <v>999</v>
      </c>
      <c r="O48" s="160"/>
    </row>
    <row r="49" spans="1:15" s="72" customFormat="1" ht="18.75" customHeight="1" x14ac:dyDescent="0.25">
      <c r="A49" s="144">
        <v>43</v>
      </c>
      <c r="B49" s="145"/>
      <c r="C49" s="145"/>
      <c r="D49" s="146"/>
      <c r="E49" s="147"/>
      <c r="F49" s="161"/>
      <c r="G49" s="162"/>
      <c r="H49" s="150" t="e">
        <f>IF(AND(O49="",#REF!&gt;0,#REF!&lt;5),I49,)</f>
        <v>#REF!</v>
      </c>
      <c r="I49" s="151" t="str">
        <f>IF(D49="","ZZZ9",IF(AND(#REF!&gt;0,#REF!&lt;5),D49&amp;#REF!,D49&amp;"9"))</f>
        <v>ZZZ9</v>
      </c>
      <c r="J49" s="152">
        <f t="shared" si="1"/>
        <v>999</v>
      </c>
      <c r="K49" s="151">
        <f t="shared" si="2"/>
        <v>999</v>
      </c>
      <c r="L49" s="153"/>
      <c r="M49" s="160"/>
      <c r="N49" s="154">
        <f t="shared" si="0"/>
        <v>999</v>
      </c>
      <c r="O49" s="160"/>
    </row>
    <row r="50" spans="1:15" s="72" customFormat="1" ht="18.75" customHeight="1" x14ac:dyDescent="0.25">
      <c r="A50" s="144">
        <v>44</v>
      </c>
      <c r="B50" s="145"/>
      <c r="C50" s="145"/>
      <c r="D50" s="146"/>
      <c r="E50" s="147"/>
      <c r="F50" s="161"/>
      <c r="G50" s="162"/>
      <c r="H50" s="150" t="e">
        <f>IF(AND(O50="",#REF!&gt;0,#REF!&lt;5),I50,)</f>
        <v>#REF!</v>
      </c>
      <c r="I50" s="151" t="str">
        <f>IF(D50="","ZZZ9",IF(AND(#REF!&gt;0,#REF!&lt;5),D50&amp;#REF!,D50&amp;"9"))</f>
        <v>ZZZ9</v>
      </c>
      <c r="J50" s="152">
        <f t="shared" si="1"/>
        <v>999</v>
      </c>
      <c r="K50" s="151">
        <f t="shared" si="2"/>
        <v>999</v>
      </c>
      <c r="L50" s="153"/>
      <c r="M50" s="160"/>
      <c r="N50" s="154">
        <f t="shared" si="0"/>
        <v>999</v>
      </c>
      <c r="O50" s="160"/>
    </row>
    <row r="51" spans="1:15" s="72" customFormat="1" ht="18.75" customHeight="1" x14ac:dyDescent="0.25">
      <c r="A51" s="144">
        <v>45</v>
      </c>
      <c r="B51" s="145"/>
      <c r="C51" s="145"/>
      <c r="D51" s="146"/>
      <c r="E51" s="147"/>
      <c r="F51" s="161"/>
      <c r="G51" s="162"/>
      <c r="H51" s="150" t="e">
        <f>IF(AND(O51="",#REF!&gt;0,#REF!&lt;5),I51,)</f>
        <v>#REF!</v>
      </c>
      <c r="I51" s="151" t="str">
        <f>IF(D51="","ZZZ9",IF(AND(#REF!&gt;0,#REF!&lt;5),D51&amp;#REF!,D51&amp;"9"))</f>
        <v>ZZZ9</v>
      </c>
      <c r="J51" s="152">
        <f t="shared" si="1"/>
        <v>999</v>
      </c>
      <c r="K51" s="151">
        <f t="shared" si="2"/>
        <v>999</v>
      </c>
      <c r="L51" s="153"/>
      <c r="M51" s="160"/>
      <c r="N51" s="154">
        <f t="shared" si="0"/>
        <v>999</v>
      </c>
      <c r="O51" s="160"/>
    </row>
    <row r="52" spans="1:15" s="72" customFormat="1" ht="18.75" customHeight="1" x14ac:dyDescent="0.25">
      <c r="A52" s="144">
        <v>46</v>
      </c>
      <c r="B52" s="145"/>
      <c r="C52" s="145"/>
      <c r="D52" s="146"/>
      <c r="E52" s="147"/>
      <c r="F52" s="161"/>
      <c r="G52" s="162"/>
      <c r="H52" s="150" t="e">
        <f>IF(AND(O52="",#REF!&gt;0,#REF!&lt;5),I52,)</f>
        <v>#REF!</v>
      </c>
      <c r="I52" s="151" t="str">
        <f>IF(D52="","ZZZ9",IF(AND(#REF!&gt;0,#REF!&lt;5),D52&amp;#REF!,D52&amp;"9"))</f>
        <v>ZZZ9</v>
      </c>
      <c r="J52" s="152">
        <f t="shared" si="1"/>
        <v>999</v>
      </c>
      <c r="K52" s="151">
        <f t="shared" si="2"/>
        <v>999</v>
      </c>
      <c r="L52" s="153"/>
      <c r="M52" s="160"/>
      <c r="N52" s="154">
        <f t="shared" si="0"/>
        <v>999</v>
      </c>
      <c r="O52" s="160"/>
    </row>
    <row r="53" spans="1:15" s="72" customFormat="1" ht="18.75" customHeight="1" x14ac:dyDescent="0.25">
      <c r="A53" s="144">
        <v>47</v>
      </c>
      <c r="B53" s="145"/>
      <c r="C53" s="145"/>
      <c r="D53" s="146"/>
      <c r="E53" s="147"/>
      <c r="F53" s="161"/>
      <c r="G53" s="162"/>
      <c r="H53" s="150" t="e">
        <f>IF(AND(O53="",#REF!&gt;0,#REF!&lt;5),I53,)</f>
        <v>#REF!</v>
      </c>
      <c r="I53" s="151" t="str">
        <f>IF(D53="","ZZZ9",IF(AND(#REF!&gt;0,#REF!&lt;5),D53&amp;#REF!,D53&amp;"9"))</f>
        <v>ZZZ9</v>
      </c>
      <c r="J53" s="152">
        <f t="shared" si="1"/>
        <v>999</v>
      </c>
      <c r="K53" s="151">
        <f t="shared" si="2"/>
        <v>999</v>
      </c>
      <c r="L53" s="153"/>
      <c r="M53" s="160"/>
      <c r="N53" s="154">
        <f t="shared" si="0"/>
        <v>999</v>
      </c>
      <c r="O53" s="160"/>
    </row>
    <row r="54" spans="1:15" s="72" customFormat="1" ht="18.75" customHeight="1" x14ac:dyDescent="0.25">
      <c r="A54" s="144">
        <v>48</v>
      </c>
      <c r="B54" s="145"/>
      <c r="C54" s="145"/>
      <c r="D54" s="146"/>
      <c r="E54" s="147"/>
      <c r="F54" s="161"/>
      <c r="G54" s="162"/>
      <c r="H54" s="150" t="e">
        <f>IF(AND(O54="",#REF!&gt;0,#REF!&lt;5),I54,)</f>
        <v>#REF!</v>
      </c>
      <c r="I54" s="151" t="str">
        <f>IF(D54="","ZZZ9",IF(AND(#REF!&gt;0,#REF!&lt;5),D54&amp;#REF!,D54&amp;"9"))</f>
        <v>ZZZ9</v>
      </c>
      <c r="J54" s="152">
        <f t="shared" si="1"/>
        <v>999</v>
      </c>
      <c r="K54" s="151">
        <f t="shared" si="2"/>
        <v>999</v>
      </c>
      <c r="L54" s="153"/>
      <c r="M54" s="160"/>
      <c r="N54" s="154">
        <f t="shared" si="0"/>
        <v>999</v>
      </c>
      <c r="O54" s="160"/>
    </row>
    <row r="55" spans="1:15" s="72" customFormat="1" ht="18.75" customHeight="1" x14ac:dyDescent="0.25">
      <c r="A55" s="144">
        <v>49</v>
      </c>
      <c r="B55" s="145"/>
      <c r="C55" s="145"/>
      <c r="D55" s="146"/>
      <c r="E55" s="147"/>
      <c r="F55" s="161"/>
      <c r="G55" s="162"/>
      <c r="H55" s="150" t="e">
        <f>IF(AND(O55="",#REF!&gt;0,#REF!&lt;5),I55,)</f>
        <v>#REF!</v>
      </c>
      <c r="I55" s="151" t="str">
        <f>IF(D55="","ZZZ9",IF(AND(#REF!&gt;0,#REF!&lt;5),D55&amp;#REF!,D55&amp;"9"))</f>
        <v>ZZZ9</v>
      </c>
      <c r="J55" s="152">
        <f t="shared" si="1"/>
        <v>999</v>
      </c>
      <c r="K55" s="151">
        <f t="shared" si="2"/>
        <v>999</v>
      </c>
      <c r="L55" s="153"/>
      <c r="M55" s="160"/>
      <c r="N55" s="154">
        <f t="shared" si="0"/>
        <v>999</v>
      </c>
      <c r="O55" s="160"/>
    </row>
    <row r="56" spans="1:15" s="72" customFormat="1" ht="18.75" customHeight="1" x14ac:dyDescent="0.25">
      <c r="A56" s="144">
        <v>50</v>
      </c>
      <c r="B56" s="145"/>
      <c r="C56" s="145"/>
      <c r="D56" s="146"/>
      <c r="E56" s="147"/>
      <c r="F56" s="161"/>
      <c r="G56" s="162"/>
      <c r="H56" s="150" t="e">
        <f>IF(AND(O56="",#REF!&gt;0,#REF!&lt;5),I56,)</f>
        <v>#REF!</v>
      </c>
      <c r="I56" s="151" t="str">
        <f>IF(D56="","ZZZ9",IF(AND(#REF!&gt;0,#REF!&lt;5),D56&amp;#REF!,D56&amp;"9"))</f>
        <v>ZZZ9</v>
      </c>
      <c r="J56" s="152">
        <f t="shared" si="1"/>
        <v>999</v>
      </c>
      <c r="K56" s="151">
        <f t="shared" si="2"/>
        <v>999</v>
      </c>
      <c r="L56" s="153"/>
      <c r="M56" s="160"/>
      <c r="N56" s="154">
        <f t="shared" si="0"/>
        <v>999</v>
      </c>
      <c r="O56" s="160"/>
    </row>
    <row r="57" spans="1:15" s="72" customFormat="1" ht="18.75" customHeight="1" x14ac:dyDescent="0.25">
      <c r="A57" s="144">
        <v>51</v>
      </c>
      <c r="B57" s="145"/>
      <c r="C57" s="145"/>
      <c r="D57" s="146"/>
      <c r="E57" s="147"/>
      <c r="F57" s="161"/>
      <c r="G57" s="162"/>
      <c r="H57" s="150" t="e">
        <f>IF(AND(O57="",#REF!&gt;0,#REF!&lt;5),I57,)</f>
        <v>#REF!</v>
      </c>
      <c r="I57" s="151" t="str">
        <f>IF(D57="","ZZZ9",IF(AND(#REF!&gt;0,#REF!&lt;5),D57&amp;#REF!,D57&amp;"9"))</f>
        <v>ZZZ9</v>
      </c>
      <c r="J57" s="152">
        <f t="shared" si="1"/>
        <v>999</v>
      </c>
      <c r="K57" s="151">
        <f t="shared" si="2"/>
        <v>999</v>
      </c>
      <c r="L57" s="153"/>
      <c r="M57" s="160"/>
      <c r="N57" s="154">
        <f t="shared" si="0"/>
        <v>999</v>
      </c>
      <c r="O57" s="160"/>
    </row>
    <row r="58" spans="1:15" s="72" customFormat="1" ht="18.75" customHeight="1" x14ac:dyDescent="0.25">
      <c r="A58" s="144">
        <v>52</v>
      </c>
      <c r="B58" s="145"/>
      <c r="C58" s="145"/>
      <c r="D58" s="146"/>
      <c r="E58" s="147"/>
      <c r="F58" s="161"/>
      <c r="G58" s="162"/>
      <c r="H58" s="150" t="e">
        <f>IF(AND(O58="",#REF!&gt;0,#REF!&lt;5),I58,)</f>
        <v>#REF!</v>
      </c>
      <c r="I58" s="151" t="str">
        <f>IF(D58="","ZZZ9",IF(AND(#REF!&gt;0,#REF!&lt;5),D58&amp;#REF!,D58&amp;"9"))</f>
        <v>ZZZ9</v>
      </c>
      <c r="J58" s="152">
        <f t="shared" si="1"/>
        <v>999</v>
      </c>
      <c r="K58" s="151">
        <f t="shared" si="2"/>
        <v>999</v>
      </c>
      <c r="L58" s="153"/>
      <c r="M58" s="160"/>
      <c r="N58" s="154">
        <f t="shared" si="0"/>
        <v>999</v>
      </c>
      <c r="O58" s="160"/>
    </row>
    <row r="59" spans="1:15" s="72" customFormat="1" ht="18.75" customHeight="1" x14ac:dyDescent="0.25">
      <c r="A59" s="144">
        <v>53</v>
      </c>
      <c r="B59" s="145"/>
      <c r="C59" s="145"/>
      <c r="D59" s="146"/>
      <c r="E59" s="147"/>
      <c r="F59" s="161"/>
      <c r="G59" s="162"/>
      <c r="H59" s="150" t="e">
        <f>IF(AND(O59="",#REF!&gt;0,#REF!&lt;5),I59,)</f>
        <v>#REF!</v>
      </c>
      <c r="I59" s="151" t="str">
        <f>IF(D59="","ZZZ9",IF(AND(#REF!&gt;0,#REF!&lt;5),D59&amp;#REF!,D59&amp;"9"))</f>
        <v>ZZZ9</v>
      </c>
      <c r="J59" s="152">
        <f t="shared" si="1"/>
        <v>999</v>
      </c>
      <c r="K59" s="151">
        <f t="shared" si="2"/>
        <v>999</v>
      </c>
      <c r="L59" s="153"/>
      <c r="M59" s="160"/>
      <c r="N59" s="154">
        <f t="shared" si="0"/>
        <v>999</v>
      </c>
      <c r="O59" s="160"/>
    </row>
    <row r="60" spans="1:15" s="72" customFormat="1" ht="18.75" customHeight="1" x14ac:dyDescent="0.25">
      <c r="A60" s="144">
        <v>54</v>
      </c>
      <c r="B60" s="145"/>
      <c r="C60" s="145"/>
      <c r="D60" s="146"/>
      <c r="E60" s="147"/>
      <c r="F60" s="161"/>
      <c r="G60" s="162"/>
      <c r="H60" s="150" t="e">
        <f>IF(AND(O60="",#REF!&gt;0,#REF!&lt;5),I60,)</f>
        <v>#REF!</v>
      </c>
      <c r="I60" s="151" t="str">
        <f>IF(D60="","ZZZ9",IF(AND(#REF!&gt;0,#REF!&lt;5),D60&amp;#REF!,D60&amp;"9"))</f>
        <v>ZZZ9</v>
      </c>
      <c r="J60" s="152">
        <f t="shared" si="1"/>
        <v>999</v>
      </c>
      <c r="K60" s="151">
        <f t="shared" si="2"/>
        <v>999</v>
      </c>
      <c r="L60" s="153"/>
      <c r="M60" s="160"/>
      <c r="N60" s="154">
        <f t="shared" si="0"/>
        <v>999</v>
      </c>
      <c r="O60" s="160"/>
    </row>
    <row r="61" spans="1:15" s="72" customFormat="1" ht="18.75" customHeight="1" x14ac:dyDescent="0.25">
      <c r="A61" s="144">
        <v>55</v>
      </c>
      <c r="B61" s="145"/>
      <c r="C61" s="145"/>
      <c r="D61" s="146"/>
      <c r="E61" s="147"/>
      <c r="F61" s="161"/>
      <c r="G61" s="162"/>
      <c r="H61" s="150" t="e">
        <f>IF(AND(O61="",#REF!&gt;0,#REF!&lt;5),I61,)</f>
        <v>#REF!</v>
      </c>
      <c r="I61" s="151" t="str">
        <f>IF(D61="","ZZZ9",IF(AND(#REF!&gt;0,#REF!&lt;5),D61&amp;#REF!,D61&amp;"9"))</f>
        <v>ZZZ9</v>
      </c>
      <c r="J61" s="152">
        <f t="shared" si="1"/>
        <v>999</v>
      </c>
      <c r="K61" s="151">
        <f t="shared" si="2"/>
        <v>999</v>
      </c>
      <c r="L61" s="153"/>
      <c r="M61" s="160"/>
      <c r="N61" s="154">
        <f t="shared" si="0"/>
        <v>999</v>
      </c>
      <c r="O61" s="160"/>
    </row>
    <row r="62" spans="1:15" s="72" customFormat="1" ht="18.75" customHeight="1" x14ac:dyDescent="0.25">
      <c r="A62" s="144">
        <v>56</v>
      </c>
      <c r="B62" s="145"/>
      <c r="C62" s="145"/>
      <c r="D62" s="146"/>
      <c r="E62" s="147"/>
      <c r="F62" s="161"/>
      <c r="G62" s="162"/>
      <c r="H62" s="150" t="e">
        <f>IF(AND(O62="",#REF!&gt;0,#REF!&lt;5),I62,)</f>
        <v>#REF!</v>
      </c>
      <c r="I62" s="151" t="str">
        <f>IF(D62="","ZZZ9",IF(AND(#REF!&gt;0,#REF!&lt;5),D62&amp;#REF!,D62&amp;"9"))</f>
        <v>ZZZ9</v>
      </c>
      <c r="J62" s="152">
        <f t="shared" si="1"/>
        <v>999</v>
      </c>
      <c r="K62" s="151">
        <f t="shared" si="2"/>
        <v>999</v>
      </c>
      <c r="L62" s="153"/>
      <c r="M62" s="160"/>
      <c r="N62" s="154">
        <f t="shared" ref="N62:N93" si="3">IF(L62="DA",1,IF(L62="WC",2,IF(L62="SE",3,IF(L62="Q",4,IF(L62="LL",5,999)))))</f>
        <v>999</v>
      </c>
      <c r="O62" s="160"/>
    </row>
    <row r="63" spans="1:15" s="72" customFormat="1" ht="18.75" customHeight="1" x14ac:dyDescent="0.25">
      <c r="A63" s="144">
        <v>57</v>
      </c>
      <c r="B63" s="145"/>
      <c r="C63" s="145"/>
      <c r="D63" s="146"/>
      <c r="E63" s="147"/>
      <c r="F63" s="161"/>
      <c r="G63" s="162"/>
      <c r="H63" s="150" t="e">
        <f>IF(AND(O63="",#REF!&gt;0,#REF!&lt;5),I63,)</f>
        <v>#REF!</v>
      </c>
      <c r="I63" s="151" t="str">
        <f>IF(D63="","ZZZ9",IF(AND(#REF!&gt;0,#REF!&lt;5),D63&amp;#REF!,D63&amp;"9"))</f>
        <v>ZZZ9</v>
      </c>
      <c r="J63" s="152">
        <f t="shared" si="1"/>
        <v>999</v>
      </c>
      <c r="K63" s="151">
        <f t="shared" si="2"/>
        <v>999</v>
      </c>
      <c r="L63" s="153"/>
      <c r="M63" s="160"/>
      <c r="N63" s="154">
        <f t="shared" si="3"/>
        <v>999</v>
      </c>
      <c r="O63" s="160"/>
    </row>
    <row r="64" spans="1:15" s="72" customFormat="1" ht="18.75" customHeight="1" x14ac:dyDescent="0.25">
      <c r="A64" s="144">
        <v>58</v>
      </c>
      <c r="B64" s="145"/>
      <c r="C64" s="145"/>
      <c r="D64" s="146"/>
      <c r="E64" s="147"/>
      <c r="F64" s="161"/>
      <c r="G64" s="162"/>
      <c r="H64" s="150" t="e">
        <f>IF(AND(O64="",#REF!&gt;0,#REF!&lt;5),I64,)</f>
        <v>#REF!</v>
      </c>
      <c r="I64" s="151" t="str">
        <f>IF(D64="","ZZZ9",IF(AND(#REF!&gt;0,#REF!&lt;5),D64&amp;#REF!,D64&amp;"9"))</f>
        <v>ZZZ9</v>
      </c>
      <c r="J64" s="152">
        <f t="shared" si="1"/>
        <v>999</v>
      </c>
      <c r="K64" s="151">
        <f t="shared" si="2"/>
        <v>999</v>
      </c>
      <c r="L64" s="153"/>
      <c r="M64" s="160"/>
      <c r="N64" s="154">
        <f t="shared" si="3"/>
        <v>999</v>
      </c>
      <c r="O64" s="160"/>
    </row>
    <row r="65" spans="1:15" s="72" customFormat="1" ht="18.75" customHeight="1" x14ac:dyDescent="0.25">
      <c r="A65" s="144">
        <v>59</v>
      </c>
      <c r="B65" s="145"/>
      <c r="C65" s="145"/>
      <c r="D65" s="146"/>
      <c r="E65" s="147"/>
      <c r="F65" s="161"/>
      <c r="G65" s="162"/>
      <c r="H65" s="150" t="e">
        <f>IF(AND(O65="",#REF!&gt;0,#REF!&lt;5),I65,)</f>
        <v>#REF!</v>
      </c>
      <c r="I65" s="151" t="str">
        <f>IF(D65="","ZZZ9",IF(AND(#REF!&gt;0,#REF!&lt;5),D65&amp;#REF!,D65&amp;"9"))</f>
        <v>ZZZ9</v>
      </c>
      <c r="J65" s="152">
        <f t="shared" ref="J65:J96" si="4">IF(O65="",999,O65)</f>
        <v>999</v>
      </c>
      <c r="K65" s="151">
        <f t="shared" ref="K65:K96" si="5">IF(N65=999,999,1)</f>
        <v>999</v>
      </c>
      <c r="L65" s="153"/>
      <c r="M65" s="160"/>
      <c r="N65" s="154">
        <f t="shared" si="3"/>
        <v>999</v>
      </c>
      <c r="O65" s="160"/>
    </row>
    <row r="66" spans="1:15" s="72" customFormat="1" ht="18.75" customHeight="1" x14ac:dyDescent="0.25">
      <c r="A66" s="144">
        <v>60</v>
      </c>
      <c r="B66" s="145"/>
      <c r="C66" s="145"/>
      <c r="D66" s="146"/>
      <c r="E66" s="147"/>
      <c r="F66" s="161"/>
      <c r="G66" s="162"/>
      <c r="H66" s="150" t="e">
        <f>IF(AND(O66="",#REF!&gt;0,#REF!&lt;5),I66,)</f>
        <v>#REF!</v>
      </c>
      <c r="I66" s="151" t="str">
        <f>IF(D66="","ZZZ9",IF(AND(#REF!&gt;0,#REF!&lt;5),D66&amp;#REF!,D66&amp;"9"))</f>
        <v>ZZZ9</v>
      </c>
      <c r="J66" s="152">
        <f t="shared" si="4"/>
        <v>999</v>
      </c>
      <c r="K66" s="151">
        <f t="shared" si="5"/>
        <v>999</v>
      </c>
      <c r="L66" s="153"/>
      <c r="M66" s="160"/>
      <c r="N66" s="154">
        <f t="shared" si="3"/>
        <v>999</v>
      </c>
      <c r="O66" s="160"/>
    </row>
    <row r="67" spans="1:15" s="72" customFormat="1" ht="18.75" customHeight="1" x14ac:dyDescent="0.25">
      <c r="A67" s="144">
        <v>61</v>
      </c>
      <c r="B67" s="145"/>
      <c r="C67" s="145"/>
      <c r="D67" s="146"/>
      <c r="E67" s="147"/>
      <c r="F67" s="161"/>
      <c r="G67" s="162"/>
      <c r="H67" s="150" t="e">
        <f>IF(AND(O67="",#REF!&gt;0,#REF!&lt;5),I67,)</f>
        <v>#REF!</v>
      </c>
      <c r="I67" s="151" t="str">
        <f>IF(D67="","ZZZ9",IF(AND(#REF!&gt;0,#REF!&lt;5),D67&amp;#REF!,D67&amp;"9"))</f>
        <v>ZZZ9</v>
      </c>
      <c r="J67" s="152">
        <f t="shared" si="4"/>
        <v>999</v>
      </c>
      <c r="K67" s="151">
        <f t="shared" si="5"/>
        <v>999</v>
      </c>
      <c r="L67" s="153"/>
      <c r="M67" s="160"/>
      <c r="N67" s="154">
        <f t="shared" si="3"/>
        <v>999</v>
      </c>
      <c r="O67" s="160"/>
    </row>
    <row r="68" spans="1:15" s="72" customFormat="1" ht="18.75" customHeight="1" x14ac:dyDescent="0.25">
      <c r="A68" s="144">
        <v>62</v>
      </c>
      <c r="B68" s="145"/>
      <c r="C68" s="145"/>
      <c r="D68" s="146"/>
      <c r="E68" s="147"/>
      <c r="F68" s="161"/>
      <c r="G68" s="162"/>
      <c r="H68" s="150" t="e">
        <f>IF(AND(O68="",#REF!&gt;0,#REF!&lt;5),I68,)</f>
        <v>#REF!</v>
      </c>
      <c r="I68" s="151" t="str">
        <f>IF(D68="","ZZZ9",IF(AND(#REF!&gt;0,#REF!&lt;5),D68&amp;#REF!,D68&amp;"9"))</f>
        <v>ZZZ9</v>
      </c>
      <c r="J68" s="152">
        <f t="shared" si="4"/>
        <v>999</v>
      </c>
      <c r="K68" s="151">
        <f t="shared" si="5"/>
        <v>999</v>
      </c>
      <c r="L68" s="153"/>
      <c r="M68" s="160"/>
      <c r="N68" s="154">
        <f t="shared" si="3"/>
        <v>999</v>
      </c>
      <c r="O68" s="160"/>
    </row>
    <row r="69" spans="1:15" s="72" customFormat="1" ht="18.75" customHeight="1" x14ac:dyDescent="0.25">
      <c r="A69" s="144">
        <v>63</v>
      </c>
      <c r="B69" s="145"/>
      <c r="C69" s="145"/>
      <c r="D69" s="146"/>
      <c r="E69" s="147"/>
      <c r="F69" s="161"/>
      <c r="G69" s="162"/>
      <c r="H69" s="150" t="e">
        <f>IF(AND(O69="",#REF!&gt;0,#REF!&lt;5),I69,)</f>
        <v>#REF!</v>
      </c>
      <c r="I69" s="151" t="str">
        <f>IF(D69="","ZZZ9",IF(AND(#REF!&gt;0,#REF!&lt;5),D69&amp;#REF!,D69&amp;"9"))</f>
        <v>ZZZ9</v>
      </c>
      <c r="J69" s="152">
        <f t="shared" si="4"/>
        <v>999</v>
      </c>
      <c r="K69" s="151">
        <f t="shared" si="5"/>
        <v>999</v>
      </c>
      <c r="L69" s="153"/>
      <c r="M69" s="160"/>
      <c r="N69" s="154">
        <f t="shared" si="3"/>
        <v>999</v>
      </c>
      <c r="O69" s="160"/>
    </row>
    <row r="70" spans="1:15" s="72" customFormat="1" ht="18.75" customHeight="1" x14ac:dyDescent="0.25">
      <c r="A70" s="144">
        <v>64</v>
      </c>
      <c r="B70" s="145"/>
      <c r="C70" s="145"/>
      <c r="D70" s="146"/>
      <c r="E70" s="147"/>
      <c r="F70" s="161"/>
      <c r="G70" s="162"/>
      <c r="H70" s="150" t="e">
        <f>IF(AND(O70="",#REF!&gt;0,#REF!&lt;5),I70,)</f>
        <v>#REF!</v>
      </c>
      <c r="I70" s="151" t="str">
        <f>IF(D70="","ZZZ9",IF(AND(#REF!&gt;0,#REF!&lt;5),D70&amp;#REF!,D70&amp;"9"))</f>
        <v>ZZZ9</v>
      </c>
      <c r="J70" s="152">
        <f t="shared" si="4"/>
        <v>999</v>
      </c>
      <c r="K70" s="151">
        <f t="shared" si="5"/>
        <v>999</v>
      </c>
      <c r="L70" s="153"/>
      <c r="M70" s="160"/>
      <c r="N70" s="154">
        <f t="shared" si="3"/>
        <v>999</v>
      </c>
      <c r="O70" s="160"/>
    </row>
    <row r="71" spans="1:15" s="72" customFormat="1" ht="18.75" customHeight="1" x14ac:dyDescent="0.25">
      <c r="A71" s="144">
        <v>65</v>
      </c>
      <c r="B71" s="145"/>
      <c r="C71" s="145"/>
      <c r="D71" s="146"/>
      <c r="E71" s="147"/>
      <c r="F71" s="161"/>
      <c r="G71" s="162"/>
      <c r="H71" s="150" t="e">
        <f>IF(AND(O71="",#REF!&gt;0,#REF!&lt;5),I71,)</f>
        <v>#REF!</v>
      </c>
      <c r="I71" s="151" t="str">
        <f>IF(D71="","ZZZ9",IF(AND(#REF!&gt;0,#REF!&lt;5),D71&amp;#REF!,D71&amp;"9"))</f>
        <v>ZZZ9</v>
      </c>
      <c r="J71" s="152">
        <f t="shared" si="4"/>
        <v>999</v>
      </c>
      <c r="K71" s="151">
        <f t="shared" si="5"/>
        <v>999</v>
      </c>
      <c r="L71" s="153"/>
      <c r="M71" s="160"/>
      <c r="N71" s="154">
        <f t="shared" si="3"/>
        <v>999</v>
      </c>
      <c r="O71" s="160"/>
    </row>
    <row r="72" spans="1:15" s="72" customFormat="1" ht="18.75" customHeight="1" x14ac:dyDescent="0.25">
      <c r="A72" s="144">
        <v>66</v>
      </c>
      <c r="B72" s="145"/>
      <c r="C72" s="145"/>
      <c r="D72" s="146"/>
      <c r="E72" s="147"/>
      <c r="F72" s="161"/>
      <c r="G72" s="162"/>
      <c r="H72" s="150" t="e">
        <f>IF(AND(O72="",#REF!&gt;0,#REF!&lt;5),I72,)</f>
        <v>#REF!</v>
      </c>
      <c r="I72" s="151" t="str">
        <f>IF(D72="","ZZZ9",IF(AND(#REF!&gt;0,#REF!&lt;5),D72&amp;#REF!,D72&amp;"9"))</f>
        <v>ZZZ9</v>
      </c>
      <c r="J72" s="152">
        <f t="shared" si="4"/>
        <v>999</v>
      </c>
      <c r="K72" s="151">
        <f t="shared" si="5"/>
        <v>999</v>
      </c>
      <c r="L72" s="153"/>
      <c r="M72" s="160"/>
      <c r="N72" s="154">
        <f t="shared" si="3"/>
        <v>999</v>
      </c>
      <c r="O72" s="160"/>
    </row>
    <row r="73" spans="1:15" s="72" customFormat="1" ht="18.75" customHeight="1" x14ac:dyDescent="0.25">
      <c r="A73" s="144">
        <v>67</v>
      </c>
      <c r="B73" s="145"/>
      <c r="C73" s="145"/>
      <c r="D73" s="146"/>
      <c r="E73" s="147"/>
      <c r="F73" s="161"/>
      <c r="G73" s="162"/>
      <c r="H73" s="150" t="e">
        <f>IF(AND(O73="",#REF!&gt;0,#REF!&lt;5),I73,)</f>
        <v>#REF!</v>
      </c>
      <c r="I73" s="151" t="str">
        <f>IF(D73="","ZZZ9",IF(AND(#REF!&gt;0,#REF!&lt;5),D73&amp;#REF!,D73&amp;"9"))</f>
        <v>ZZZ9</v>
      </c>
      <c r="J73" s="152">
        <f t="shared" si="4"/>
        <v>999</v>
      </c>
      <c r="K73" s="151">
        <f t="shared" si="5"/>
        <v>999</v>
      </c>
      <c r="L73" s="153"/>
      <c r="M73" s="160"/>
      <c r="N73" s="154">
        <f t="shared" si="3"/>
        <v>999</v>
      </c>
      <c r="O73" s="160"/>
    </row>
    <row r="74" spans="1:15" s="72" customFormat="1" ht="18.75" customHeight="1" x14ac:dyDescent="0.25">
      <c r="A74" s="144">
        <v>68</v>
      </c>
      <c r="B74" s="145"/>
      <c r="C74" s="145"/>
      <c r="D74" s="146"/>
      <c r="E74" s="147"/>
      <c r="F74" s="161"/>
      <c r="G74" s="162"/>
      <c r="H74" s="150" t="e">
        <f>IF(AND(O74="",#REF!&gt;0,#REF!&lt;5),I74,)</f>
        <v>#REF!</v>
      </c>
      <c r="I74" s="151" t="str">
        <f>IF(D74="","ZZZ9",IF(AND(#REF!&gt;0,#REF!&lt;5),D74&amp;#REF!,D74&amp;"9"))</f>
        <v>ZZZ9</v>
      </c>
      <c r="J74" s="152">
        <f t="shared" si="4"/>
        <v>999</v>
      </c>
      <c r="K74" s="151">
        <f t="shared" si="5"/>
        <v>999</v>
      </c>
      <c r="L74" s="153"/>
      <c r="M74" s="160"/>
      <c r="N74" s="154">
        <f t="shared" si="3"/>
        <v>999</v>
      </c>
      <c r="O74" s="160"/>
    </row>
    <row r="75" spans="1:15" s="72" customFormat="1" ht="18.75" customHeight="1" x14ac:dyDescent="0.25">
      <c r="A75" s="144">
        <v>69</v>
      </c>
      <c r="B75" s="145"/>
      <c r="C75" s="145"/>
      <c r="D75" s="146"/>
      <c r="E75" s="147"/>
      <c r="F75" s="161"/>
      <c r="G75" s="162"/>
      <c r="H75" s="150" t="e">
        <f>IF(AND(O75="",#REF!&gt;0,#REF!&lt;5),I75,)</f>
        <v>#REF!</v>
      </c>
      <c r="I75" s="151" t="str">
        <f>IF(D75="","ZZZ9",IF(AND(#REF!&gt;0,#REF!&lt;5),D75&amp;#REF!,D75&amp;"9"))</f>
        <v>ZZZ9</v>
      </c>
      <c r="J75" s="152">
        <f t="shared" si="4"/>
        <v>999</v>
      </c>
      <c r="K75" s="151">
        <f t="shared" si="5"/>
        <v>999</v>
      </c>
      <c r="L75" s="153"/>
      <c r="M75" s="160"/>
      <c r="N75" s="154">
        <f t="shared" si="3"/>
        <v>999</v>
      </c>
      <c r="O75" s="160"/>
    </row>
    <row r="76" spans="1:15" s="72" customFormat="1" ht="18.75" customHeight="1" x14ac:dyDescent="0.25">
      <c r="A76" s="144">
        <v>70</v>
      </c>
      <c r="B76" s="145"/>
      <c r="C76" s="145"/>
      <c r="D76" s="146"/>
      <c r="E76" s="147"/>
      <c r="F76" s="161"/>
      <c r="G76" s="162"/>
      <c r="H76" s="150" t="e">
        <f>IF(AND(O76="",#REF!&gt;0,#REF!&lt;5),I76,)</f>
        <v>#REF!</v>
      </c>
      <c r="I76" s="151" t="str">
        <f>IF(D76="","ZZZ9",IF(AND(#REF!&gt;0,#REF!&lt;5),D76&amp;#REF!,D76&amp;"9"))</f>
        <v>ZZZ9</v>
      </c>
      <c r="J76" s="152">
        <f t="shared" si="4"/>
        <v>999</v>
      </c>
      <c r="K76" s="151">
        <f t="shared" si="5"/>
        <v>999</v>
      </c>
      <c r="L76" s="153"/>
      <c r="M76" s="160"/>
      <c r="N76" s="154">
        <f t="shared" si="3"/>
        <v>999</v>
      </c>
      <c r="O76" s="160"/>
    </row>
    <row r="77" spans="1:15" s="72" customFormat="1" ht="18.75" customHeight="1" x14ac:dyDescent="0.25">
      <c r="A77" s="144">
        <v>71</v>
      </c>
      <c r="B77" s="145"/>
      <c r="C77" s="145"/>
      <c r="D77" s="146"/>
      <c r="E77" s="147"/>
      <c r="F77" s="161"/>
      <c r="G77" s="162"/>
      <c r="H77" s="150" t="e">
        <f>IF(AND(O77="",#REF!&gt;0,#REF!&lt;5),I77,)</f>
        <v>#REF!</v>
      </c>
      <c r="I77" s="151" t="str">
        <f>IF(D77="","ZZZ9",IF(AND(#REF!&gt;0,#REF!&lt;5),D77&amp;#REF!,D77&amp;"9"))</f>
        <v>ZZZ9</v>
      </c>
      <c r="J77" s="152">
        <f t="shared" si="4"/>
        <v>999</v>
      </c>
      <c r="K77" s="151">
        <f t="shared" si="5"/>
        <v>999</v>
      </c>
      <c r="L77" s="153"/>
      <c r="M77" s="160"/>
      <c r="N77" s="154">
        <f t="shared" si="3"/>
        <v>999</v>
      </c>
      <c r="O77" s="160"/>
    </row>
    <row r="78" spans="1:15" s="72" customFormat="1" ht="18.75" customHeight="1" x14ac:dyDescent="0.25">
      <c r="A78" s="144">
        <v>72</v>
      </c>
      <c r="B78" s="145"/>
      <c r="C78" s="145"/>
      <c r="D78" s="146"/>
      <c r="E78" s="147"/>
      <c r="F78" s="161"/>
      <c r="G78" s="162"/>
      <c r="H78" s="150" t="e">
        <f>IF(AND(O78="",#REF!&gt;0,#REF!&lt;5),I78,)</f>
        <v>#REF!</v>
      </c>
      <c r="I78" s="151" t="str">
        <f>IF(D78="","ZZZ9",IF(AND(#REF!&gt;0,#REF!&lt;5),D78&amp;#REF!,D78&amp;"9"))</f>
        <v>ZZZ9</v>
      </c>
      <c r="J78" s="152">
        <f t="shared" si="4"/>
        <v>999</v>
      </c>
      <c r="K78" s="151">
        <f t="shared" si="5"/>
        <v>999</v>
      </c>
      <c r="L78" s="153"/>
      <c r="M78" s="160"/>
      <c r="N78" s="154">
        <f t="shared" si="3"/>
        <v>999</v>
      </c>
      <c r="O78" s="160"/>
    </row>
    <row r="79" spans="1:15" s="72" customFormat="1" ht="18.75" customHeight="1" x14ac:dyDescent="0.25">
      <c r="A79" s="144">
        <v>73</v>
      </c>
      <c r="B79" s="145"/>
      <c r="C79" s="145"/>
      <c r="D79" s="146"/>
      <c r="E79" s="147"/>
      <c r="F79" s="161"/>
      <c r="G79" s="162"/>
      <c r="H79" s="150" t="e">
        <f>IF(AND(O79="",#REF!&gt;0,#REF!&lt;5),I79,)</f>
        <v>#REF!</v>
      </c>
      <c r="I79" s="151" t="str">
        <f>IF(D79="","ZZZ9",IF(AND(#REF!&gt;0,#REF!&lt;5),D79&amp;#REF!,D79&amp;"9"))</f>
        <v>ZZZ9</v>
      </c>
      <c r="J79" s="152">
        <f t="shared" si="4"/>
        <v>999</v>
      </c>
      <c r="K79" s="151">
        <f t="shared" si="5"/>
        <v>999</v>
      </c>
      <c r="L79" s="153"/>
      <c r="M79" s="160"/>
      <c r="N79" s="154">
        <f t="shared" si="3"/>
        <v>999</v>
      </c>
      <c r="O79" s="160"/>
    </row>
    <row r="80" spans="1:15" s="72" customFormat="1" ht="18.75" customHeight="1" x14ac:dyDescent="0.25">
      <c r="A80" s="144">
        <v>74</v>
      </c>
      <c r="B80" s="145"/>
      <c r="C80" s="145"/>
      <c r="D80" s="146"/>
      <c r="E80" s="147"/>
      <c r="F80" s="161"/>
      <c r="G80" s="162"/>
      <c r="H80" s="150" t="e">
        <f>IF(AND(O80="",#REF!&gt;0,#REF!&lt;5),I80,)</f>
        <v>#REF!</v>
      </c>
      <c r="I80" s="151" t="str">
        <f>IF(D80="","ZZZ9",IF(AND(#REF!&gt;0,#REF!&lt;5),D80&amp;#REF!,D80&amp;"9"))</f>
        <v>ZZZ9</v>
      </c>
      <c r="J80" s="152">
        <f t="shared" si="4"/>
        <v>999</v>
      </c>
      <c r="K80" s="151">
        <f t="shared" si="5"/>
        <v>999</v>
      </c>
      <c r="L80" s="153"/>
      <c r="M80" s="160"/>
      <c r="N80" s="154">
        <f t="shared" si="3"/>
        <v>999</v>
      </c>
      <c r="O80" s="160"/>
    </row>
    <row r="81" spans="1:15" s="72" customFormat="1" ht="18.75" customHeight="1" x14ac:dyDescent="0.25">
      <c r="A81" s="144">
        <v>75</v>
      </c>
      <c r="B81" s="145"/>
      <c r="C81" s="145"/>
      <c r="D81" s="146"/>
      <c r="E81" s="147"/>
      <c r="F81" s="161"/>
      <c r="G81" s="162"/>
      <c r="H81" s="150" t="e">
        <f>IF(AND(O81="",#REF!&gt;0,#REF!&lt;5),I81,)</f>
        <v>#REF!</v>
      </c>
      <c r="I81" s="151" t="str">
        <f>IF(D81="","ZZZ9",IF(AND(#REF!&gt;0,#REF!&lt;5),D81&amp;#REF!,D81&amp;"9"))</f>
        <v>ZZZ9</v>
      </c>
      <c r="J81" s="152">
        <f t="shared" si="4"/>
        <v>999</v>
      </c>
      <c r="K81" s="151">
        <f t="shared" si="5"/>
        <v>999</v>
      </c>
      <c r="L81" s="153"/>
      <c r="M81" s="160"/>
      <c r="N81" s="154">
        <f t="shared" si="3"/>
        <v>999</v>
      </c>
      <c r="O81" s="160"/>
    </row>
    <row r="82" spans="1:15" s="72" customFormat="1" ht="18.75" customHeight="1" x14ac:dyDescent="0.25">
      <c r="A82" s="144">
        <v>76</v>
      </c>
      <c r="B82" s="145"/>
      <c r="C82" s="145"/>
      <c r="D82" s="146"/>
      <c r="E82" s="147"/>
      <c r="F82" s="161"/>
      <c r="G82" s="162"/>
      <c r="H82" s="150" t="e">
        <f>IF(AND(O82="",#REF!&gt;0,#REF!&lt;5),I82,)</f>
        <v>#REF!</v>
      </c>
      <c r="I82" s="151" t="str">
        <f>IF(D82="","ZZZ9",IF(AND(#REF!&gt;0,#REF!&lt;5),D82&amp;#REF!,D82&amp;"9"))</f>
        <v>ZZZ9</v>
      </c>
      <c r="J82" s="152">
        <f t="shared" si="4"/>
        <v>999</v>
      </c>
      <c r="K82" s="151">
        <f t="shared" si="5"/>
        <v>999</v>
      </c>
      <c r="L82" s="153"/>
      <c r="M82" s="160"/>
      <c r="N82" s="154">
        <f t="shared" si="3"/>
        <v>999</v>
      </c>
      <c r="O82" s="160"/>
    </row>
    <row r="83" spans="1:15" s="72" customFormat="1" ht="18.75" customHeight="1" x14ac:dyDescent="0.25">
      <c r="A83" s="144">
        <v>77</v>
      </c>
      <c r="B83" s="145"/>
      <c r="C83" s="145"/>
      <c r="D83" s="146"/>
      <c r="E83" s="147"/>
      <c r="F83" s="161"/>
      <c r="G83" s="162"/>
      <c r="H83" s="150" t="e">
        <f>IF(AND(O83="",#REF!&gt;0,#REF!&lt;5),I83,)</f>
        <v>#REF!</v>
      </c>
      <c r="I83" s="151" t="str">
        <f>IF(D83="","ZZZ9",IF(AND(#REF!&gt;0,#REF!&lt;5),D83&amp;#REF!,D83&amp;"9"))</f>
        <v>ZZZ9</v>
      </c>
      <c r="J83" s="152">
        <f t="shared" si="4"/>
        <v>999</v>
      </c>
      <c r="K83" s="151">
        <f t="shared" si="5"/>
        <v>999</v>
      </c>
      <c r="L83" s="153"/>
      <c r="M83" s="160"/>
      <c r="N83" s="154">
        <f t="shared" si="3"/>
        <v>999</v>
      </c>
      <c r="O83" s="160"/>
    </row>
    <row r="84" spans="1:15" s="72" customFormat="1" ht="18.75" customHeight="1" x14ac:dyDescent="0.25">
      <c r="A84" s="144">
        <v>78</v>
      </c>
      <c r="B84" s="145"/>
      <c r="C84" s="145"/>
      <c r="D84" s="146"/>
      <c r="E84" s="147"/>
      <c r="F84" s="161"/>
      <c r="G84" s="162"/>
      <c r="H84" s="150" t="e">
        <f>IF(AND(O84="",#REF!&gt;0,#REF!&lt;5),I84,)</f>
        <v>#REF!</v>
      </c>
      <c r="I84" s="151" t="str">
        <f>IF(D84="","ZZZ9",IF(AND(#REF!&gt;0,#REF!&lt;5),D84&amp;#REF!,D84&amp;"9"))</f>
        <v>ZZZ9</v>
      </c>
      <c r="J84" s="152">
        <f t="shared" si="4"/>
        <v>999</v>
      </c>
      <c r="K84" s="151">
        <f t="shared" si="5"/>
        <v>999</v>
      </c>
      <c r="L84" s="153"/>
      <c r="M84" s="160"/>
      <c r="N84" s="154">
        <f t="shared" si="3"/>
        <v>999</v>
      </c>
      <c r="O84" s="160"/>
    </row>
    <row r="85" spans="1:15" s="72" customFormat="1" ht="18.75" customHeight="1" x14ac:dyDescent="0.25">
      <c r="A85" s="144">
        <v>79</v>
      </c>
      <c r="B85" s="145"/>
      <c r="C85" s="145"/>
      <c r="D85" s="146"/>
      <c r="E85" s="147"/>
      <c r="F85" s="161"/>
      <c r="G85" s="162"/>
      <c r="H85" s="150" t="e">
        <f>IF(AND(O85="",#REF!&gt;0,#REF!&lt;5),I85,)</f>
        <v>#REF!</v>
      </c>
      <c r="I85" s="151" t="str">
        <f>IF(D85="","ZZZ9",IF(AND(#REF!&gt;0,#REF!&lt;5),D85&amp;#REF!,D85&amp;"9"))</f>
        <v>ZZZ9</v>
      </c>
      <c r="J85" s="152">
        <f t="shared" si="4"/>
        <v>999</v>
      </c>
      <c r="K85" s="151">
        <f t="shared" si="5"/>
        <v>999</v>
      </c>
      <c r="L85" s="153"/>
      <c r="M85" s="160"/>
      <c r="N85" s="154">
        <f t="shared" si="3"/>
        <v>999</v>
      </c>
      <c r="O85" s="160"/>
    </row>
    <row r="86" spans="1:15" s="72" customFormat="1" ht="18.75" customHeight="1" x14ac:dyDescent="0.25">
      <c r="A86" s="144">
        <v>80</v>
      </c>
      <c r="B86" s="145"/>
      <c r="C86" s="145"/>
      <c r="D86" s="146"/>
      <c r="E86" s="147"/>
      <c r="F86" s="161"/>
      <c r="G86" s="162"/>
      <c r="H86" s="150" t="e">
        <f>IF(AND(O86="",#REF!&gt;0,#REF!&lt;5),I86,)</f>
        <v>#REF!</v>
      </c>
      <c r="I86" s="151" t="str">
        <f>IF(D86="","ZZZ9",IF(AND(#REF!&gt;0,#REF!&lt;5),D86&amp;#REF!,D86&amp;"9"))</f>
        <v>ZZZ9</v>
      </c>
      <c r="J86" s="152">
        <f t="shared" si="4"/>
        <v>999</v>
      </c>
      <c r="K86" s="151">
        <f t="shared" si="5"/>
        <v>999</v>
      </c>
      <c r="L86" s="153"/>
      <c r="M86" s="160"/>
      <c r="N86" s="154">
        <f t="shared" si="3"/>
        <v>999</v>
      </c>
      <c r="O86" s="160"/>
    </row>
    <row r="87" spans="1:15" s="72" customFormat="1" ht="18.75" customHeight="1" x14ac:dyDescent="0.25">
      <c r="A87" s="144">
        <v>81</v>
      </c>
      <c r="B87" s="145"/>
      <c r="C87" s="145"/>
      <c r="D87" s="146"/>
      <c r="E87" s="147"/>
      <c r="F87" s="161"/>
      <c r="G87" s="162"/>
      <c r="H87" s="150" t="e">
        <f>IF(AND(O87="",#REF!&gt;0,#REF!&lt;5),I87,)</f>
        <v>#REF!</v>
      </c>
      <c r="I87" s="151" t="str">
        <f>IF(D87="","ZZZ9",IF(AND(#REF!&gt;0,#REF!&lt;5),D87&amp;#REF!,D87&amp;"9"))</f>
        <v>ZZZ9</v>
      </c>
      <c r="J87" s="152">
        <f t="shared" si="4"/>
        <v>999</v>
      </c>
      <c r="K87" s="151">
        <f t="shared" si="5"/>
        <v>999</v>
      </c>
      <c r="L87" s="153"/>
      <c r="M87" s="160"/>
      <c r="N87" s="154">
        <f t="shared" si="3"/>
        <v>999</v>
      </c>
      <c r="O87" s="160"/>
    </row>
    <row r="88" spans="1:15" s="72" customFormat="1" ht="18.75" customHeight="1" x14ac:dyDescent="0.25">
      <c r="A88" s="144">
        <v>82</v>
      </c>
      <c r="B88" s="145"/>
      <c r="C88" s="145"/>
      <c r="D88" s="146"/>
      <c r="E88" s="147"/>
      <c r="F88" s="161"/>
      <c r="G88" s="162"/>
      <c r="H88" s="150" t="e">
        <f>IF(AND(O88="",#REF!&gt;0,#REF!&lt;5),I88,)</f>
        <v>#REF!</v>
      </c>
      <c r="I88" s="151" t="str">
        <f>IF(D88="","ZZZ9",IF(AND(#REF!&gt;0,#REF!&lt;5),D88&amp;#REF!,D88&amp;"9"))</f>
        <v>ZZZ9</v>
      </c>
      <c r="J88" s="152">
        <f t="shared" si="4"/>
        <v>999</v>
      </c>
      <c r="K88" s="151">
        <f t="shared" si="5"/>
        <v>999</v>
      </c>
      <c r="L88" s="153"/>
      <c r="M88" s="160"/>
      <c r="N88" s="154">
        <f t="shared" si="3"/>
        <v>999</v>
      </c>
      <c r="O88" s="160"/>
    </row>
    <row r="89" spans="1:15" s="72" customFormat="1" ht="18.75" customHeight="1" x14ac:dyDescent="0.25">
      <c r="A89" s="144">
        <v>83</v>
      </c>
      <c r="B89" s="145"/>
      <c r="C89" s="145"/>
      <c r="D89" s="146"/>
      <c r="E89" s="147"/>
      <c r="F89" s="161"/>
      <c r="G89" s="162"/>
      <c r="H89" s="150" t="e">
        <f>IF(AND(O89="",#REF!&gt;0,#REF!&lt;5),I89,)</f>
        <v>#REF!</v>
      </c>
      <c r="I89" s="151" t="str">
        <f>IF(D89="","ZZZ9",IF(AND(#REF!&gt;0,#REF!&lt;5),D89&amp;#REF!,D89&amp;"9"))</f>
        <v>ZZZ9</v>
      </c>
      <c r="J89" s="152">
        <f t="shared" si="4"/>
        <v>999</v>
      </c>
      <c r="K89" s="151">
        <f t="shared" si="5"/>
        <v>999</v>
      </c>
      <c r="L89" s="153"/>
      <c r="M89" s="160"/>
      <c r="N89" s="154">
        <f t="shared" si="3"/>
        <v>999</v>
      </c>
      <c r="O89" s="160"/>
    </row>
    <row r="90" spans="1:15" s="72" customFormat="1" ht="18.75" customHeight="1" x14ac:dyDescent="0.25">
      <c r="A90" s="144">
        <v>84</v>
      </c>
      <c r="B90" s="145"/>
      <c r="C90" s="145"/>
      <c r="D90" s="146"/>
      <c r="E90" s="147"/>
      <c r="F90" s="161"/>
      <c r="G90" s="162"/>
      <c r="H90" s="150" t="e">
        <f>IF(AND(O90="",#REF!&gt;0,#REF!&lt;5),I90,)</f>
        <v>#REF!</v>
      </c>
      <c r="I90" s="151" t="str">
        <f>IF(D90="","ZZZ9",IF(AND(#REF!&gt;0,#REF!&lt;5),D90&amp;#REF!,D90&amp;"9"))</f>
        <v>ZZZ9</v>
      </c>
      <c r="J90" s="152">
        <f t="shared" si="4"/>
        <v>999</v>
      </c>
      <c r="K90" s="151">
        <f t="shared" si="5"/>
        <v>999</v>
      </c>
      <c r="L90" s="153"/>
      <c r="M90" s="160"/>
      <c r="N90" s="154">
        <f t="shared" si="3"/>
        <v>999</v>
      </c>
      <c r="O90" s="160"/>
    </row>
    <row r="91" spans="1:15" s="72" customFormat="1" ht="18.75" customHeight="1" x14ac:dyDescent="0.25">
      <c r="A91" s="144">
        <v>85</v>
      </c>
      <c r="B91" s="145"/>
      <c r="C91" s="145"/>
      <c r="D91" s="146"/>
      <c r="E91" s="147"/>
      <c r="F91" s="161"/>
      <c r="G91" s="162"/>
      <c r="H91" s="150" t="e">
        <f>IF(AND(O91="",#REF!&gt;0,#REF!&lt;5),I91,)</f>
        <v>#REF!</v>
      </c>
      <c r="I91" s="151" t="str">
        <f>IF(D91="","ZZZ9",IF(AND(#REF!&gt;0,#REF!&lt;5),D91&amp;#REF!,D91&amp;"9"))</f>
        <v>ZZZ9</v>
      </c>
      <c r="J91" s="152">
        <f t="shared" si="4"/>
        <v>999</v>
      </c>
      <c r="K91" s="151">
        <f t="shared" si="5"/>
        <v>999</v>
      </c>
      <c r="L91" s="153"/>
      <c r="M91" s="160"/>
      <c r="N91" s="154">
        <f t="shared" si="3"/>
        <v>999</v>
      </c>
      <c r="O91" s="160"/>
    </row>
    <row r="92" spans="1:15" s="72" customFormat="1" ht="18.75" customHeight="1" x14ac:dyDescent="0.25">
      <c r="A92" s="144">
        <v>86</v>
      </c>
      <c r="B92" s="145"/>
      <c r="C92" s="145"/>
      <c r="D92" s="146"/>
      <c r="E92" s="147"/>
      <c r="F92" s="161"/>
      <c r="G92" s="162"/>
      <c r="H92" s="150" t="e">
        <f>IF(AND(O92="",#REF!&gt;0,#REF!&lt;5),I92,)</f>
        <v>#REF!</v>
      </c>
      <c r="I92" s="151" t="str">
        <f>IF(D92="","ZZZ9",IF(AND(#REF!&gt;0,#REF!&lt;5),D92&amp;#REF!,D92&amp;"9"))</f>
        <v>ZZZ9</v>
      </c>
      <c r="J92" s="152">
        <f t="shared" si="4"/>
        <v>999</v>
      </c>
      <c r="K92" s="151">
        <f t="shared" si="5"/>
        <v>999</v>
      </c>
      <c r="L92" s="153"/>
      <c r="M92" s="160"/>
      <c r="N92" s="154">
        <f t="shared" si="3"/>
        <v>999</v>
      </c>
      <c r="O92" s="160"/>
    </row>
    <row r="93" spans="1:15" s="72" customFormat="1" ht="18.75" customHeight="1" x14ac:dyDescent="0.25">
      <c r="A93" s="144">
        <v>87</v>
      </c>
      <c r="B93" s="145"/>
      <c r="C93" s="145"/>
      <c r="D93" s="146"/>
      <c r="E93" s="147"/>
      <c r="F93" s="161"/>
      <c r="G93" s="162"/>
      <c r="H93" s="150" t="e">
        <f>IF(AND(O93="",#REF!&gt;0,#REF!&lt;5),I93,)</f>
        <v>#REF!</v>
      </c>
      <c r="I93" s="151" t="str">
        <f>IF(D93="","ZZZ9",IF(AND(#REF!&gt;0,#REF!&lt;5),D93&amp;#REF!,D93&amp;"9"))</f>
        <v>ZZZ9</v>
      </c>
      <c r="J93" s="152">
        <f t="shared" si="4"/>
        <v>999</v>
      </c>
      <c r="K93" s="151">
        <f t="shared" si="5"/>
        <v>999</v>
      </c>
      <c r="L93" s="153"/>
      <c r="M93" s="160"/>
      <c r="N93" s="154">
        <f t="shared" si="3"/>
        <v>999</v>
      </c>
      <c r="O93" s="160"/>
    </row>
    <row r="94" spans="1:15" s="72" customFormat="1" ht="18.75" customHeight="1" x14ac:dyDescent="0.25">
      <c r="A94" s="144">
        <v>88</v>
      </c>
      <c r="B94" s="145"/>
      <c r="C94" s="145"/>
      <c r="D94" s="146"/>
      <c r="E94" s="147"/>
      <c r="F94" s="161"/>
      <c r="G94" s="162"/>
      <c r="H94" s="150" t="e">
        <f>IF(AND(O94="",#REF!&gt;0,#REF!&lt;5),I94,)</f>
        <v>#REF!</v>
      </c>
      <c r="I94" s="151" t="str">
        <f>IF(D94="","ZZZ9",IF(AND(#REF!&gt;0,#REF!&lt;5),D94&amp;#REF!,D94&amp;"9"))</f>
        <v>ZZZ9</v>
      </c>
      <c r="J94" s="152">
        <f t="shared" si="4"/>
        <v>999</v>
      </c>
      <c r="K94" s="151">
        <f t="shared" si="5"/>
        <v>999</v>
      </c>
      <c r="L94" s="153"/>
      <c r="M94" s="160"/>
      <c r="N94" s="154">
        <f t="shared" ref="N94:N122" si="6">IF(L94="DA",1,IF(L94="WC",2,IF(L94="SE",3,IF(L94="Q",4,IF(L94="LL",5,999)))))</f>
        <v>999</v>
      </c>
      <c r="O94" s="160"/>
    </row>
    <row r="95" spans="1:15" s="72" customFormat="1" ht="18.75" customHeight="1" x14ac:dyDescent="0.25">
      <c r="A95" s="144">
        <v>89</v>
      </c>
      <c r="B95" s="145"/>
      <c r="C95" s="145"/>
      <c r="D95" s="146"/>
      <c r="E95" s="147"/>
      <c r="F95" s="161"/>
      <c r="G95" s="162"/>
      <c r="H95" s="150" t="e">
        <f>IF(AND(O95="",#REF!&gt;0,#REF!&lt;5),I95,)</f>
        <v>#REF!</v>
      </c>
      <c r="I95" s="151" t="str">
        <f>IF(D95="","ZZZ9",IF(AND(#REF!&gt;0,#REF!&lt;5),D95&amp;#REF!,D95&amp;"9"))</f>
        <v>ZZZ9</v>
      </c>
      <c r="J95" s="152">
        <f t="shared" si="4"/>
        <v>999</v>
      </c>
      <c r="K95" s="151">
        <f t="shared" si="5"/>
        <v>999</v>
      </c>
      <c r="L95" s="153"/>
      <c r="M95" s="160"/>
      <c r="N95" s="154">
        <f t="shared" si="6"/>
        <v>999</v>
      </c>
      <c r="O95" s="160"/>
    </row>
    <row r="96" spans="1:15" s="72" customFormat="1" ht="18.75" customHeight="1" x14ac:dyDescent="0.25">
      <c r="A96" s="144">
        <v>90</v>
      </c>
      <c r="B96" s="145"/>
      <c r="C96" s="145"/>
      <c r="D96" s="146"/>
      <c r="E96" s="147"/>
      <c r="F96" s="161"/>
      <c r="G96" s="162"/>
      <c r="H96" s="150" t="e">
        <f>IF(AND(O96="",#REF!&gt;0,#REF!&lt;5),I96,)</f>
        <v>#REF!</v>
      </c>
      <c r="I96" s="151" t="str">
        <f>IF(D96="","ZZZ9",IF(AND(#REF!&gt;0,#REF!&lt;5),D96&amp;#REF!,D96&amp;"9"))</f>
        <v>ZZZ9</v>
      </c>
      <c r="J96" s="152">
        <f t="shared" si="4"/>
        <v>999</v>
      </c>
      <c r="K96" s="151">
        <f t="shared" si="5"/>
        <v>999</v>
      </c>
      <c r="L96" s="153"/>
      <c r="M96" s="160"/>
      <c r="N96" s="154">
        <f t="shared" si="6"/>
        <v>999</v>
      </c>
      <c r="O96" s="160"/>
    </row>
    <row r="97" spans="1:15" s="72" customFormat="1" ht="18.75" customHeight="1" x14ac:dyDescent="0.25">
      <c r="A97" s="144">
        <v>91</v>
      </c>
      <c r="B97" s="145"/>
      <c r="C97" s="145"/>
      <c r="D97" s="146"/>
      <c r="E97" s="147"/>
      <c r="F97" s="161"/>
      <c r="G97" s="162"/>
      <c r="H97" s="150" t="e">
        <f>IF(AND(O97="",#REF!&gt;0,#REF!&lt;5),I97,)</f>
        <v>#REF!</v>
      </c>
      <c r="I97" s="151" t="str">
        <f>IF(D97="","ZZZ9",IF(AND(#REF!&gt;0,#REF!&lt;5),D97&amp;#REF!,D97&amp;"9"))</f>
        <v>ZZZ9</v>
      </c>
      <c r="J97" s="152">
        <f t="shared" ref="J97:J122" si="7">IF(O97="",999,O97)</f>
        <v>999</v>
      </c>
      <c r="K97" s="151">
        <f t="shared" ref="K97:K122" si="8">IF(N97=999,999,1)</f>
        <v>999</v>
      </c>
      <c r="L97" s="153"/>
      <c r="M97" s="160"/>
      <c r="N97" s="154">
        <f t="shared" si="6"/>
        <v>999</v>
      </c>
      <c r="O97" s="160"/>
    </row>
    <row r="98" spans="1:15" s="72" customFormat="1" ht="18.75" customHeight="1" x14ac:dyDescent="0.25">
      <c r="A98" s="144">
        <v>92</v>
      </c>
      <c r="B98" s="145"/>
      <c r="C98" s="145"/>
      <c r="D98" s="146"/>
      <c r="E98" s="147"/>
      <c r="F98" s="161"/>
      <c r="G98" s="162"/>
      <c r="H98" s="150" t="e">
        <f>IF(AND(O98="",#REF!&gt;0,#REF!&lt;5),I98,)</f>
        <v>#REF!</v>
      </c>
      <c r="I98" s="151" t="str">
        <f>IF(D98="","ZZZ9",IF(AND(#REF!&gt;0,#REF!&lt;5),D98&amp;#REF!,D98&amp;"9"))</f>
        <v>ZZZ9</v>
      </c>
      <c r="J98" s="152">
        <f t="shared" si="7"/>
        <v>999</v>
      </c>
      <c r="K98" s="151">
        <f t="shared" si="8"/>
        <v>999</v>
      </c>
      <c r="L98" s="153"/>
      <c r="M98" s="160"/>
      <c r="N98" s="154">
        <f t="shared" si="6"/>
        <v>999</v>
      </c>
      <c r="O98" s="160"/>
    </row>
    <row r="99" spans="1:15" s="72" customFormat="1" ht="18.75" customHeight="1" x14ac:dyDescent="0.25">
      <c r="A99" s="144">
        <v>93</v>
      </c>
      <c r="B99" s="145"/>
      <c r="C99" s="145"/>
      <c r="D99" s="146"/>
      <c r="E99" s="147"/>
      <c r="F99" s="161"/>
      <c r="G99" s="162"/>
      <c r="H99" s="150" t="e">
        <f>IF(AND(O99="",#REF!&gt;0,#REF!&lt;5),I99,)</f>
        <v>#REF!</v>
      </c>
      <c r="I99" s="151" t="str">
        <f>IF(D99="","ZZZ9",IF(AND(#REF!&gt;0,#REF!&lt;5),D99&amp;#REF!,D99&amp;"9"))</f>
        <v>ZZZ9</v>
      </c>
      <c r="J99" s="152">
        <f t="shared" si="7"/>
        <v>999</v>
      </c>
      <c r="K99" s="151">
        <f t="shared" si="8"/>
        <v>999</v>
      </c>
      <c r="L99" s="153"/>
      <c r="M99" s="160"/>
      <c r="N99" s="154">
        <f t="shared" si="6"/>
        <v>999</v>
      </c>
      <c r="O99" s="160"/>
    </row>
    <row r="100" spans="1:15" s="72" customFormat="1" ht="18.75" customHeight="1" x14ac:dyDescent="0.25">
      <c r="A100" s="144">
        <v>94</v>
      </c>
      <c r="B100" s="145"/>
      <c r="C100" s="145"/>
      <c r="D100" s="146"/>
      <c r="E100" s="147"/>
      <c r="F100" s="161"/>
      <c r="G100" s="162"/>
      <c r="H100" s="150" t="e">
        <f>IF(AND(O100="",#REF!&gt;0,#REF!&lt;5),I100,)</f>
        <v>#REF!</v>
      </c>
      <c r="I100" s="151" t="str">
        <f>IF(D100="","ZZZ9",IF(AND(#REF!&gt;0,#REF!&lt;5),D100&amp;#REF!,D100&amp;"9"))</f>
        <v>ZZZ9</v>
      </c>
      <c r="J100" s="152">
        <f t="shared" si="7"/>
        <v>999</v>
      </c>
      <c r="K100" s="151">
        <f t="shared" si="8"/>
        <v>999</v>
      </c>
      <c r="L100" s="153"/>
      <c r="M100" s="160"/>
      <c r="N100" s="154">
        <f t="shared" si="6"/>
        <v>999</v>
      </c>
      <c r="O100" s="160"/>
    </row>
    <row r="101" spans="1:15" s="72" customFormat="1" ht="18.75" customHeight="1" x14ac:dyDescent="0.25">
      <c r="A101" s="144">
        <v>95</v>
      </c>
      <c r="B101" s="145"/>
      <c r="C101" s="145"/>
      <c r="D101" s="146"/>
      <c r="E101" s="147"/>
      <c r="F101" s="161"/>
      <c r="G101" s="162"/>
      <c r="H101" s="150" t="e">
        <f>IF(AND(O101="",#REF!&gt;0,#REF!&lt;5),I101,)</f>
        <v>#REF!</v>
      </c>
      <c r="I101" s="151" t="str">
        <f>IF(D101="","ZZZ9",IF(AND(#REF!&gt;0,#REF!&lt;5),D101&amp;#REF!,D101&amp;"9"))</f>
        <v>ZZZ9</v>
      </c>
      <c r="J101" s="152">
        <f t="shared" si="7"/>
        <v>999</v>
      </c>
      <c r="K101" s="151">
        <f t="shared" si="8"/>
        <v>999</v>
      </c>
      <c r="L101" s="153"/>
      <c r="M101" s="160"/>
      <c r="N101" s="154">
        <f t="shared" si="6"/>
        <v>999</v>
      </c>
      <c r="O101" s="160"/>
    </row>
    <row r="102" spans="1:15" s="72" customFormat="1" ht="18.75" customHeight="1" x14ac:dyDescent="0.25">
      <c r="A102" s="144">
        <v>96</v>
      </c>
      <c r="B102" s="145"/>
      <c r="C102" s="145"/>
      <c r="D102" s="146"/>
      <c r="E102" s="147"/>
      <c r="F102" s="161"/>
      <c r="G102" s="162"/>
      <c r="H102" s="150" t="e">
        <f>IF(AND(O102="",#REF!&gt;0,#REF!&lt;5),I102,)</f>
        <v>#REF!</v>
      </c>
      <c r="I102" s="151" t="str">
        <f>IF(D102="","ZZZ9",IF(AND(#REF!&gt;0,#REF!&lt;5),D102&amp;#REF!,D102&amp;"9"))</f>
        <v>ZZZ9</v>
      </c>
      <c r="J102" s="152">
        <f t="shared" si="7"/>
        <v>999</v>
      </c>
      <c r="K102" s="151">
        <f t="shared" si="8"/>
        <v>999</v>
      </c>
      <c r="L102" s="153"/>
      <c r="M102" s="160"/>
      <c r="N102" s="154">
        <f t="shared" si="6"/>
        <v>999</v>
      </c>
      <c r="O102" s="160"/>
    </row>
    <row r="103" spans="1:15" s="72" customFormat="1" ht="18.75" customHeight="1" x14ac:dyDescent="0.25">
      <c r="A103" s="144">
        <v>97</v>
      </c>
      <c r="B103" s="145"/>
      <c r="C103" s="145"/>
      <c r="D103" s="146"/>
      <c r="E103" s="147"/>
      <c r="F103" s="161"/>
      <c r="G103" s="162"/>
      <c r="H103" s="150" t="e">
        <f>IF(AND(O103="",#REF!&gt;0,#REF!&lt;5),I103,)</f>
        <v>#REF!</v>
      </c>
      <c r="I103" s="151" t="str">
        <f>IF(D103="","ZZZ9",IF(AND(#REF!&gt;0,#REF!&lt;5),D103&amp;#REF!,D103&amp;"9"))</f>
        <v>ZZZ9</v>
      </c>
      <c r="J103" s="152">
        <f t="shared" si="7"/>
        <v>999</v>
      </c>
      <c r="K103" s="151">
        <f t="shared" si="8"/>
        <v>999</v>
      </c>
      <c r="L103" s="153"/>
      <c r="M103" s="160"/>
      <c r="N103" s="154">
        <f t="shared" si="6"/>
        <v>999</v>
      </c>
      <c r="O103" s="160"/>
    </row>
    <row r="104" spans="1:15" s="72" customFormat="1" ht="18.75" customHeight="1" x14ac:dyDescent="0.25">
      <c r="A104" s="144">
        <v>98</v>
      </c>
      <c r="B104" s="145"/>
      <c r="C104" s="145"/>
      <c r="D104" s="146"/>
      <c r="E104" s="147"/>
      <c r="F104" s="161"/>
      <c r="G104" s="162"/>
      <c r="H104" s="150" t="e">
        <f>IF(AND(O104="",#REF!&gt;0,#REF!&lt;5),I104,)</f>
        <v>#REF!</v>
      </c>
      <c r="I104" s="151" t="str">
        <f>IF(D104="","ZZZ9",IF(AND(#REF!&gt;0,#REF!&lt;5),D104&amp;#REF!,D104&amp;"9"))</f>
        <v>ZZZ9</v>
      </c>
      <c r="J104" s="152">
        <f t="shared" si="7"/>
        <v>999</v>
      </c>
      <c r="K104" s="151">
        <f t="shared" si="8"/>
        <v>999</v>
      </c>
      <c r="L104" s="153"/>
      <c r="M104" s="160"/>
      <c r="N104" s="154">
        <f t="shared" si="6"/>
        <v>999</v>
      </c>
      <c r="O104" s="160"/>
    </row>
    <row r="105" spans="1:15" s="72" customFormat="1" ht="18.75" customHeight="1" x14ac:dyDescent="0.25">
      <c r="A105" s="144">
        <v>99</v>
      </c>
      <c r="B105" s="145"/>
      <c r="C105" s="145"/>
      <c r="D105" s="146"/>
      <c r="E105" s="147"/>
      <c r="F105" s="161"/>
      <c r="G105" s="162"/>
      <c r="H105" s="150" t="e">
        <f>IF(AND(O105="",#REF!&gt;0,#REF!&lt;5),I105,)</f>
        <v>#REF!</v>
      </c>
      <c r="I105" s="151" t="str">
        <f>IF(D105="","ZZZ9",IF(AND(#REF!&gt;0,#REF!&lt;5),D105&amp;#REF!,D105&amp;"9"))</f>
        <v>ZZZ9</v>
      </c>
      <c r="J105" s="152">
        <f t="shared" si="7"/>
        <v>999</v>
      </c>
      <c r="K105" s="151">
        <f t="shared" si="8"/>
        <v>999</v>
      </c>
      <c r="L105" s="153"/>
      <c r="M105" s="160"/>
      <c r="N105" s="154">
        <f t="shared" si="6"/>
        <v>999</v>
      </c>
      <c r="O105" s="160"/>
    </row>
    <row r="106" spans="1:15" s="72" customFormat="1" ht="18.75" customHeight="1" x14ac:dyDescent="0.25">
      <c r="A106" s="144">
        <v>100</v>
      </c>
      <c r="B106" s="145"/>
      <c r="C106" s="145"/>
      <c r="D106" s="146"/>
      <c r="E106" s="147"/>
      <c r="F106" s="161"/>
      <c r="G106" s="162"/>
      <c r="H106" s="150" t="e">
        <f>IF(AND(O106="",#REF!&gt;0,#REF!&lt;5),I106,)</f>
        <v>#REF!</v>
      </c>
      <c r="I106" s="151" t="str">
        <f>IF(D106="","ZZZ9",IF(AND(#REF!&gt;0,#REF!&lt;5),D106&amp;#REF!,D106&amp;"9"))</f>
        <v>ZZZ9</v>
      </c>
      <c r="J106" s="152">
        <f t="shared" si="7"/>
        <v>999</v>
      </c>
      <c r="K106" s="151">
        <f t="shared" si="8"/>
        <v>999</v>
      </c>
      <c r="L106" s="153"/>
      <c r="M106" s="160"/>
      <c r="N106" s="154">
        <f t="shared" si="6"/>
        <v>999</v>
      </c>
      <c r="O106" s="160"/>
    </row>
    <row r="107" spans="1:15" s="72" customFormat="1" ht="18.75" customHeight="1" x14ac:dyDescent="0.25">
      <c r="A107" s="144">
        <v>101</v>
      </c>
      <c r="B107" s="145"/>
      <c r="C107" s="145"/>
      <c r="D107" s="146"/>
      <c r="E107" s="147"/>
      <c r="F107" s="161"/>
      <c r="G107" s="162"/>
      <c r="H107" s="150" t="e">
        <f>IF(AND(O107="",#REF!&gt;0,#REF!&lt;5),I107,)</f>
        <v>#REF!</v>
      </c>
      <c r="I107" s="151" t="str">
        <f>IF(D107="","ZZZ9",IF(AND(#REF!&gt;0,#REF!&lt;5),D107&amp;#REF!,D107&amp;"9"))</f>
        <v>ZZZ9</v>
      </c>
      <c r="J107" s="152">
        <f t="shared" si="7"/>
        <v>999</v>
      </c>
      <c r="K107" s="151">
        <f t="shared" si="8"/>
        <v>999</v>
      </c>
      <c r="L107" s="153"/>
      <c r="M107" s="160"/>
      <c r="N107" s="154">
        <f t="shared" si="6"/>
        <v>999</v>
      </c>
      <c r="O107" s="160"/>
    </row>
    <row r="108" spans="1:15" s="72" customFormat="1" ht="18.75" customHeight="1" x14ac:dyDescent="0.25">
      <c r="A108" s="144">
        <v>102</v>
      </c>
      <c r="B108" s="145"/>
      <c r="C108" s="145"/>
      <c r="D108" s="146"/>
      <c r="E108" s="147"/>
      <c r="F108" s="161"/>
      <c r="G108" s="162"/>
      <c r="H108" s="150" t="e">
        <f>IF(AND(O108="",#REF!&gt;0,#REF!&lt;5),I108,)</f>
        <v>#REF!</v>
      </c>
      <c r="I108" s="151" t="str">
        <f>IF(D108="","ZZZ9",IF(AND(#REF!&gt;0,#REF!&lt;5),D108&amp;#REF!,D108&amp;"9"))</f>
        <v>ZZZ9</v>
      </c>
      <c r="J108" s="152">
        <f t="shared" si="7"/>
        <v>999</v>
      </c>
      <c r="K108" s="151">
        <f t="shared" si="8"/>
        <v>999</v>
      </c>
      <c r="L108" s="153"/>
      <c r="M108" s="160"/>
      <c r="N108" s="154">
        <f t="shared" si="6"/>
        <v>999</v>
      </c>
      <c r="O108" s="160"/>
    </row>
    <row r="109" spans="1:15" s="72" customFormat="1" ht="18.75" customHeight="1" x14ac:dyDescent="0.25">
      <c r="A109" s="144">
        <v>103</v>
      </c>
      <c r="B109" s="145"/>
      <c r="C109" s="145"/>
      <c r="D109" s="146"/>
      <c r="E109" s="147"/>
      <c r="F109" s="161"/>
      <c r="G109" s="162"/>
      <c r="H109" s="150" t="e">
        <f>IF(AND(O109="",#REF!&gt;0,#REF!&lt;5),I109,)</f>
        <v>#REF!</v>
      </c>
      <c r="I109" s="151" t="str">
        <f>IF(D109="","ZZZ9",IF(AND(#REF!&gt;0,#REF!&lt;5),D109&amp;#REF!,D109&amp;"9"))</f>
        <v>ZZZ9</v>
      </c>
      <c r="J109" s="152">
        <f t="shared" si="7"/>
        <v>999</v>
      </c>
      <c r="K109" s="151">
        <f t="shared" si="8"/>
        <v>999</v>
      </c>
      <c r="L109" s="153"/>
      <c r="M109" s="160"/>
      <c r="N109" s="154">
        <f t="shared" si="6"/>
        <v>999</v>
      </c>
      <c r="O109" s="160"/>
    </row>
    <row r="110" spans="1:15" s="72" customFormat="1" ht="18.75" customHeight="1" x14ac:dyDescent="0.25">
      <c r="A110" s="144">
        <v>104</v>
      </c>
      <c r="B110" s="145"/>
      <c r="C110" s="145"/>
      <c r="D110" s="146"/>
      <c r="E110" s="147"/>
      <c r="F110" s="161"/>
      <c r="G110" s="162"/>
      <c r="H110" s="150" t="e">
        <f>IF(AND(O110="",#REF!&gt;0,#REF!&lt;5),I110,)</f>
        <v>#REF!</v>
      </c>
      <c r="I110" s="151" t="str">
        <f>IF(D110="","ZZZ9",IF(AND(#REF!&gt;0,#REF!&lt;5),D110&amp;#REF!,D110&amp;"9"))</f>
        <v>ZZZ9</v>
      </c>
      <c r="J110" s="152">
        <f t="shared" si="7"/>
        <v>999</v>
      </c>
      <c r="K110" s="151">
        <f t="shared" si="8"/>
        <v>999</v>
      </c>
      <c r="L110" s="153"/>
      <c r="M110" s="160"/>
      <c r="N110" s="154">
        <f t="shared" si="6"/>
        <v>999</v>
      </c>
      <c r="O110" s="160"/>
    </row>
    <row r="111" spans="1:15" s="72" customFormat="1" ht="18.75" customHeight="1" x14ac:dyDescent="0.25">
      <c r="A111" s="144">
        <v>105</v>
      </c>
      <c r="B111" s="145"/>
      <c r="C111" s="145"/>
      <c r="D111" s="146"/>
      <c r="E111" s="147"/>
      <c r="F111" s="161"/>
      <c r="G111" s="162"/>
      <c r="H111" s="150" t="e">
        <f>IF(AND(O111="",#REF!&gt;0,#REF!&lt;5),I111,)</f>
        <v>#REF!</v>
      </c>
      <c r="I111" s="151" t="str">
        <f>IF(D111="","ZZZ9",IF(AND(#REF!&gt;0,#REF!&lt;5),D111&amp;#REF!,D111&amp;"9"))</f>
        <v>ZZZ9</v>
      </c>
      <c r="J111" s="152">
        <f t="shared" si="7"/>
        <v>999</v>
      </c>
      <c r="K111" s="151">
        <f t="shared" si="8"/>
        <v>999</v>
      </c>
      <c r="L111" s="153"/>
      <c r="M111" s="160"/>
      <c r="N111" s="154">
        <f t="shared" si="6"/>
        <v>999</v>
      </c>
      <c r="O111" s="160"/>
    </row>
    <row r="112" spans="1:15" s="72" customFormat="1" ht="18.75" customHeight="1" x14ac:dyDescent="0.25">
      <c r="A112" s="144">
        <v>106</v>
      </c>
      <c r="B112" s="145"/>
      <c r="C112" s="145"/>
      <c r="D112" s="146"/>
      <c r="E112" s="147"/>
      <c r="F112" s="161"/>
      <c r="G112" s="162"/>
      <c r="H112" s="150" t="e">
        <f>IF(AND(O112="",#REF!&gt;0,#REF!&lt;5),I112,)</f>
        <v>#REF!</v>
      </c>
      <c r="I112" s="151" t="str">
        <f>IF(D112="","ZZZ9",IF(AND(#REF!&gt;0,#REF!&lt;5),D112&amp;#REF!,D112&amp;"9"))</f>
        <v>ZZZ9</v>
      </c>
      <c r="J112" s="152">
        <f t="shared" si="7"/>
        <v>999</v>
      </c>
      <c r="K112" s="151">
        <f t="shared" si="8"/>
        <v>999</v>
      </c>
      <c r="L112" s="153"/>
      <c r="M112" s="160"/>
      <c r="N112" s="154">
        <f t="shared" si="6"/>
        <v>999</v>
      </c>
      <c r="O112" s="160"/>
    </row>
    <row r="113" spans="1:15" s="72" customFormat="1" ht="18.75" customHeight="1" x14ac:dyDescent="0.25">
      <c r="A113" s="144">
        <v>107</v>
      </c>
      <c r="B113" s="145"/>
      <c r="C113" s="145"/>
      <c r="D113" s="146"/>
      <c r="E113" s="147"/>
      <c r="F113" s="161"/>
      <c r="G113" s="162"/>
      <c r="H113" s="150" t="e">
        <f>IF(AND(O113="",#REF!&gt;0,#REF!&lt;5),I113,)</f>
        <v>#REF!</v>
      </c>
      <c r="I113" s="151" t="str">
        <f>IF(D113="","ZZZ9",IF(AND(#REF!&gt;0,#REF!&lt;5),D113&amp;#REF!,D113&amp;"9"))</f>
        <v>ZZZ9</v>
      </c>
      <c r="J113" s="152">
        <f t="shared" si="7"/>
        <v>999</v>
      </c>
      <c r="K113" s="151">
        <f t="shared" si="8"/>
        <v>999</v>
      </c>
      <c r="L113" s="153"/>
      <c r="M113" s="160"/>
      <c r="N113" s="154">
        <f t="shared" si="6"/>
        <v>999</v>
      </c>
      <c r="O113" s="160"/>
    </row>
    <row r="114" spans="1:15" s="72" customFormat="1" ht="18.75" customHeight="1" x14ac:dyDescent="0.25">
      <c r="A114" s="144">
        <v>108</v>
      </c>
      <c r="B114" s="145"/>
      <c r="C114" s="145"/>
      <c r="D114" s="146"/>
      <c r="E114" s="147"/>
      <c r="F114" s="161"/>
      <c r="G114" s="162"/>
      <c r="H114" s="150" t="e">
        <f>IF(AND(O114="",#REF!&gt;0,#REF!&lt;5),I114,)</f>
        <v>#REF!</v>
      </c>
      <c r="I114" s="151" t="str">
        <f>IF(D114="","ZZZ9",IF(AND(#REF!&gt;0,#REF!&lt;5),D114&amp;#REF!,D114&amp;"9"))</f>
        <v>ZZZ9</v>
      </c>
      <c r="J114" s="152">
        <f t="shared" si="7"/>
        <v>999</v>
      </c>
      <c r="K114" s="151">
        <f t="shared" si="8"/>
        <v>999</v>
      </c>
      <c r="L114" s="153"/>
      <c r="M114" s="160"/>
      <c r="N114" s="154">
        <f t="shared" si="6"/>
        <v>999</v>
      </c>
      <c r="O114" s="160"/>
    </row>
    <row r="115" spans="1:15" s="72" customFormat="1" ht="18.75" customHeight="1" x14ac:dyDescent="0.25">
      <c r="A115" s="144">
        <v>109</v>
      </c>
      <c r="B115" s="145"/>
      <c r="C115" s="145"/>
      <c r="D115" s="146"/>
      <c r="E115" s="147"/>
      <c r="F115" s="161"/>
      <c r="G115" s="162"/>
      <c r="H115" s="150" t="e">
        <f>IF(AND(O115="",#REF!&gt;0,#REF!&lt;5),I115,)</f>
        <v>#REF!</v>
      </c>
      <c r="I115" s="151" t="str">
        <f>IF(D115="","ZZZ9",IF(AND(#REF!&gt;0,#REF!&lt;5),D115&amp;#REF!,D115&amp;"9"))</f>
        <v>ZZZ9</v>
      </c>
      <c r="J115" s="152">
        <f t="shared" si="7"/>
        <v>999</v>
      </c>
      <c r="K115" s="151">
        <f t="shared" si="8"/>
        <v>999</v>
      </c>
      <c r="L115" s="153"/>
      <c r="M115" s="160"/>
      <c r="N115" s="154">
        <f t="shared" si="6"/>
        <v>999</v>
      </c>
      <c r="O115" s="160"/>
    </row>
    <row r="116" spans="1:15" s="72" customFormat="1" ht="18.75" customHeight="1" x14ac:dyDescent="0.25">
      <c r="A116" s="144">
        <v>110</v>
      </c>
      <c r="B116" s="145"/>
      <c r="C116" s="145"/>
      <c r="D116" s="146"/>
      <c r="E116" s="147"/>
      <c r="F116" s="161"/>
      <c r="G116" s="162"/>
      <c r="H116" s="150" t="e">
        <f>IF(AND(O116="",#REF!&gt;0,#REF!&lt;5),I116,)</f>
        <v>#REF!</v>
      </c>
      <c r="I116" s="151" t="str">
        <f>IF(D116="","ZZZ9",IF(AND(#REF!&gt;0,#REF!&lt;5),D116&amp;#REF!,D116&amp;"9"))</f>
        <v>ZZZ9</v>
      </c>
      <c r="J116" s="152">
        <f t="shared" si="7"/>
        <v>999</v>
      </c>
      <c r="K116" s="151">
        <f t="shared" si="8"/>
        <v>999</v>
      </c>
      <c r="L116" s="153"/>
      <c r="M116" s="160"/>
      <c r="N116" s="154">
        <f t="shared" si="6"/>
        <v>999</v>
      </c>
      <c r="O116" s="160"/>
    </row>
    <row r="117" spans="1:15" s="72" customFormat="1" ht="18.75" customHeight="1" x14ac:dyDescent="0.25">
      <c r="A117" s="144">
        <v>111</v>
      </c>
      <c r="B117" s="145"/>
      <c r="C117" s="145"/>
      <c r="D117" s="146"/>
      <c r="E117" s="147"/>
      <c r="F117" s="161"/>
      <c r="G117" s="162"/>
      <c r="H117" s="150" t="e">
        <f>IF(AND(O117="",#REF!&gt;0,#REF!&lt;5),I117,)</f>
        <v>#REF!</v>
      </c>
      <c r="I117" s="151" t="str">
        <f>IF(D117="","ZZZ9",IF(AND(#REF!&gt;0,#REF!&lt;5),D117&amp;#REF!,D117&amp;"9"))</f>
        <v>ZZZ9</v>
      </c>
      <c r="J117" s="152">
        <f t="shared" si="7"/>
        <v>999</v>
      </c>
      <c r="K117" s="151">
        <f t="shared" si="8"/>
        <v>999</v>
      </c>
      <c r="L117" s="153"/>
      <c r="M117" s="160"/>
      <c r="N117" s="154">
        <f t="shared" si="6"/>
        <v>999</v>
      </c>
      <c r="O117" s="160"/>
    </row>
    <row r="118" spans="1:15" s="72" customFormat="1" ht="18.75" customHeight="1" x14ac:dyDescent="0.25">
      <c r="A118" s="144">
        <v>112</v>
      </c>
      <c r="B118" s="145"/>
      <c r="C118" s="145"/>
      <c r="D118" s="146"/>
      <c r="E118" s="147"/>
      <c r="F118" s="161"/>
      <c r="G118" s="162"/>
      <c r="H118" s="150" t="e">
        <f>IF(AND(O118="",#REF!&gt;0,#REF!&lt;5),I118,)</f>
        <v>#REF!</v>
      </c>
      <c r="I118" s="151" t="str">
        <f>IF(D118="","ZZZ9",IF(AND(#REF!&gt;0,#REF!&lt;5),D118&amp;#REF!,D118&amp;"9"))</f>
        <v>ZZZ9</v>
      </c>
      <c r="J118" s="152">
        <f t="shared" si="7"/>
        <v>999</v>
      </c>
      <c r="K118" s="151">
        <f t="shared" si="8"/>
        <v>999</v>
      </c>
      <c r="L118" s="153"/>
      <c r="M118" s="160"/>
      <c r="N118" s="154">
        <f t="shared" si="6"/>
        <v>999</v>
      </c>
      <c r="O118" s="160"/>
    </row>
    <row r="119" spans="1:15" s="72" customFormat="1" ht="18.75" customHeight="1" x14ac:dyDescent="0.25">
      <c r="A119" s="144">
        <v>113</v>
      </c>
      <c r="B119" s="145"/>
      <c r="C119" s="145"/>
      <c r="D119" s="146"/>
      <c r="E119" s="147"/>
      <c r="F119" s="161"/>
      <c r="G119" s="162"/>
      <c r="H119" s="150" t="e">
        <f>IF(AND(O119="",#REF!&gt;0,#REF!&lt;5),I119,)</f>
        <v>#REF!</v>
      </c>
      <c r="I119" s="151" t="str">
        <f>IF(D119="","ZZZ9",IF(AND(#REF!&gt;0,#REF!&lt;5),D119&amp;#REF!,D119&amp;"9"))</f>
        <v>ZZZ9</v>
      </c>
      <c r="J119" s="152">
        <f t="shared" si="7"/>
        <v>999</v>
      </c>
      <c r="K119" s="151">
        <f t="shared" si="8"/>
        <v>999</v>
      </c>
      <c r="L119" s="153"/>
      <c r="M119" s="160"/>
      <c r="N119" s="154">
        <f t="shared" si="6"/>
        <v>999</v>
      </c>
      <c r="O119" s="160"/>
    </row>
    <row r="120" spans="1:15" s="72" customFormat="1" ht="18.75" customHeight="1" x14ac:dyDescent="0.25">
      <c r="A120" s="144">
        <v>114</v>
      </c>
      <c r="B120" s="145"/>
      <c r="C120" s="145"/>
      <c r="D120" s="146"/>
      <c r="E120" s="147"/>
      <c r="F120" s="161"/>
      <c r="G120" s="162"/>
      <c r="H120" s="150" t="e">
        <f>IF(AND(O120="",#REF!&gt;0,#REF!&lt;5),I120,)</f>
        <v>#REF!</v>
      </c>
      <c r="I120" s="151" t="str">
        <f>IF(D120="","ZZZ9",IF(AND(#REF!&gt;0,#REF!&lt;5),D120&amp;#REF!,D120&amp;"9"))</f>
        <v>ZZZ9</v>
      </c>
      <c r="J120" s="152">
        <f t="shared" si="7"/>
        <v>999</v>
      </c>
      <c r="K120" s="151">
        <f t="shared" si="8"/>
        <v>999</v>
      </c>
      <c r="L120" s="153"/>
      <c r="M120" s="160"/>
      <c r="N120" s="154">
        <f t="shared" si="6"/>
        <v>999</v>
      </c>
      <c r="O120" s="160"/>
    </row>
    <row r="121" spans="1:15" s="72" customFormat="1" ht="18.75" customHeight="1" x14ac:dyDescent="0.25">
      <c r="A121" s="144">
        <v>115</v>
      </c>
      <c r="B121" s="145"/>
      <c r="C121" s="145"/>
      <c r="D121" s="146"/>
      <c r="E121" s="147"/>
      <c r="F121" s="161"/>
      <c r="G121" s="162"/>
      <c r="H121" s="150" t="e">
        <f>IF(AND(O121="",#REF!&gt;0,#REF!&lt;5),I121,)</f>
        <v>#REF!</v>
      </c>
      <c r="I121" s="151" t="str">
        <f>IF(D121="","ZZZ9",IF(AND(#REF!&gt;0,#REF!&lt;5),D121&amp;#REF!,D121&amp;"9"))</f>
        <v>ZZZ9</v>
      </c>
      <c r="J121" s="152">
        <f t="shared" si="7"/>
        <v>999</v>
      </c>
      <c r="K121" s="151">
        <f t="shared" si="8"/>
        <v>999</v>
      </c>
      <c r="L121" s="153"/>
      <c r="M121" s="160"/>
      <c r="N121" s="154">
        <f t="shared" si="6"/>
        <v>999</v>
      </c>
      <c r="O121" s="160"/>
    </row>
    <row r="122" spans="1:15" s="72" customFormat="1" ht="18.75" customHeight="1" x14ac:dyDescent="0.25">
      <c r="A122" s="144">
        <v>116</v>
      </c>
      <c r="B122" s="145"/>
      <c r="C122" s="145"/>
      <c r="D122" s="146"/>
      <c r="E122" s="147"/>
      <c r="F122" s="161"/>
      <c r="G122" s="162"/>
      <c r="H122" s="150" t="e">
        <f>IF(AND(O122="",#REF!&gt;0,#REF!&lt;5),I122,)</f>
        <v>#REF!</v>
      </c>
      <c r="I122" s="151" t="str">
        <f>IF(D122="","ZZZ9",IF(AND(#REF!&gt;0,#REF!&lt;5),D122&amp;#REF!,D122&amp;"9"))</f>
        <v>ZZZ9</v>
      </c>
      <c r="J122" s="152">
        <f t="shared" si="7"/>
        <v>999</v>
      </c>
      <c r="K122" s="151">
        <f t="shared" si="8"/>
        <v>999</v>
      </c>
      <c r="L122" s="153"/>
      <c r="M122" s="160"/>
      <c r="N122" s="154">
        <f t="shared" si="6"/>
        <v>999</v>
      </c>
      <c r="O122" s="160"/>
    </row>
    <row r="123" spans="1:15" s="72" customFormat="1" ht="18.75" customHeight="1" x14ac:dyDescent="0.25">
      <c r="A123" s="144">
        <v>117</v>
      </c>
      <c r="B123" s="145"/>
      <c r="C123" s="145"/>
      <c r="D123" s="146"/>
      <c r="E123" s="147"/>
      <c r="F123" s="161"/>
      <c r="G123" s="162"/>
      <c r="H123" s="150"/>
      <c r="I123" s="151"/>
      <c r="J123" s="152"/>
      <c r="K123" s="151"/>
      <c r="L123" s="153"/>
      <c r="M123" s="160"/>
      <c r="N123" s="154"/>
      <c r="O123" s="160"/>
    </row>
    <row r="124" spans="1:15" s="72" customFormat="1" ht="18.75" customHeight="1" x14ac:dyDescent="0.25">
      <c r="A124" s="144">
        <v>118</v>
      </c>
      <c r="B124" s="145"/>
      <c r="C124" s="145"/>
      <c r="D124" s="146"/>
      <c r="E124" s="147"/>
      <c r="F124" s="161"/>
      <c r="G124" s="162"/>
      <c r="H124" s="150"/>
      <c r="I124" s="151"/>
      <c r="J124" s="152"/>
      <c r="K124" s="151"/>
      <c r="L124" s="153"/>
      <c r="M124" s="160"/>
      <c r="N124" s="154"/>
      <c r="O124" s="160"/>
    </row>
    <row r="125" spans="1:15" s="72" customFormat="1" ht="18.75" customHeight="1" x14ac:dyDescent="0.25">
      <c r="A125" s="144">
        <v>119</v>
      </c>
      <c r="B125" s="145"/>
      <c r="C125" s="145"/>
      <c r="D125" s="146"/>
      <c r="E125" s="147"/>
      <c r="F125" s="161"/>
      <c r="G125" s="162"/>
      <c r="H125" s="150"/>
      <c r="I125" s="151"/>
      <c r="J125" s="152"/>
      <c r="K125" s="151"/>
      <c r="L125" s="153"/>
      <c r="M125" s="160"/>
      <c r="N125" s="154"/>
      <c r="O125" s="160"/>
    </row>
    <row r="126" spans="1:15" s="72" customFormat="1" ht="18.75" customHeight="1" x14ac:dyDescent="0.25">
      <c r="A126" s="144">
        <v>120</v>
      </c>
      <c r="B126" s="145"/>
      <c r="C126" s="145"/>
      <c r="D126" s="146"/>
      <c r="E126" s="147"/>
      <c r="F126" s="161"/>
      <c r="G126" s="162"/>
      <c r="H126" s="150"/>
      <c r="I126" s="151"/>
      <c r="J126" s="152"/>
      <c r="K126" s="151"/>
      <c r="L126" s="153"/>
      <c r="M126" s="160"/>
      <c r="N126" s="154"/>
      <c r="O126" s="160"/>
    </row>
    <row r="127" spans="1:15" s="72" customFormat="1" ht="18.75" customHeight="1" x14ac:dyDescent="0.25">
      <c r="A127" s="144">
        <v>121</v>
      </c>
      <c r="B127" s="145"/>
      <c r="C127" s="145"/>
      <c r="D127" s="146"/>
      <c r="E127" s="147"/>
      <c r="F127" s="161"/>
      <c r="G127" s="162"/>
      <c r="H127" s="150"/>
      <c r="I127" s="151"/>
      <c r="J127" s="152"/>
      <c r="K127" s="151"/>
      <c r="L127" s="153"/>
      <c r="M127" s="160"/>
      <c r="N127" s="154"/>
      <c r="O127" s="160"/>
    </row>
    <row r="128" spans="1:15" s="72" customFormat="1" ht="18.75" customHeight="1" x14ac:dyDescent="0.25">
      <c r="A128" s="144">
        <v>122</v>
      </c>
      <c r="B128" s="145"/>
      <c r="C128" s="145"/>
      <c r="D128" s="146"/>
      <c r="E128" s="147"/>
      <c r="F128" s="161"/>
      <c r="G128" s="162"/>
      <c r="H128" s="150"/>
      <c r="I128" s="151"/>
      <c r="J128" s="152"/>
      <c r="K128" s="151"/>
      <c r="L128" s="153"/>
      <c r="M128" s="160"/>
      <c r="N128" s="154"/>
      <c r="O128" s="160"/>
    </row>
    <row r="129" spans="1:15" s="72" customFormat="1" ht="18.75" customHeight="1" x14ac:dyDescent="0.25">
      <c r="A129" s="144">
        <v>123</v>
      </c>
      <c r="B129" s="145"/>
      <c r="C129" s="145"/>
      <c r="D129" s="146"/>
      <c r="E129" s="147"/>
      <c r="F129" s="161"/>
      <c r="G129" s="162"/>
      <c r="H129" s="150"/>
      <c r="I129" s="151"/>
      <c r="J129" s="152"/>
      <c r="K129" s="151"/>
      <c r="L129" s="153"/>
      <c r="M129" s="160"/>
      <c r="N129" s="154"/>
      <c r="O129" s="160"/>
    </row>
    <row r="130" spans="1:15" s="72" customFormat="1" ht="18.75" customHeight="1" x14ac:dyDescent="0.25">
      <c r="A130" s="144">
        <v>124</v>
      </c>
      <c r="B130" s="145"/>
      <c r="C130" s="145"/>
      <c r="D130" s="146"/>
      <c r="E130" s="147"/>
      <c r="F130" s="161"/>
      <c r="G130" s="162"/>
      <c r="H130" s="150"/>
      <c r="I130" s="151"/>
      <c r="J130" s="152"/>
      <c r="K130" s="151"/>
      <c r="L130" s="153"/>
      <c r="M130" s="160"/>
      <c r="N130" s="154"/>
      <c r="O130" s="160"/>
    </row>
    <row r="131" spans="1:15" s="72" customFormat="1" ht="18.75" customHeight="1" x14ac:dyDescent="0.25">
      <c r="A131" s="144">
        <v>125</v>
      </c>
      <c r="B131" s="145"/>
      <c r="C131" s="145"/>
      <c r="D131" s="146"/>
      <c r="E131" s="147"/>
      <c r="F131" s="161"/>
      <c r="G131" s="162"/>
      <c r="H131" s="150"/>
      <c r="I131" s="151"/>
      <c r="J131" s="152"/>
      <c r="K131" s="151"/>
      <c r="L131" s="153"/>
      <c r="M131" s="160"/>
      <c r="N131" s="154"/>
      <c r="O131" s="160"/>
    </row>
    <row r="132" spans="1:15" s="72" customFormat="1" ht="18.75" customHeight="1" x14ac:dyDescent="0.25">
      <c r="A132" s="144">
        <v>126</v>
      </c>
      <c r="B132" s="145"/>
      <c r="C132" s="145"/>
      <c r="D132" s="146"/>
      <c r="E132" s="147"/>
      <c r="F132" s="161"/>
      <c r="G132" s="162"/>
      <c r="H132" s="150"/>
      <c r="I132" s="151"/>
      <c r="J132" s="152"/>
      <c r="K132" s="151"/>
      <c r="L132" s="153"/>
      <c r="M132" s="160"/>
      <c r="N132" s="154"/>
      <c r="O132" s="160"/>
    </row>
    <row r="133" spans="1:15" s="72" customFormat="1" ht="18.75" customHeight="1" x14ac:dyDescent="0.25">
      <c r="A133" s="144">
        <v>127</v>
      </c>
      <c r="B133" s="145"/>
      <c r="C133" s="145"/>
      <c r="D133" s="146"/>
      <c r="E133" s="147"/>
      <c r="F133" s="161"/>
      <c r="G133" s="162"/>
      <c r="H133" s="150"/>
      <c r="I133" s="151"/>
      <c r="J133" s="152"/>
      <c r="K133" s="151"/>
      <c r="L133" s="153"/>
      <c r="M133" s="160"/>
      <c r="N133" s="154"/>
      <c r="O133" s="160"/>
    </row>
    <row r="134" spans="1:15" s="72" customFormat="1" ht="18.75" customHeight="1" x14ac:dyDescent="0.25">
      <c r="A134" s="144">
        <v>128</v>
      </c>
      <c r="B134" s="145"/>
      <c r="C134" s="145"/>
      <c r="D134" s="146"/>
      <c r="E134" s="147"/>
      <c r="F134" s="161"/>
      <c r="G134" s="162"/>
      <c r="H134" s="150"/>
      <c r="I134" s="151"/>
      <c r="J134" s="152"/>
      <c r="K134" s="151"/>
      <c r="L134" s="153"/>
      <c r="M134" s="160"/>
      <c r="N134" s="154"/>
      <c r="O134" s="160"/>
    </row>
  </sheetData>
  <conditionalFormatting sqref="A7:D134">
    <cfRule type="expression" dxfId="549" priority="10">
      <formula>$O7&gt;=1</formula>
    </cfRule>
  </conditionalFormatting>
  <conditionalFormatting sqref="B7:D14">
    <cfRule type="expression" dxfId="548" priority="9">
      <formula>$O7&gt;=1</formula>
    </cfRule>
  </conditionalFormatting>
  <conditionalFormatting sqref="B7:D27">
    <cfRule type="expression" dxfId="547" priority="2">
      <formula>$Q7&gt;=1</formula>
    </cfRule>
  </conditionalFormatting>
  <conditionalFormatting sqref="E7:E27">
    <cfRule type="expression" dxfId="546" priority="3">
      <formula>AND(ROUNDDOWN(($A$4-E7)/365.25,0)&lt;=13,G7&lt;&gt;"OK")</formula>
    </cfRule>
    <cfRule type="expression" dxfId="545" priority="4">
      <formula>AND(ROUNDDOWN(($A$4-E7)/365.25,0)&lt;=14,G7&lt;&gt;"OK")</formula>
    </cfRule>
    <cfRule type="expression" dxfId="544" priority="5">
      <formula>AND(ROUNDDOWN(($A$4-E7)/365.25,0)&lt;=17,G7&lt;&gt;"OK")</formula>
    </cfRule>
  </conditionalFormatting>
  <conditionalFormatting sqref="E7:E134">
    <cfRule type="expression" dxfId="543" priority="6">
      <formula>AND(ROUNDDOWN(($A$4-E7)/365.25,0)&lt;=13,#REF!&lt;&gt;"OK")</formula>
    </cfRule>
    <cfRule type="expression" dxfId="542" priority="7">
      <formula>AND(ROUNDDOWN(($A$4-E7)/365.25,0)&lt;=14,#REF!&lt;&gt;"OK")</formula>
    </cfRule>
    <cfRule type="expression" dxfId="541" priority="8">
      <formula>AND(ROUNDDOWN(($A$4-E7)/365.25,0)&lt;=17,#REF!&lt;&gt;"OK")</formula>
    </cfRule>
  </conditionalFormatting>
  <conditionalFormatting sqref="H7:H134">
    <cfRule type="cellIs" dxfId="540"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80897" r:id="rId3" name="Button 1">
              <controlPr defaultSize="0" autoPict="0">
                <anchor moveWithCells="1" sizeWithCells="1">
                  <from>
                    <xdr:col>5</xdr:col>
                    <xdr:colOff>914400</xdr:colOff>
                    <xdr:row>0</xdr:row>
                    <xdr:rowOff>152400</xdr:rowOff>
                  </from>
                  <to>
                    <xdr:col>11</xdr:col>
                    <xdr:colOff>22860</xdr:colOff>
                    <xdr:row>1</xdr:row>
                    <xdr:rowOff>114300</xdr:rowOff>
                  </to>
                </anchor>
              </controlPr>
            </control>
          </mc:Choice>
        </mc:AlternateContent>
        <mc:AlternateContent xmlns:mc="http://schemas.openxmlformats.org/markup-compatibility/2006">
          <mc:Choice Requires="x14">
            <control shapeId="80900" r:id="rId4" name="Button 4">
              <controlPr defaultSize="0" autoFill="0" autoPict="0" altText="Sorsolási rangsor szerinti sorbarakás">
                <anchor moveWithCells="1">
                  <from>
                    <xdr:col>5</xdr:col>
                    <xdr:colOff>1143000</xdr:colOff>
                    <xdr:row>0</xdr:row>
                    <xdr:rowOff>190500</xdr:rowOff>
                  </from>
                  <to>
                    <xdr:col>11</xdr:col>
                    <xdr:colOff>30480</xdr:colOff>
                    <xdr:row>1</xdr:row>
                    <xdr:rowOff>144780</xdr:rowOff>
                  </to>
                </anchor>
              </controlPr>
            </control>
          </mc:Choice>
        </mc:AlternateContent>
      </controls>
    </mc:Choice>
  </mc:AlternateConten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99FF66"/>
    <pageSetUpPr fitToPage="1"/>
  </sheetPr>
  <dimension ref="A1:U80"/>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9.88671875" customWidth="1"/>
    <col min="12" max="12" width="1.6640625" style="163" customWidth="1"/>
    <col min="13" max="13" width="9.88671875" customWidth="1"/>
    <col min="14" max="14" width="1.6640625" style="164" customWidth="1"/>
    <col min="15" max="15" width="9.88671875" customWidth="1"/>
    <col min="16" max="16" width="1.6640625" style="163" customWidth="1"/>
    <col min="17" max="17" width="9.8867187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50</v>
      </c>
      <c r="L1" s="99"/>
      <c r="M1" s="107"/>
      <c r="N1" s="166" t="s">
        <v>51</v>
      </c>
      <c r="O1" s="166" t="s">
        <v>51</v>
      </c>
      <c r="P1" s="166"/>
      <c r="Q1" s="165"/>
      <c r="R1" s="166"/>
    </row>
    <row r="2" spans="1:21" s="172" customFormat="1" ht="13.2" x14ac:dyDescent="0.25">
      <c r="A2" s="103" t="s">
        <v>32</v>
      </c>
      <c r="B2" s="103"/>
      <c r="C2" s="103"/>
      <c r="D2" s="168"/>
      <c r="E2" s="104">
        <f>Altalanos!$E$8</f>
        <v>0</v>
      </c>
      <c r="F2" s="103"/>
      <c r="G2" s="169"/>
      <c r="H2" s="170"/>
      <c r="I2" s="170"/>
      <c r="J2" s="171"/>
      <c r="K2" s="98" t="s">
        <v>255</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56</v>
      </c>
      <c r="F5" s="185" t="s">
        <v>27</v>
      </c>
      <c r="G5" s="185" t="s">
        <v>28</v>
      </c>
      <c r="H5" s="185"/>
      <c r="I5" s="185" t="s">
        <v>38</v>
      </c>
      <c r="J5" s="185"/>
      <c r="K5" s="183" t="s">
        <v>57</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(5)'!$A$7:$M$30,12))</f>
        <v/>
      </c>
      <c r="C7" s="197" t="str">
        <f>IF($E7="","",VLOOKUP($E7,'1Q ELO (5)'!$A$7:$M$30,13))</f>
        <v/>
      </c>
      <c r="D7" s="198" t="str">
        <f>IF($E7="","",VLOOKUP($E7,'1Q ELO (5)'!$A$7:$M$30,5))</f>
        <v/>
      </c>
      <c r="E7" s="199"/>
      <c r="F7" s="200" t="str">
        <f>UPPER(IF($E7="","",VLOOKUP($E7,'1Q ELO (5)'!$A$7:$M$30,2)))</f>
        <v/>
      </c>
      <c r="G7" s="200" t="str">
        <f>IF($E7="","",VLOOKUP($E7,'1Q ELO (5)'!$A$7:$M$30,3))</f>
        <v/>
      </c>
      <c r="H7" s="200"/>
      <c r="I7" s="200" t="str">
        <f>IF($E7="","",VLOOKUP($E7,'1Q ELO (5)'!$A$7:$M$30,4))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(5)'!$A$7:$M$30,12))</f>
        <v/>
      </c>
      <c r="C9" s="197" t="str">
        <f>IF($E9="","",VLOOKUP($E9,'1Q ELO (5)'!$A$7:$M$30,13))</f>
        <v/>
      </c>
      <c r="D9" s="198" t="str">
        <f>IF($E9="","",VLOOKUP($E9,'1Q ELO (5)'!$A$7:$M$30,5))</f>
        <v/>
      </c>
      <c r="E9" s="199"/>
      <c r="F9" s="219" t="str">
        <f>UPPER(IF($E9="","",VLOOKUP($E9,'1Q ELO (5)'!$A$7:$M$30,2)))</f>
        <v/>
      </c>
      <c r="G9" s="220" t="str">
        <f>IF($E9="","",VLOOKUP($E9,'1Q ELO (5)'!$A$7:$M$30,3))</f>
        <v/>
      </c>
      <c r="H9" s="220"/>
      <c r="I9" s="220" t="str">
        <f>IF($E9="","",VLOOKUP($E9,'1Q ELO (5)'!$A$7:$M$30,4))</f>
        <v/>
      </c>
      <c r="J9" s="221"/>
      <c r="K9" s="202"/>
      <c r="L9" s="222"/>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(5)'!$A$7:$M$30,12))</f>
        <v/>
      </c>
      <c r="C11" s="197" t="str">
        <f>IF($E11="","",VLOOKUP($E11,'1Q ELO (5)'!$A$7:$M$30,13))</f>
        <v/>
      </c>
      <c r="D11" s="198" t="str">
        <f>IF($E11="","",VLOOKUP($E11,'1Q ELO (5)'!$A$7:$M$30,5))</f>
        <v/>
      </c>
      <c r="E11" s="199"/>
      <c r="F11" s="220" t="str">
        <f>UPPER(IF($E11="","",VLOOKUP($E11,'1Q ELO (5)'!$A$7:$M$30,2)))</f>
        <v/>
      </c>
      <c r="G11" s="220" t="str">
        <f>IF($E11="","",VLOOKUP($E11,'1Q ELO (5)'!$A$7:$M$30,3))</f>
        <v/>
      </c>
      <c r="H11" s="220"/>
      <c r="I11" s="220" t="str">
        <f>IF($E11="","",VLOOKUP($E11,'1Q ELO (5)'!$A$7:$M$30,4))</f>
        <v/>
      </c>
      <c r="J11" s="201"/>
      <c r="K11" s="202"/>
      <c r="L11" s="228"/>
      <c r="M11" s="202"/>
      <c r="N11" s="227"/>
      <c r="O11" s="227"/>
      <c r="P11" s="227"/>
      <c r="Q11" s="205"/>
      <c r="R11" s="206"/>
      <c r="S11" s="207"/>
      <c r="U11" s="229"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30"/>
      <c r="M12" s="202"/>
      <c r="N12" s="227"/>
      <c r="O12" s="227"/>
      <c r="P12" s="227"/>
      <c r="Q12" s="205"/>
      <c r="R12" s="206"/>
      <c r="S12" s="207"/>
      <c r="U12" s="229" t="str">
        <f>Birók!P26</f>
        <v xml:space="preserve"> </v>
      </c>
    </row>
    <row r="13" spans="1:21" s="63" customFormat="1" ht="9" customHeight="1" x14ac:dyDescent="0.25">
      <c r="A13" s="209">
        <v>4</v>
      </c>
      <c r="B13" s="197" t="str">
        <f>IF($E13="","",VLOOKUP($E13,'1Q ELO (5)'!$A$7:$M$30,12))</f>
        <v/>
      </c>
      <c r="C13" s="197" t="str">
        <f>IF($E13="","",VLOOKUP($E13,'1Q ELO (5)'!$A$7:$M$30,13))</f>
        <v/>
      </c>
      <c r="D13" s="198" t="str">
        <f>IF($E13="","",VLOOKUP($E13,'1Q ELO (5)'!$A$7:$M$30,5))</f>
        <v/>
      </c>
      <c r="E13" s="199"/>
      <c r="F13" s="220" t="str">
        <f>UPPER(IF($E13="","",VLOOKUP($E13,'1Q ELO (5)'!$A$7:$M$30,2)))</f>
        <v/>
      </c>
      <c r="G13" s="220" t="str">
        <f>IF($E13="","",VLOOKUP($E13,'1Q ELO (5)'!$A$7:$M$30,3))</f>
        <v/>
      </c>
      <c r="H13" s="220"/>
      <c r="I13" s="220" t="str">
        <f>IF($E13="","",VLOOKUP($E13,'1Q ELO (5)'!$A$7:$M$30,4))</f>
        <v/>
      </c>
      <c r="J13" s="231"/>
      <c r="K13" s="202"/>
      <c r="L13" s="202"/>
      <c r="M13" s="202"/>
      <c r="N13" s="227"/>
      <c r="O13" s="227"/>
      <c r="P13" s="227"/>
      <c r="Q13" s="205"/>
      <c r="R13" s="206"/>
      <c r="S13" s="207"/>
      <c r="U13" s="229" t="str">
        <f>Birók!P27</f>
        <v xml:space="preserve"> </v>
      </c>
    </row>
    <row r="14" spans="1:21" s="63" customFormat="1" ht="9" customHeight="1" x14ac:dyDescent="0.25">
      <c r="A14" s="209"/>
      <c r="B14" s="210"/>
      <c r="C14" s="210"/>
      <c r="D14" s="211"/>
      <c r="E14" s="223"/>
      <c r="F14" s="202"/>
      <c r="G14" s="202"/>
      <c r="H14" s="232"/>
      <c r="I14" s="233"/>
      <c r="J14" s="224"/>
      <c r="K14" s="202"/>
      <c r="L14" s="202"/>
      <c r="M14" s="227"/>
      <c r="N14" s="205"/>
      <c r="O14" s="206"/>
      <c r="P14" s="207"/>
    </row>
    <row r="15" spans="1:21" s="63" customFormat="1" ht="9" customHeight="1" x14ac:dyDescent="0.25">
      <c r="A15" s="234">
        <v>5</v>
      </c>
      <c r="B15" s="197" t="str">
        <f>IF($E15="","",VLOOKUP($E15,'1Q ELO (5)'!$A$7:$M$30,12))</f>
        <v/>
      </c>
      <c r="C15" s="197" t="str">
        <f>IF($E15="","",VLOOKUP($E15,'1Q ELO (5)'!$A$7:$M$30,13))</f>
        <v/>
      </c>
      <c r="D15" s="198" t="str">
        <f>IF($E15="","",VLOOKUP($E15,'1Q ELO (5)'!$A$7:$M$30,5))</f>
        <v/>
      </c>
      <c r="E15" s="199"/>
      <c r="F15" s="235" t="str">
        <f>UPPER(IF($E15="","",VLOOKUP($E15,'1Q ELO (5)'!$A$7:$M$30,2)))</f>
        <v/>
      </c>
      <c r="G15" s="235" t="str">
        <f>IF($E15="","",VLOOKUP($E15,'1Q ELO (5)'!$A$7:$M$30,3))</f>
        <v/>
      </c>
      <c r="H15" s="235"/>
      <c r="I15" s="235" t="str">
        <f>IF($E15="","",VLOOKUP($E15,'1Q ELO (5)'!$A$7:$M$30,4))</f>
        <v/>
      </c>
      <c r="J15" s="236"/>
      <c r="K15" s="202"/>
      <c r="L15" s="202"/>
      <c r="M15" s="202"/>
      <c r="N15" s="227"/>
      <c r="O15" s="202"/>
      <c r="P15" s="227"/>
      <c r="Q15" s="205"/>
      <c r="R15" s="206"/>
      <c r="S15" s="207"/>
      <c r="U15" s="229"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237" t="str">
        <f>Birók!P30</f>
        <v>Egyik sem</v>
      </c>
    </row>
    <row r="17" spans="1:19" s="63" customFormat="1" ht="9" customHeight="1" x14ac:dyDescent="0.25">
      <c r="A17" s="209">
        <v>6</v>
      </c>
      <c r="B17" s="197" t="str">
        <f>IF($E17="","",VLOOKUP($E17,'1Q ELO (5)'!$A$7:$M$30,12))</f>
        <v/>
      </c>
      <c r="C17" s="197" t="str">
        <f>IF($E17="","",VLOOKUP($E17,'1Q ELO (5)'!$A$7:$M$30,13))</f>
        <v/>
      </c>
      <c r="D17" s="198" t="str">
        <f>IF($E17="","",VLOOKUP($E17,'1Q ELO (5)'!$A$7:$M$30,5))</f>
        <v/>
      </c>
      <c r="E17" s="199"/>
      <c r="F17" s="220" t="str">
        <f>UPPER(IF($E17="","",VLOOKUP($E17,'1Q ELO (5)'!$A$7:$M$30,2)))</f>
        <v/>
      </c>
      <c r="G17" s="220" t="str">
        <f>IF($E17="","",VLOOKUP($E17,'1Q ELO (5)'!$A$7:$M$30,3))</f>
        <v/>
      </c>
      <c r="H17" s="220"/>
      <c r="I17" s="220" t="str">
        <f>IF($E17="","",VLOOKUP($E17,'1Q ELO (5)'!$A$7:$M$30,4))</f>
        <v/>
      </c>
      <c r="J17" s="221"/>
      <c r="K17" s="202"/>
      <c r="L17" s="222"/>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(5)'!$A$7:$M$30,12))</f>
        <v/>
      </c>
      <c r="C19" s="197" t="str">
        <f>IF($E19="","",VLOOKUP($E19,'1Q ELO (5)'!$A$7:$M$30,13))</f>
        <v/>
      </c>
      <c r="D19" s="198" t="str">
        <f>IF($E19="","",VLOOKUP($E19,'1Q ELO (5)'!$A$7:$M$30,5))</f>
        <v/>
      </c>
      <c r="E19" s="199"/>
      <c r="F19" s="220" t="str">
        <f>UPPER(IF($E19="","",VLOOKUP($E19,'1Q ELO (5)'!$A$7:$M$30,2)))</f>
        <v/>
      </c>
      <c r="G19" s="220" t="str">
        <f>IF($E19="","",VLOOKUP($E19,'1Q ELO (5)'!$A$7:$M$30,3))</f>
        <v/>
      </c>
      <c r="H19" s="220"/>
      <c r="I19" s="220" t="str">
        <f>IF($E19="","",VLOOKUP($E19,'1Q ELO (5)'!$A$7:$M$30,4))</f>
        <v/>
      </c>
      <c r="J19" s="201"/>
      <c r="K19" s="202"/>
      <c r="L19" s="228"/>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27"/>
      <c r="P20" s="227"/>
      <c r="Q20" s="205"/>
      <c r="R20" s="206"/>
      <c r="S20" s="207"/>
    </row>
    <row r="21" spans="1:19" s="63" customFormat="1" ht="9" customHeight="1" x14ac:dyDescent="0.25">
      <c r="A21" s="209">
        <v>8</v>
      </c>
      <c r="B21" s="197" t="str">
        <f>IF($E21="","",VLOOKUP($E21,'1Q ELO (5)'!$A$7:$M$30,12))</f>
        <v/>
      </c>
      <c r="C21" s="197" t="str">
        <f>IF($E21="","",VLOOKUP($E21,'1Q ELO (5)'!$A$7:$M$30,13))</f>
        <v/>
      </c>
      <c r="D21" s="198" t="str">
        <f>IF($E21="","",VLOOKUP($E21,'1Q ELO (5)'!$A$7:$M$30,5))</f>
        <v/>
      </c>
      <c r="E21" s="199"/>
      <c r="F21" s="220" t="str">
        <f>UPPER(IF($E21="","",VLOOKUP($E21,'1Q ELO (5)'!$A$7:$M$30,2)))</f>
        <v/>
      </c>
      <c r="G21" s="220" t="str">
        <f>IF($E21="","",VLOOKUP($E21,'1Q ELO (5)'!$A$7:$M$30,3))</f>
        <v/>
      </c>
      <c r="H21" s="220"/>
      <c r="I21" s="220" t="str">
        <f>IF($E21="","",VLOOKUP($E21,'1Q ELO (5)'!$A$7:$M$30,4))</f>
        <v/>
      </c>
      <c r="J21" s="231"/>
      <c r="K21" s="202"/>
      <c r="L21" s="202"/>
      <c r="M21" s="202"/>
      <c r="N21" s="227"/>
      <c r="O21" s="227"/>
      <c r="P21" s="227"/>
      <c r="Q21" s="205"/>
      <c r="R21" s="206"/>
      <c r="S21" s="207"/>
    </row>
    <row r="22" spans="1:19" s="63" customFormat="1" ht="9" customHeight="1" x14ac:dyDescent="0.25">
      <c r="A22" s="209"/>
      <c r="B22" s="197"/>
      <c r="C22" s="238"/>
      <c r="D22" s="239"/>
      <c r="E22" s="240"/>
      <c r="F22" s="241"/>
      <c r="G22" s="241"/>
      <c r="H22" s="241"/>
      <c r="I22" s="241"/>
      <c r="J22" s="236"/>
      <c r="K22" s="202"/>
      <c r="L22" s="202"/>
      <c r="M22" s="202"/>
      <c r="N22" s="227"/>
      <c r="O22" s="227"/>
      <c r="P22" s="227"/>
      <c r="Q22" s="205"/>
      <c r="R22" s="206"/>
      <c r="S22" s="207"/>
    </row>
    <row r="23" spans="1:19" s="63" customFormat="1" ht="9" customHeight="1" x14ac:dyDescent="0.25">
      <c r="A23" s="242" t="s">
        <v>54</v>
      </c>
      <c r="B23" s="243"/>
      <c r="C23" s="243"/>
      <c r="D23" s="244"/>
      <c r="E23" s="245" t="s">
        <v>60</v>
      </c>
      <c r="F23" s="246" t="s">
        <v>61</v>
      </c>
      <c r="G23" s="245"/>
      <c r="H23" s="245"/>
      <c r="I23" s="247"/>
      <c r="J23" s="245" t="s">
        <v>60</v>
      </c>
      <c r="K23" s="246" t="s">
        <v>62</v>
      </c>
      <c r="L23" s="248"/>
      <c r="M23" s="246" t="s">
        <v>63</v>
      </c>
      <c r="N23" s="249"/>
      <c r="O23" s="250" t="s">
        <v>64</v>
      </c>
      <c r="P23" s="250"/>
      <c r="Q23" s="251"/>
      <c r="R23" s="252"/>
    </row>
    <row r="24" spans="1:19" s="63" customFormat="1" ht="9" customHeight="1" x14ac:dyDescent="0.25">
      <c r="A24" s="253" t="s">
        <v>65</v>
      </c>
      <c r="B24" s="254"/>
      <c r="C24" s="255"/>
      <c r="D24" s="256"/>
      <c r="E24" s="257">
        <v>1</v>
      </c>
      <c r="F24" s="258" t="str">
        <f>IF(E24&gt;$R$31,,UPPER(VLOOKUP(E24,'1Q ELO (5)'!$A$7:$O$134,2)))</f>
        <v/>
      </c>
      <c r="G24" s="259"/>
      <c r="H24" s="258"/>
      <c r="I24" s="260"/>
      <c r="J24" s="261" t="s">
        <v>66</v>
      </c>
      <c r="K24" s="262"/>
      <c r="L24" s="263"/>
      <c r="M24" s="262"/>
      <c r="N24" s="264"/>
      <c r="O24" s="265" t="s">
        <v>67</v>
      </c>
      <c r="P24" s="266"/>
      <c r="Q24" s="266"/>
      <c r="R24" s="267"/>
    </row>
    <row r="25" spans="1:19" s="63" customFormat="1" ht="9" customHeight="1" x14ac:dyDescent="0.25">
      <c r="A25" s="268" t="s">
        <v>68</v>
      </c>
      <c r="B25" s="269"/>
      <c r="C25" s="270"/>
      <c r="D25" s="271"/>
      <c r="E25" s="257">
        <v>2</v>
      </c>
      <c r="F25" s="258" t="str">
        <f>IF(E25&gt;$R$31,,UPPER(VLOOKUP(E25,'1Q ELO (5)'!$A$7:$O$134,2)))</f>
        <v/>
      </c>
      <c r="G25" s="259"/>
      <c r="H25" s="258"/>
      <c r="I25" s="260"/>
      <c r="J25" s="261" t="s">
        <v>69</v>
      </c>
      <c r="K25" s="262"/>
      <c r="L25" s="263"/>
      <c r="M25" s="262"/>
      <c r="N25" s="264"/>
      <c r="O25" s="272"/>
      <c r="P25" s="273"/>
      <c r="Q25" s="269"/>
      <c r="R25" s="274"/>
    </row>
    <row r="26" spans="1:19" s="63" customFormat="1" ht="9" customHeight="1" x14ac:dyDescent="0.25">
      <c r="A26" s="275"/>
      <c r="B26" s="276"/>
      <c r="C26" s="277"/>
      <c r="D26" s="278"/>
      <c r="E26" s="257"/>
      <c r="F26" s="258"/>
      <c r="G26" s="259"/>
      <c r="H26" s="258"/>
      <c r="I26" s="260"/>
      <c r="J26" s="261" t="s">
        <v>70</v>
      </c>
      <c r="K26" s="262"/>
      <c r="L26" s="263"/>
      <c r="M26" s="262"/>
      <c r="N26" s="264"/>
      <c r="O26" s="265" t="s">
        <v>71</v>
      </c>
      <c r="P26" s="266"/>
      <c r="Q26" s="266"/>
      <c r="R26" s="267"/>
    </row>
    <row r="27" spans="1:19" s="63" customFormat="1" ht="9" customHeight="1" x14ac:dyDescent="0.25">
      <c r="A27" s="279"/>
      <c r="B27" s="182"/>
      <c r="C27" s="182"/>
      <c r="D27" s="280"/>
      <c r="E27" s="257"/>
      <c r="F27" s="258"/>
      <c r="G27" s="259"/>
      <c r="H27" s="258"/>
      <c r="I27" s="260"/>
      <c r="J27" s="261" t="s">
        <v>72</v>
      </c>
      <c r="K27" s="262"/>
      <c r="L27" s="263"/>
      <c r="M27" s="262"/>
      <c r="N27" s="264"/>
      <c r="O27" s="262"/>
      <c r="P27" s="263"/>
      <c r="Q27" s="262"/>
      <c r="R27" s="264"/>
    </row>
    <row r="28" spans="1:19" s="63" customFormat="1" ht="9" customHeight="1" x14ac:dyDescent="0.25">
      <c r="A28" s="281"/>
      <c r="B28" s="282"/>
      <c r="C28" s="282"/>
      <c r="D28" s="283"/>
      <c r="E28" s="257"/>
      <c r="F28" s="258"/>
      <c r="G28" s="259"/>
      <c r="H28" s="258"/>
      <c r="I28" s="260"/>
      <c r="J28" s="261" t="s">
        <v>73</v>
      </c>
      <c r="K28" s="262"/>
      <c r="L28" s="263"/>
      <c r="M28" s="262"/>
      <c r="N28" s="264"/>
      <c r="O28" s="269"/>
      <c r="P28" s="273"/>
      <c r="Q28" s="269"/>
      <c r="R28" s="274"/>
    </row>
    <row r="29" spans="1:19" s="63" customFormat="1" ht="9" customHeight="1" x14ac:dyDescent="0.25">
      <c r="A29" s="284"/>
      <c r="B29" s="19"/>
      <c r="C29" s="182"/>
      <c r="D29" s="280"/>
      <c r="E29" s="257"/>
      <c r="F29" s="258"/>
      <c r="G29" s="259"/>
      <c r="H29" s="258"/>
      <c r="I29" s="260"/>
      <c r="J29" s="261" t="s">
        <v>74</v>
      </c>
      <c r="K29" s="262"/>
      <c r="L29" s="263"/>
      <c r="M29" s="262"/>
      <c r="N29" s="264"/>
      <c r="O29" s="265" t="s">
        <v>34</v>
      </c>
      <c r="P29" s="266"/>
      <c r="Q29" s="266"/>
      <c r="R29" s="267"/>
    </row>
    <row r="30" spans="1:19" s="63" customFormat="1" ht="9" customHeight="1" x14ac:dyDescent="0.25">
      <c r="A30" s="284"/>
      <c r="B30" s="19"/>
      <c r="C30" s="285"/>
      <c r="D30" s="286"/>
      <c r="E30" s="257"/>
      <c r="F30" s="258"/>
      <c r="G30" s="259"/>
      <c r="H30" s="258"/>
      <c r="I30" s="260"/>
      <c r="J30" s="261" t="s">
        <v>75</v>
      </c>
      <c r="K30" s="262"/>
      <c r="L30" s="263"/>
      <c r="M30" s="262"/>
      <c r="N30" s="264"/>
      <c r="O30" s="262"/>
      <c r="P30" s="263"/>
      <c r="Q30" s="262"/>
      <c r="R30" s="264"/>
    </row>
    <row r="31" spans="1:19" s="63" customFormat="1" ht="9" customHeight="1" x14ac:dyDescent="0.25">
      <c r="A31" s="287"/>
      <c r="B31" s="288"/>
      <c r="C31" s="289"/>
      <c r="D31" s="290"/>
      <c r="E31" s="291"/>
      <c r="F31" s="292"/>
      <c r="G31" s="293"/>
      <c r="H31" s="292"/>
      <c r="I31" s="294"/>
      <c r="J31" s="295" t="s">
        <v>76</v>
      </c>
      <c r="K31" s="269"/>
      <c r="L31" s="273"/>
      <c r="M31" s="269"/>
      <c r="N31" s="274"/>
      <c r="O31" s="269">
        <f>R4</f>
        <v>0</v>
      </c>
      <c r="P31" s="273"/>
      <c r="Q31" s="269"/>
      <c r="R31" s="296">
        <f>MIN(6,'1Q ELO (5)'!O5)</f>
        <v>6</v>
      </c>
    </row>
    <row r="32" spans="1:19" s="63" customFormat="1" ht="9" customHeight="1" x14ac:dyDescent="0.25"/>
    <row r="33" s="63" customFormat="1" ht="9" customHeight="1" x14ac:dyDescent="0.25"/>
    <row r="34" s="63" customFormat="1" ht="9" customHeight="1" x14ac:dyDescent="0.25"/>
    <row r="35" s="63" customFormat="1" ht="9" customHeight="1" x14ac:dyDescent="0.25"/>
    <row r="36" s="63" customFormat="1" ht="9" customHeight="1" x14ac:dyDescent="0.25"/>
    <row r="37" s="63" customFormat="1" ht="9" customHeight="1" x14ac:dyDescent="0.25"/>
    <row r="38" s="63" customFormat="1" ht="9" customHeight="1" x14ac:dyDescent="0.25"/>
    <row r="39" s="63" customFormat="1" ht="9" customHeight="1" x14ac:dyDescent="0.25"/>
    <row r="40" s="63" customFormat="1" ht="9" customHeight="1" x14ac:dyDescent="0.25"/>
    <row r="41" s="63" customFormat="1" ht="9" customHeight="1" x14ac:dyDescent="0.25"/>
    <row r="42" s="63" customFormat="1" ht="9" customHeight="1" x14ac:dyDescent="0.25"/>
    <row r="43" s="63" customFormat="1" ht="9" customHeight="1" x14ac:dyDescent="0.25"/>
    <row r="44" s="63" customFormat="1" ht="9" customHeight="1" x14ac:dyDescent="0.25"/>
    <row r="45" s="63" customFormat="1" ht="9" customHeight="1" x14ac:dyDescent="0.25"/>
    <row r="46" s="63" customFormat="1" ht="9" customHeight="1" x14ac:dyDescent="0.25"/>
    <row r="47" s="63" customFormat="1" ht="9" customHeight="1" x14ac:dyDescent="0.25"/>
    <row r="48" s="63" customFormat="1" ht="9" customHeight="1" x14ac:dyDescent="0.25"/>
    <row r="49" s="63" customFormat="1" ht="9" customHeight="1" x14ac:dyDescent="0.25"/>
    <row r="50" s="63" customFormat="1" ht="9" customHeight="1" x14ac:dyDescent="0.25"/>
    <row r="51" s="63" customFormat="1" ht="9" customHeight="1" x14ac:dyDescent="0.25"/>
    <row r="52" s="63" customFormat="1" ht="9" customHeight="1" x14ac:dyDescent="0.25"/>
    <row r="53" s="63" customFormat="1" ht="9" customHeight="1" x14ac:dyDescent="0.25"/>
    <row r="54" s="63" customFormat="1" ht="9" customHeight="1" x14ac:dyDescent="0.25"/>
    <row r="55" s="63" customFormat="1" ht="9" customHeight="1" x14ac:dyDescent="0.25"/>
    <row r="56" s="63" customFormat="1" ht="9" customHeight="1" x14ac:dyDescent="0.25"/>
    <row r="57" s="63" customFormat="1" ht="9" customHeight="1" x14ac:dyDescent="0.25"/>
    <row r="58" s="63" customFormat="1" ht="9" customHeight="1" x14ac:dyDescent="0.25"/>
    <row r="59" s="63" customFormat="1" ht="9" customHeight="1" x14ac:dyDescent="0.25"/>
    <row r="60" s="63" customFormat="1" ht="9" customHeight="1" x14ac:dyDescent="0.25"/>
    <row r="61" s="63" customFormat="1" ht="9" customHeight="1" x14ac:dyDescent="0.25"/>
    <row r="62" s="63" customFormat="1" ht="9" customHeight="1" x14ac:dyDescent="0.25"/>
    <row r="63" s="63" customFormat="1" ht="9" customHeight="1" x14ac:dyDescent="0.25"/>
    <row r="64" s="63" customFormat="1" ht="9" customHeight="1" x14ac:dyDescent="0.25"/>
    <row r="65" spans="10:18" s="63" customFormat="1" ht="9" customHeight="1" x14ac:dyDescent="0.25"/>
    <row r="66" spans="10:18" s="63" customFormat="1" ht="9" customHeight="1" x14ac:dyDescent="0.25"/>
    <row r="67" spans="10:18" s="63" customFormat="1" ht="9" customHeight="1" x14ac:dyDescent="0.25"/>
    <row r="68" spans="10:18" s="63" customFormat="1" ht="9" customHeight="1" x14ac:dyDescent="0.25"/>
    <row r="69" spans="10:18" s="63" customFormat="1" ht="9" customHeight="1" x14ac:dyDescent="0.25">
      <c r="J69" s="163"/>
      <c r="L69" s="163"/>
      <c r="N69" s="164"/>
      <c r="P69" s="163"/>
      <c r="R69" s="164"/>
    </row>
    <row r="70" spans="10:18" s="63" customFormat="1" ht="9" customHeight="1" x14ac:dyDescent="0.25">
      <c r="J70" s="163"/>
      <c r="L70" s="163"/>
      <c r="N70" s="164"/>
      <c r="P70" s="163"/>
      <c r="R70" s="164"/>
    </row>
    <row r="71" spans="10:18" s="10" customFormat="1" ht="6.75" customHeight="1" x14ac:dyDescent="0.25">
      <c r="J71" s="163"/>
      <c r="L71" s="163"/>
      <c r="N71" s="164"/>
      <c r="P71" s="163"/>
      <c r="R71" s="164"/>
    </row>
    <row r="72" spans="10:18" s="21" customFormat="1" ht="10.5" customHeight="1" x14ac:dyDescent="0.25">
      <c r="J72" s="163"/>
      <c r="L72" s="163"/>
      <c r="N72" s="164"/>
      <c r="P72" s="163"/>
      <c r="R72" s="164"/>
    </row>
    <row r="73" spans="10:18" s="21" customFormat="1" ht="9" customHeight="1" x14ac:dyDescent="0.25">
      <c r="J73" s="163"/>
      <c r="L73" s="163"/>
      <c r="N73" s="164"/>
      <c r="P73" s="163"/>
      <c r="R73" s="164"/>
    </row>
    <row r="74" spans="10:18" s="21" customFormat="1" ht="9" customHeight="1" x14ac:dyDescent="0.25">
      <c r="J74" s="163"/>
      <c r="L74" s="163"/>
      <c r="N74" s="164"/>
      <c r="P74" s="163"/>
      <c r="R74" s="164"/>
    </row>
    <row r="75" spans="10:18" s="21" customFormat="1" ht="9" customHeight="1" x14ac:dyDescent="0.25">
      <c r="J75" s="163"/>
      <c r="L75" s="163"/>
      <c r="N75" s="164"/>
      <c r="P75" s="163"/>
      <c r="R75" s="164"/>
    </row>
    <row r="76" spans="10:18" s="21" customFormat="1" ht="9" customHeight="1" x14ac:dyDescent="0.25">
      <c r="J76" s="163"/>
      <c r="L76" s="163"/>
      <c r="N76" s="164"/>
      <c r="P76" s="163"/>
      <c r="R76" s="164"/>
    </row>
    <row r="77" spans="10:18" s="21" customFormat="1" ht="9" customHeight="1" x14ac:dyDescent="0.25">
      <c r="J77" s="163"/>
      <c r="L77" s="163"/>
      <c r="N77" s="164"/>
      <c r="P77" s="163"/>
      <c r="R77" s="164"/>
    </row>
    <row r="78" spans="10:18" s="21" customFormat="1" ht="9" customHeight="1" x14ac:dyDescent="0.25">
      <c r="J78" s="163"/>
      <c r="L78" s="163"/>
      <c r="N78" s="164"/>
      <c r="P78" s="163"/>
      <c r="R78" s="164"/>
    </row>
    <row r="79" spans="10:18" s="21" customFormat="1" ht="9" customHeight="1" x14ac:dyDescent="0.25">
      <c r="J79" s="163"/>
      <c r="L79" s="163"/>
      <c r="N79" s="164"/>
      <c r="P79" s="163"/>
      <c r="R79" s="164"/>
    </row>
    <row r="80" spans="10:18" s="21" customFormat="1" ht="9" customHeight="1" x14ac:dyDescent="0.25">
      <c r="J80" s="163"/>
      <c r="L80" s="163"/>
      <c r="N80" s="164"/>
      <c r="P80" s="163"/>
      <c r="R80" s="164"/>
    </row>
  </sheetData>
  <mergeCells count="1">
    <mergeCell ref="A4:C4"/>
  </mergeCells>
  <conditionalFormatting sqref="B22">
    <cfRule type="cellIs" dxfId="539" priority="4" operator="equal">
      <formula>"QA"</formula>
    </cfRule>
    <cfRule type="cellIs" dxfId="538" priority="5" operator="equal">
      <formula>"DA"</formula>
    </cfRule>
  </conditionalFormatting>
  <conditionalFormatting sqref="E7 E13 E15 E17 E19">
    <cfRule type="expression" dxfId="537" priority="2">
      <formula>$E7&lt;5</formula>
    </cfRule>
  </conditionalFormatting>
  <conditionalFormatting sqref="H7 H9 H11 H13 H15 H17 H19 H21">
    <cfRule type="expression" dxfId="536" priority="11">
      <formula>AND($E7&lt;9,$C7&gt;0)</formula>
    </cfRule>
  </conditionalFormatting>
  <conditionalFormatting sqref="I8 K10 I12 I16 K18 I20">
    <cfRule type="expression" dxfId="535" priority="8">
      <formula>AND($O$1="CU",I8="Umpire")</formula>
    </cfRule>
    <cfRule type="expression" dxfId="534" priority="9">
      <formula>AND($O$1="CU",I8&lt;&gt;"Umpire",J8&lt;&gt;"")</formula>
    </cfRule>
    <cfRule type="expression" dxfId="533" priority="10">
      <formula>AND($O$1="CU",I8&lt;&gt;"Umpire")</formula>
    </cfRule>
  </conditionalFormatting>
  <conditionalFormatting sqref="J8 L10 J12 J16 L18 J20 R31">
    <cfRule type="expression" dxfId="532" priority="3">
      <formula>$O$1="CU"</formula>
    </cfRule>
  </conditionalFormatting>
  <conditionalFormatting sqref="K8 M10 K12 K16 M18 K20">
    <cfRule type="expression" dxfId="531" priority="6">
      <formula>J8="as"</formula>
    </cfRule>
    <cfRule type="expression" dxfId="530" priority="7">
      <formula>J8="bs"</formula>
    </cfRule>
  </conditionalFormatting>
  <dataValidations count="1">
    <dataValidation type="list" allowBlank="1" showInputMessage="1" sqref="I8 K10 I12 I16 K18 I20" xr:uid="{00000000-0002-0000-4F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81922" r:id="rId3" name="Button 1">
              <controlPr defaultSize="0" autoPict="0">
                <anchor moveWithCells="1" sizeWithCells="1">
                  <from>
                    <xdr:col>12</xdr:col>
                    <xdr:colOff>533400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81921"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81924" r:id="rId5" name="Button 4">
              <controlPr defaultSize="0" autoFill="0" autoPict="0" altText="Legyen bíró">
                <anchor moveWithCells="1">
                  <from>
                    <xdr:col>12</xdr:col>
                    <xdr:colOff>662940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81925"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99FF66"/>
    <pageSetUpPr fitToPage="1"/>
  </sheetPr>
  <dimension ref="A1:U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8" t="s">
        <v>50</v>
      </c>
      <c r="L1" s="99"/>
      <c r="M1" s="107"/>
      <c r="N1" s="166"/>
      <c r="O1" s="166" t="s">
        <v>51</v>
      </c>
      <c r="P1" s="166"/>
      <c r="Q1" s="165"/>
      <c r="R1" s="166"/>
    </row>
    <row r="2" spans="1:21" s="172" customFormat="1" ht="13.2" x14ac:dyDescent="0.25">
      <c r="A2" s="103" t="s">
        <v>32</v>
      </c>
      <c r="B2" s="103"/>
      <c r="C2" s="103"/>
      <c r="D2" s="168"/>
      <c r="E2" s="104">
        <f>Altalanos!$E$8</f>
        <v>0</v>
      </c>
      <c r="F2" s="103"/>
      <c r="G2" s="169"/>
      <c r="H2" s="170"/>
      <c r="I2" s="170"/>
      <c r="J2" s="171"/>
      <c r="K2" s="98" t="s">
        <v>77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78</v>
      </c>
      <c r="F5" s="185" t="s">
        <v>27</v>
      </c>
      <c r="G5" s="185" t="s">
        <v>28</v>
      </c>
      <c r="H5" s="185"/>
      <c r="I5" s="185" t="s">
        <v>38</v>
      </c>
      <c r="J5" s="185"/>
      <c r="K5" s="183" t="s">
        <v>58</v>
      </c>
      <c r="L5" s="186"/>
      <c r="M5" s="183"/>
      <c r="N5" s="186"/>
      <c r="O5" s="183"/>
      <c r="P5" s="186"/>
      <c r="Q5" s="183"/>
      <c r="R5" s="187"/>
    </row>
    <row r="6" spans="1:21" s="195" customFormat="1" ht="10.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(5)'!$A$7:$M$32,12))</f>
        <v/>
      </c>
      <c r="C7" s="197" t="str">
        <f>IF($E7="","",VLOOKUP($E7,'1Q ELO (5)'!$A$7:$M$30,13))</f>
        <v/>
      </c>
      <c r="D7" s="198" t="str">
        <f>IF($E7="","",VLOOKUP($E7,'1Q ELO (5)'!$A$7:$M$30,5))</f>
        <v/>
      </c>
      <c r="E7" s="199"/>
      <c r="F7" s="200" t="str">
        <f>UPPER(IF($E7="","",VLOOKUP($E7,'1Q ELO (5)'!$A$7:$M$38,2)))</f>
        <v/>
      </c>
      <c r="G7" s="200" t="str">
        <f>IF($E7="","",VLOOKUP($E7,'1Q ELO (5)'!$A$7:$M$38,3))</f>
        <v/>
      </c>
      <c r="H7" s="200"/>
      <c r="I7" s="200" t="str">
        <f>IF($E7="","",VLOOKUP($E7,'1Q ELO (5)'!$A$7:$M$38,4))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(5)'!$A$7:$M$32,12))</f>
        <v/>
      </c>
      <c r="C9" s="197" t="str">
        <f>IF($E9="","",VLOOKUP($E9,'1Q ELO (5)'!$A$7:$M$30,13))</f>
        <v/>
      </c>
      <c r="D9" s="198" t="str">
        <f>IF($E9="","",VLOOKUP($E9,'1Q ELO (5)'!$A$7:$M$30,5))</f>
        <v/>
      </c>
      <c r="E9" s="297"/>
      <c r="F9" s="220" t="str">
        <f>UPPER(IF($E9="","",VLOOKUP($E9,'1Q ELO (5)'!$A$7:$M$38,2)))</f>
        <v/>
      </c>
      <c r="G9" s="220" t="str">
        <f>IF($E9="","",VLOOKUP($E9,'1Q ELO (5)'!$A$7:$M$38,3))</f>
        <v/>
      </c>
      <c r="H9" s="220"/>
      <c r="I9" s="220" t="str">
        <f>IF($E9="","",VLOOKUP($E9,'1Q ELO (5)'!$A$7:$M$38,4))</f>
        <v/>
      </c>
      <c r="J9" s="221"/>
      <c r="K9" s="202"/>
      <c r="L9" s="298"/>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c r="L10" s="299"/>
      <c r="M10" s="202"/>
      <c r="N10" s="227"/>
      <c r="O10" s="227"/>
      <c r="P10" s="227"/>
      <c r="Q10" s="205"/>
      <c r="R10" s="206"/>
      <c r="S10" s="207"/>
      <c r="U10" s="218" t="str">
        <f>Birók!P24</f>
        <v xml:space="preserve"> </v>
      </c>
    </row>
    <row r="11" spans="1:21" s="63" customFormat="1" ht="9" customHeight="1" x14ac:dyDescent="0.25">
      <c r="A11" s="234">
        <v>3</v>
      </c>
      <c r="B11" s="197" t="str">
        <f>IF($E11="","",VLOOKUP($E11,'1Q ELO (5)'!$A$7:$M$32,12))</f>
        <v/>
      </c>
      <c r="C11" s="197" t="str">
        <f>IF($E11="","",VLOOKUP($E11,'1Q ELO (5)'!$A$7:$M$30,13))</f>
        <v/>
      </c>
      <c r="D11" s="198" t="str">
        <f>IF($E11="","",VLOOKUP($E11,'1Q ELO (5)'!$A$7:$M$30,5))</f>
        <v/>
      </c>
      <c r="E11" s="199"/>
      <c r="F11" s="235" t="str">
        <f>UPPER(IF($E11="","",VLOOKUP($E11,'1Q ELO (5)'!$A$7:$M$38,2)))</f>
        <v/>
      </c>
      <c r="G11" s="235" t="str">
        <f>IF($E11="","",VLOOKUP($E11,'1Q ELO (5)'!$A$7:$M$38,3))</f>
        <v/>
      </c>
      <c r="H11" s="235"/>
      <c r="I11" s="235" t="str">
        <f>IF($E11="","",VLOOKUP($E11,'1Q ELO (5)'!$A$7:$M$38,4))</f>
        <v/>
      </c>
      <c r="J11" s="201"/>
      <c r="K11" s="202"/>
      <c r="L11" s="202"/>
      <c r="M11" s="202"/>
      <c r="N11" s="227"/>
      <c r="O11" s="227"/>
      <c r="P11" s="227"/>
      <c r="Q11" s="205"/>
      <c r="R11" s="206"/>
      <c r="S11" s="207"/>
      <c r="U11" s="218"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17"/>
      <c r="M12" s="202"/>
      <c r="N12" s="227"/>
      <c r="O12" s="227"/>
      <c r="P12" s="227"/>
      <c r="Q12" s="205"/>
      <c r="R12" s="206"/>
      <c r="S12" s="207"/>
      <c r="U12" s="218" t="str">
        <f>Birók!P26</f>
        <v xml:space="preserve"> </v>
      </c>
    </row>
    <row r="13" spans="1:21" s="63" customFormat="1" ht="9" customHeight="1" x14ac:dyDescent="0.25">
      <c r="A13" s="209">
        <v>4</v>
      </c>
      <c r="B13" s="197" t="str">
        <f>IF($E13="","",VLOOKUP($E13,'1Q ELO (5)'!$A$7:$M$32,12))</f>
        <v/>
      </c>
      <c r="C13" s="197" t="str">
        <f>IF($E13="","",VLOOKUP($E13,'1Q ELO (5)'!$A$7:$M$30,13))</f>
        <v/>
      </c>
      <c r="D13" s="198" t="str">
        <f>IF($E13="","",VLOOKUP($E13,'1Q ELO (5)'!$A$7:$M$30,5))</f>
        <v/>
      </c>
      <c r="E13" s="199"/>
      <c r="F13" s="220" t="str">
        <f>UPPER(IF($E13="","",VLOOKUP($E13,'1Q ELO (5)'!$A$7:$M$38,2)))</f>
        <v/>
      </c>
      <c r="G13" s="220" t="str">
        <f>IF($E13="","",VLOOKUP($E13,'1Q ELO (5)'!$A$7:$M$38,3))</f>
        <v/>
      </c>
      <c r="H13" s="220"/>
      <c r="I13" s="220" t="str">
        <f>IF($E13="","",VLOOKUP($E13,'1Q ELO (5)'!$A$7:$M$38,4))</f>
        <v/>
      </c>
      <c r="J13" s="231"/>
      <c r="K13" s="202"/>
      <c r="L13" s="202"/>
      <c r="M13" s="202"/>
      <c r="N13" s="227"/>
      <c r="O13" s="227"/>
      <c r="P13" s="227"/>
      <c r="Q13" s="205"/>
      <c r="R13" s="206"/>
      <c r="S13" s="207"/>
      <c r="U13" s="218" t="str">
        <f>Birók!P27</f>
        <v xml:space="preserve"> </v>
      </c>
    </row>
    <row r="14" spans="1:21" s="63" customFormat="1" ht="9" customHeight="1" x14ac:dyDescent="0.25">
      <c r="A14" s="209"/>
      <c r="B14" s="210"/>
      <c r="C14" s="210"/>
      <c r="D14" s="211"/>
      <c r="E14" s="223"/>
      <c r="F14" s="202"/>
      <c r="G14" s="202"/>
      <c r="H14" s="232"/>
      <c r="I14" s="23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(5)'!$A$7:$M$32,12))</f>
        <v/>
      </c>
      <c r="C15" s="197" t="str">
        <f>IF($E15="","",VLOOKUP($E15,'1Q ELO (5)'!$A$7:$M$30,13))</f>
        <v/>
      </c>
      <c r="D15" s="198" t="str">
        <f>IF($E15="","",VLOOKUP($E15,'1Q ELO (5)'!$A$7:$M$30,5))</f>
        <v/>
      </c>
      <c r="E15" s="199"/>
      <c r="F15" s="235" t="str">
        <f>UPPER(IF($E15="","",VLOOKUP($E15,'1Q ELO (5)'!$A$7:$M$38,2)))</f>
        <v/>
      </c>
      <c r="G15" s="235" t="str">
        <f>IF($E15="","",VLOOKUP($E15,'1Q ELO (5)'!$A$7:$M$38,3))</f>
        <v/>
      </c>
      <c r="H15" s="235"/>
      <c r="I15" s="235" t="str">
        <f>IF($E15="","",VLOOKUP($E15,'1Q ELO (5)'!$A$7:$M$38,4))</f>
        <v/>
      </c>
      <c r="J15" s="300"/>
      <c r="K15" s="202"/>
      <c r="L15" s="202"/>
      <c r="M15" s="202"/>
      <c r="N15" s="227"/>
      <c r="O15" s="202"/>
      <c r="P15" s="227"/>
      <c r="Q15" s="205"/>
      <c r="R15" s="206"/>
      <c r="S15" s="207"/>
      <c r="U15" s="218"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(5)'!$A$7:$M$32,12))</f>
        <v/>
      </c>
      <c r="C17" s="197" t="str">
        <f>IF($E17="","",VLOOKUP($E17,'1Q ELO (5)'!$A$7:$M$30,13))</f>
        <v/>
      </c>
      <c r="D17" s="198" t="str">
        <f>IF($E17="","",VLOOKUP($E17,'1Q ELO (5)'!$A$7:$M$30,5))</f>
        <v/>
      </c>
      <c r="E17" s="199"/>
      <c r="F17" s="220" t="str">
        <f>UPPER(IF($E17="","",VLOOKUP($E17,'1Q ELO (5)'!$A$7:$M$38,2)))</f>
        <v/>
      </c>
      <c r="G17" s="220" t="str">
        <f>IF($E17="","",VLOOKUP($E17,'1Q ELO (5)'!$A$7:$M$38,3))</f>
        <v/>
      </c>
      <c r="H17" s="220"/>
      <c r="I17" s="220" t="str">
        <f>IF($E17="","",VLOOKUP($E17,'1Q ELO (5)'!$A$7:$M$38,4))</f>
        <v/>
      </c>
      <c r="J17" s="221"/>
      <c r="K17" s="202"/>
      <c r="L17" s="298"/>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c r="L18" s="299"/>
      <c r="M18" s="202"/>
      <c r="N18" s="227"/>
      <c r="O18" s="227"/>
      <c r="P18" s="227"/>
      <c r="Q18" s="205"/>
      <c r="R18" s="206"/>
      <c r="S18" s="207"/>
    </row>
    <row r="19" spans="1:19" s="63" customFormat="1" ht="9" customHeight="1" x14ac:dyDescent="0.25">
      <c r="A19" s="234">
        <v>7</v>
      </c>
      <c r="B19" s="197" t="str">
        <f>IF($E19="","",VLOOKUP($E19,'1Q ELO (5)'!$A$7:$M$32,12))</f>
        <v/>
      </c>
      <c r="C19" s="197" t="str">
        <f>IF($E19="","",VLOOKUP($E19,'1Q ELO (5)'!$A$7:$M$30,13))</f>
        <v/>
      </c>
      <c r="D19" s="198" t="str">
        <f>IF($E19="","",VLOOKUP($E19,'1Q ELO (5)'!$A$7:$M$30,5))</f>
        <v/>
      </c>
      <c r="E19" s="199"/>
      <c r="F19" s="235" t="str">
        <f>UPPER(IF($E19="","",VLOOKUP($E19,'1Q ELO (5)'!$A$7:$M$38,2)))</f>
        <v/>
      </c>
      <c r="G19" s="235" t="str">
        <f>IF($E19="","",VLOOKUP($E19,'1Q ELO (5)'!$A$7:$M$38,3))</f>
        <v/>
      </c>
      <c r="H19" s="235"/>
      <c r="I19" s="235" t="str">
        <f>IF($E19="","",VLOOKUP($E19,'1Q ELO (5)'!$A$7:$M$38,4))</f>
        <v/>
      </c>
      <c r="J19" s="201"/>
      <c r="K19" s="202"/>
      <c r="L19" s="202"/>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17"/>
      <c r="M20" s="202"/>
      <c r="N20" s="227"/>
      <c r="O20" s="227"/>
      <c r="P20" s="227"/>
      <c r="Q20" s="205"/>
      <c r="R20" s="206"/>
      <c r="S20" s="207"/>
    </row>
    <row r="21" spans="1:19" s="63" customFormat="1" ht="9" customHeight="1" x14ac:dyDescent="0.25">
      <c r="A21" s="302">
        <v>8</v>
      </c>
      <c r="B21" s="197" t="str">
        <f>IF($E21="","",VLOOKUP($E21,'1Q ELO (5)'!$A$7:$M$32,12))</f>
        <v/>
      </c>
      <c r="C21" s="197" t="str">
        <f>IF($E21="","",VLOOKUP($E21,'1Q ELO (5)'!$A$7:$M$30,13))</f>
        <v/>
      </c>
      <c r="D21" s="198" t="str">
        <f>IF($E21="","",VLOOKUP($E21,'1Q ELO (5)'!$A$7:$M$30,5))</f>
        <v/>
      </c>
      <c r="E21" s="199"/>
      <c r="F21" s="219" t="str">
        <f>UPPER(IF($E21="","",VLOOKUP($E21,'1Q ELO (5)'!$A$7:$M$38,2)))</f>
        <v/>
      </c>
      <c r="G21" s="219" t="str">
        <f>IF($E21="","",VLOOKUP($E21,'1Q ELO (5)'!$A$7:$M$38,3))</f>
        <v/>
      </c>
      <c r="H21" s="219"/>
      <c r="I21" s="219" t="str">
        <f>IF($E21="","",VLOOKUP($E21,'1Q ELO (5)'!$A$7:$M$38,4))</f>
        <v/>
      </c>
      <c r="J21" s="231"/>
      <c r="K21" s="202"/>
      <c r="L21" s="202"/>
      <c r="M21" s="202"/>
      <c r="N21" s="227"/>
      <c r="O21" s="227"/>
      <c r="P21" s="227"/>
      <c r="Q21" s="205"/>
      <c r="R21" s="206"/>
      <c r="S21" s="207"/>
    </row>
    <row r="22" spans="1:19" s="63" customFormat="1" ht="9" customHeight="1" x14ac:dyDescent="0.25">
      <c r="A22" s="209"/>
      <c r="B22" s="210"/>
      <c r="C22" s="210"/>
      <c r="D22" s="211"/>
      <c r="E22" s="212"/>
      <c r="F22" s="233"/>
      <c r="G22" s="233"/>
      <c r="H22" s="303"/>
      <c r="I22" s="233"/>
      <c r="J22" s="224"/>
      <c r="K22" s="202"/>
      <c r="L22" s="202"/>
      <c r="M22" s="202"/>
      <c r="N22" s="227"/>
      <c r="O22" s="227"/>
      <c r="P22" s="227"/>
      <c r="Q22" s="205"/>
      <c r="R22" s="206"/>
      <c r="S22" s="207"/>
    </row>
    <row r="23" spans="1:19" s="63" customFormat="1" ht="9" customHeight="1" x14ac:dyDescent="0.25">
      <c r="A23" s="304"/>
      <c r="B23" s="304"/>
      <c r="C23" s="304"/>
      <c r="D23" s="304"/>
      <c r="E23" s="304"/>
      <c r="F23" s="305"/>
      <c r="G23" s="305"/>
      <c r="H23" s="305"/>
      <c r="I23" s="305"/>
      <c r="J23" s="306"/>
      <c r="K23" s="307"/>
      <c r="L23" s="308"/>
      <c r="M23" s="307"/>
      <c r="N23" s="308"/>
      <c r="O23" s="307"/>
      <c r="P23" s="308"/>
      <c r="Q23" s="307"/>
      <c r="R23" s="308"/>
      <c r="S23" s="207"/>
    </row>
    <row r="24" spans="1:19" s="63" customFormat="1" ht="9" customHeight="1" x14ac:dyDescent="0.25">
      <c r="A24" s="242" t="s">
        <v>54</v>
      </c>
      <c r="B24" s="243"/>
      <c r="C24" s="244"/>
      <c r="D24" s="243"/>
      <c r="E24" s="245" t="s">
        <v>60</v>
      </c>
      <c r="F24" s="246" t="s">
        <v>61</v>
      </c>
      <c r="G24" s="245"/>
      <c r="H24" s="245"/>
      <c r="I24" s="247"/>
      <c r="J24" s="245" t="s">
        <v>60</v>
      </c>
      <c r="K24" s="246" t="s">
        <v>62</v>
      </c>
      <c r="L24" s="248"/>
      <c r="M24" s="246" t="s">
        <v>63</v>
      </c>
      <c r="N24" s="249"/>
      <c r="O24" s="250" t="s">
        <v>64</v>
      </c>
      <c r="P24" s="250"/>
      <c r="Q24" s="251"/>
      <c r="R24" s="252"/>
      <c r="S24" s="207"/>
    </row>
    <row r="25" spans="1:19" s="63" customFormat="1" ht="9" customHeight="1" x14ac:dyDescent="0.25">
      <c r="A25" s="309" t="s">
        <v>65</v>
      </c>
      <c r="B25" s="262"/>
      <c r="C25" s="310"/>
      <c r="D25" s="311"/>
      <c r="E25" s="257">
        <v>1</v>
      </c>
      <c r="F25" s="258" t="str">
        <f>IF(E25&gt;$R$32,,UPPER(VLOOKUP(E25,'1Q ELO (5)'!$A$7:$O$134,2)))</f>
        <v/>
      </c>
      <c r="G25" s="259"/>
      <c r="H25" s="258"/>
      <c r="I25" s="260"/>
      <c r="J25" s="261" t="s">
        <v>66</v>
      </c>
      <c r="K25" s="262"/>
      <c r="L25" s="263"/>
      <c r="M25" s="262"/>
      <c r="N25" s="264"/>
      <c r="O25" s="265" t="s">
        <v>67</v>
      </c>
      <c r="P25" s="266"/>
      <c r="Q25" s="266"/>
      <c r="R25" s="267"/>
      <c r="S25" s="207"/>
    </row>
    <row r="26" spans="1:19" s="63" customFormat="1" ht="9" customHeight="1" x14ac:dyDescent="0.25">
      <c r="A26" s="268" t="s">
        <v>68</v>
      </c>
      <c r="B26" s="269"/>
      <c r="C26" s="271"/>
      <c r="D26" s="311"/>
      <c r="E26" s="257">
        <v>2</v>
      </c>
      <c r="F26" s="258" t="str">
        <f>IF(E26&gt;$R$32,,UPPER(VLOOKUP(E26,'1Q ELO (5)'!$A$7:$O$134,2)))</f>
        <v/>
      </c>
      <c r="G26" s="259"/>
      <c r="H26" s="258"/>
      <c r="I26" s="260"/>
      <c r="J26" s="261" t="s">
        <v>69</v>
      </c>
      <c r="K26" s="262"/>
      <c r="L26" s="263"/>
      <c r="M26" s="262"/>
      <c r="N26" s="264"/>
      <c r="O26" s="272"/>
      <c r="P26" s="273"/>
      <c r="Q26" s="269"/>
      <c r="R26" s="274"/>
      <c r="S26" s="207"/>
    </row>
    <row r="27" spans="1:19" s="63" customFormat="1" ht="9" customHeight="1" x14ac:dyDescent="0.25">
      <c r="A27" s="275"/>
      <c r="B27" s="276"/>
      <c r="C27" s="278"/>
      <c r="D27" s="182"/>
      <c r="E27" s="312">
        <v>3</v>
      </c>
      <c r="F27" s="258" t="str">
        <f>IF(E27&gt;$R$32,,UPPER(VLOOKUP(E27,'1Q ELO (5)'!$A$7:$O$134,2)))</f>
        <v/>
      </c>
      <c r="G27" s="259"/>
      <c r="H27" s="258"/>
      <c r="I27" s="260"/>
      <c r="J27" s="261" t="s">
        <v>70</v>
      </c>
      <c r="K27" s="262"/>
      <c r="L27" s="263"/>
      <c r="M27" s="262"/>
      <c r="N27" s="264"/>
      <c r="O27" s="265" t="s">
        <v>71</v>
      </c>
      <c r="P27" s="266"/>
      <c r="Q27" s="266"/>
      <c r="R27" s="267"/>
      <c r="S27" s="207"/>
    </row>
    <row r="28" spans="1:19" s="63" customFormat="1" ht="9" customHeight="1" x14ac:dyDescent="0.25">
      <c r="A28" s="279"/>
      <c r="B28" s="182"/>
      <c r="C28" s="280"/>
      <c r="D28" s="182"/>
      <c r="E28" s="312">
        <v>4</v>
      </c>
      <c r="F28" s="258" t="str">
        <f>IF(E28&gt;$R$32,,UPPER(VLOOKUP(E28,'1Q ELO (5)'!$A$7:$O$134,2)))</f>
        <v/>
      </c>
      <c r="G28" s="259"/>
      <c r="H28" s="258"/>
      <c r="I28" s="260"/>
      <c r="J28" s="261" t="s">
        <v>72</v>
      </c>
      <c r="K28" s="262"/>
      <c r="L28" s="263"/>
      <c r="M28" s="262"/>
      <c r="N28" s="264"/>
      <c r="O28" s="262"/>
      <c r="P28" s="263"/>
      <c r="Q28" s="262"/>
      <c r="R28" s="264"/>
      <c r="S28" s="207"/>
    </row>
    <row r="29" spans="1:19" s="63" customFormat="1" ht="9" customHeight="1" x14ac:dyDescent="0.25">
      <c r="A29" s="281"/>
      <c r="B29" s="282"/>
      <c r="C29" s="283"/>
      <c r="D29" s="282"/>
      <c r="E29" s="257"/>
      <c r="F29" s="258"/>
      <c r="G29" s="259"/>
      <c r="H29" s="258"/>
      <c r="I29" s="260"/>
      <c r="J29" s="261" t="s">
        <v>73</v>
      </c>
      <c r="K29" s="262"/>
      <c r="L29" s="263"/>
      <c r="M29" s="262"/>
      <c r="N29" s="264"/>
      <c r="O29" s="269"/>
      <c r="P29" s="273"/>
      <c r="Q29" s="269"/>
      <c r="R29" s="274"/>
      <c r="S29" s="207"/>
    </row>
    <row r="30" spans="1:19" s="63" customFormat="1" ht="9" customHeight="1" x14ac:dyDescent="0.25">
      <c r="A30" s="284"/>
      <c r="B30" s="19"/>
      <c r="C30" s="280"/>
      <c r="D30" s="182"/>
      <c r="E30" s="257"/>
      <c r="F30" s="258"/>
      <c r="G30" s="259"/>
      <c r="H30" s="258"/>
      <c r="I30" s="260"/>
      <c r="J30" s="261" t="s">
        <v>74</v>
      </c>
      <c r="K30" s="262"/>
      <c r="L30" s="263"/>
      <c r="M30" s="262"/>
      <c r="N30" s="264"/>
      <c r="O30" s="265" t="s">
        <v>34</v>
      </c>
      <c r="P30" s="266"/>
      <c r="Q30" s="266"/>
      <c r="R30" s="267"/>
      <c r="S30" s="207"/>
    </row>
    <row r="31" spans="1:19" s="63" customFormat="1" ht="9" customHeight="1" x14ac:dyDescent="0.25">
      <c r="A31" s="284"/>
      <c r="B31" s="19"/>
      <c r="C31" s="286"/>
      <c r="D31" s="285"/>
      <c r="E31" s="257"/>
      <c r="F31" s="258"/>
      <c r="G31" s="259"/>
      <c r="H31" s="258"/>
      <c r="I31" s="260"/>
      <c r="J31" s="261" t="s">
        <v>75</v>
      </c>
      <c r="K31" s="262"/>
      <c r="L31" s="263"/>
      <c r="M31" s="262"/>
      <c r="N31" s="264"/>
      <c r="O31" s="262"/>
      <c r="P31" s="263"/>
      <c r="Q31" s="262"/>
      <c r="R31" s="264"/>
      <c r="S31" s="207"/>
    </row>
    <row r="32" spans="1:19" s="63" customFormat="1" ht="9" customHeight="1" x14ac:dyDescent="0.25">
      <c r="A32" s="287"/>
      <c r="B32" s="288"/>
      <c r="C32" s="290"/>
      <c r="D32" s="289"/>
      <c r="E32" s="291"/>
      <c r="F32" s="292"/>
      <c r="G32" s="293"/>
      <c r="H32" s="292"/>
      <c r="I32" s="294"/>
      <c r="J32" s="295" t="s">
        <v>76</v>
      </c>
      <c r="K32" s="269"/>
      <c r="L32" s="273"/>
      <c r="M32" s="269"/>
      <c r="N32" s="274"/>
      <c r="O32" s="269">
        <f>R4</f>
        <v>0</v>
      </c>
      <c r="P32" s="273"/>
      <c r="Q32" s="269"/>
      <c r="R32" s="296">
        <f>MIN(8,'1Q ELO (5)'!O5)</f>
        <v>8</v>
      </c>
      <c r="S32" s="207"/>
    </row>
    <row r="33" spans="10:19" s="63" customFormat="1" ht="9" customHeight="1" x14ac:dyDescent="0.25">
      <c r="J33" s="163"/>
      <c r="L33" s="163"/>
      <c r="N33" s="164"/>
      <c r="P33" s="163"/>
      <c r="R33" s="164"/>
      <c r="S33" s="207"/>
    </row>
    <row r="34" spans="10:19" s="63" customFormat="1" ht="9" customHeight="1" x14ac:dyDescent="0.25">
      <c r="J34" s="163"/>
      <c r="L34" s="163"/>
      <c r="N34" s="164"/>
      <c r="P34" s="163"/>
      <c r="R34" s="164"/>
      <c r="S34" s="207"/>
    </row>
    <row r="35" spans="10:19" s="63" customFormat="1" ht="9" customHeight="1" x14ac:dyDescent="0.25">
      <c r="J35" s="163"/>
      <c r="L35" s="163"/>
      <c r="N35" s="164"/>
      <c r="P35" s="163"/>
      <c r="R35" s="164"/>
      <c r="S35" s="207"/>
    </row>
    <row r="36" spans="10:19" s="63" customFormat="1" ht="9" customHeight="1" x14ac:dyDescent="0.25">
      <c r="J36" s="163"/>
      <c r="L36" s="163"/>
      <c r="N36" s="164"/>
      <c r="P36" s="163"/>
      <c r="R36" s="164"/>
      <c r="S36" s="207"/>
    </row>
    <row r="37" spans="10:19" s="63" customFormat="1" ht="9" customHeight="1" x14ac:dyDescent="0.25">
      <c r="J37" s="163"/>
      <c r="L37" s="163"/>
      <c r="N37" s="164"/>
      <c r="P37" s="163"/>
      <c r="R37" s="164"/>
      <c r="S37" s="207"/>
    </row>
    <row r="38" spans="10:19" s="63" customFormat="1" ht="9" customHeight="1" x14ac:dyDescent="0.25">
      <c r="J38" s="163"/>
      <c r="L38" s="163"/>
      <c r="N38" s="164"/>
      <c r="P38" s="163"/>
      <c r="R38" s="164"/>
      <c r="S38" s="207"/>
    </row>
    <row r="39" spans="10:19" s="63" customFormat="1" ht="9" customHeight="1" x14ac:dyDescent="0.25">
      <c r="J39" s="163"/>
      <c r="L39" s="163"/>
      <c r="N39" s="164"/>
      <c r="P39" s="163"/>
      <c r="R39" s="164"/>
      <c r="S39" s="207"/>
    </row>
    <row r="40" spans="10:19" s="63" customFormat="1" ht="9" customHeight="1" x14ac:dyDescent="0.25">
      <c r="J40" s="163"/>
      <c r="L40" s="163"/>
      <c r="N40" s="164"/>
      <c r="P40" s="163"/>
      <c r="R40" s="164"/>
      <c r="S40" s="207"/>
    </row>
    <row r="41" spans="10:19" s="63" customFormat="1" ht="9" customHeight="1" x14ac:dyDescent="0.25">
      <c r="J41" s="163"/>
      <c r="L41" s="163"/>
      <c r="N41" s="164"/>
      <c r="P41" s="163"/>
      <c r="R41" s="164"/>
      <c r="S41" s="207"/>
    </row>
    <row r="42" spans="10:19" s="63" customFormat="1" ht="9" customHeight="1" x14ac:dyDescent="0.25">
      <c r="J42" s="163"/>
      <c r="L42" s="163"/>
      <c r="N42" s="164"/>
      <c r="P42" s="163"/>
      <c r="R42" s="164"/>
      <c r="S42" s="207"/>
    </row>
    <row r="43" spans="10:19" s="63" customFormat="1" ht="9" customHeight="1" x14ac:dyDescent="0.25">
      <c r="J43" s="163"/>
      <c r="L43" s="163"/>
      <c r="N43" s="164"/>
      <c r="P43" s="163"/>
      <c r="R43" s="164"/>
      <c r="S43" s="207"/>
    </row>
    <row r="44" spans="10:19" s="63" customFormat="1" ht="9" customHeight="1" x14ac:dyDescent="0.25">
      <c r="J44" s="163"/>
      <c r="L44" s="163"/>
      <c r="N44" s="164"/>
      <c r="P44" s="163"/>
      <c r="R44" s="164"/>
      <c r="S44" s="207"/>
    </row>
    <row r="45" spans="10:19" s="63" customFormat="1" ht="9" customHeight="1" x14ac:dyDescent="0.25">
      <c r="J45" s="163"/>
      <c r="L45" s="163"/>
      <c r="N45" s="164"/>
      <c r="P45" s="163"/>
      <c r="R45" s="164"/>
      <c r="S45" s="207"/>
    </row>
    <row r="46" spans="10:19" s="63" customFormat="1" ht="9" customHeight="1" x14ac:dyDescent="0.25">
      <c r="J46" s="163"/>
      <c r="L46" s="163"/>
      <c r="N46" s="164"/>
      <c r="P46" s="163"/>
      <c r="R46" s="164"/>
      <c r="S46" s="207"/>
    </row>
    <row r="47" spans="10:19" s="63" customFormat="1" ht="9" customHeight="1" x14ac:dyDescent="0.25">
      <c r="J47" s="163"/>
      <c r="L47" s="163"/>
      <c r="N47" s="164"/>
      <c r="P47" s="163"/>
      <c r="R47" s="164"/>
      <c r="S47" s="207"/>
    </row>
    <row r="48" spans="10:19" s="63" customFormat="1" ht="9" customHeight="1" x14ac:dyDescent="0.25">
      <c r="J48" s="163"/>
      <c r="L48" s="163"/>
      <c r="N48" s="164"/>
      <c r="P48" s="163"/>
      <c r="R48" s="164"/>
      <c r="S48" s="207"/>
    </row>
    <row r="49" spans="10:19" s="63" customFormat="1" ht="9" customHeight="1" x14ac:dyDescent="0.25">
      <c r="J49" s="163"/>
      <c r="L49" s="163"/>
      <c r="N49" s="164"/>
      <c r="P49" s="163"/>
      <c r="R49" s="164"/>
      <c r="S49" s="207"/>
    </row>
    <row r="50" spans="10:19" s="63" customFormat="1" ht="9" customHeight="1" x14ac:dyDescent="0.25">
      <c r="J50" s="163"/>
      <c r="L50" s="163"/>
      <c r="N50" s="164"/>
      <c r="P50" s="163"/>
      <c r="R50" s="164"/>
      <c r="S50" s="207"/>
    </row>
    <row r="51" spans="10:19" s="63" customFormat="1" ht="9" customHeight="1" x14ac:dyDescent="0.25">
      <c r="J51" s="163"/>
      <c r="L51" s="163"/>
      <c r="N51" s="164"/>
      <c r="P51" s="163"/>
      <c r="R51" s="164"/>
      <c r="S51" s="207"/>
    </row>
    <row r="52" spans="10:19" s="63" customFormat="1" ht="9" customHeight="1" x14ac:dyDescent="0.25">
      <c r="J52" s="163"/>
      <c r="L52" s="163"/>
      <c r="N52" s="164"/>
      <c r="P52" s="163"/>
      <c r="R52" s="164"/>
      <c r="S52" s="207"/>
    </row>
    <row r="53" spans="10:19" s="63" customFormat="1" ht="9" customHeight="1" x14ac:dyDescent="0.25">
      <c r="J53" s="163"/>
      <c r="L53" s="163"/>
      <c r="N53" s="164"/>
      <c r="P53" s="163"/>
      <c r="R53" s="164"/>
      <c r="S53" s="207"/>
    </row>
    <row r="54" spans="10:19" s="63" customFormat="1" ht="9" customHeight="1" x14ac:dyDescent="0.25">
      <c r="J54" s="163"/>
      <c r="L54" s="163"/>
      <c r="N54" s="164"/>
      <c r="P54" s="163"/>
      <c r="R54" s="164"/>
      <c r="S54" s="207"/>
    </row>
    <row r="55" spans="10:19" s="63" customFormat="1" ht="9" customHeight="1" x14ac:dyDescent="0.25">
      <c r="J55" s="163"/>
      <c r="L55" s="163"/>
      <c r="N55" s="164"/>
      <c r="P55" s="163"/>
      <c r="R55" s="164"/>
      <c r="S55" s="207"/>
    </row>
    <row r="56" spans="10:19" s="63" customFormat="1" ht="9" customHeight="1" x14ac:dyDescent="0.25">
      <c r="J56" s="163"/>
      <c r="L56" s="163"/>
      <c r="N56" s="164"/>
      <c r="P56" s="163"/>
      <c r="R56" s="164"/>
      <c r="S56" s="207"/>
    </row>
    <row r="57" spans="10:19" s="63" customFormat="1" ht="9" customHeight="1" x14ac:dyDescent="0.25">
      <c r="J57" s="163"/>
      <c r="L57" s="163"/>
      <c r="N57" s="164"/>
      <c r="P57" s="163"/>
      <c r="R57" s="164"/>
      <c r="S57" s="207"/>
    </row>
    <row r="58" spans="10:19" s="63" customFormat="1" ht="9" customHeight="1" x14ac:dyDescent="0.25">
      <c r="J58" s="163"/>
      <c r="L58" s="163"/>
      <c r="N58" s="164"/>
      <c r="P58" s="163"/>
      <c r="R58" s="164"/>
      <c r="S58" s="207"/>
    </row>
    <row r="59" spans="10:19" s="63" customFormat="1" ht="9" customHeight="1" x14ac:dyDescent="0.25">
      <c r="J59" s="163"/>
      <c r="L59" s="163"/>
      <c r="N59" s="164"/>
      <c r="P59" s="163"/>
      <c r="R59" s="164"/>
      <c r="S59" s="313"/>
    </row>
    <row r="60" spans="10:19" s="63" customFormat="1" ht="9" customHeight="1" x14ac:dyDescent="0.25">
      <c r="J60" s="163"/>
      <c r="L60" s="163"/>
      <c r="N60" s="164"/>
      <c r="P60" s="163"/>
      <c r="R60" s="164"/>
      <c r="S60" s="207"/>
    </row>
    <row r="61" spans="10:19" s="63" customFormat="1" ht="9" customHeight="1" x14ac:dyDescent="0.25">
      <c r="J61" s="163"/>
      <c r="L61" s="163"/>
      <c r="N61" s="164"/>
      <c r="P61" s="163"/>
      <c r="R61" s="164"/>
      <c r="S61" s="207"/>
    </row>
    <row r="62" spans="10:19" s="63" customFormat="1" ht="9" customHeight="1" x14ac:dyDescent="0.25">
      <c r="J62" s="163"/>
      <c r="L62" s="163"/>
      <c r="N62" s="164"/>
      <c r="P62" s="163"/>
      <c r="R62" s="164"/>
      <c r="S62" s="207"/>
    </row>
    <row r="63" spans="10:19" s="63" customFormat="1" ht="9" customHeight="1" x14ac:dyDescent="0.25">
      <c r="J63" s="163"/>
      <c r="L63" s="163"/>
      <c r="N63" s="164"/>
      <c r="P63" s="163"/>
      <c r="R63" s="164"/>
      <c r="S63" s="207"/>
    </row>
    <row r="64" spans="10:19" s="63" customFormat="1" ht="9" customHeight="1" x14ac:dyDescent="0.25">
      <c r="J64" s="163"/>
      <c r="L64" s="163"/>
      <c r="N64" s="164"/>
      <c r="P64" s="163"/>
      <c r="R64" s="164"/>
      <c r="S64" s="207"/>
    </row>
    <row r="65" spans="10:19" s="63" customFormat="1" ht="9" customHeight="1" x14ac:dyDescent="0.25">
      <c r="J65" s="163"/>
      <c r="L65" s="163"/>
      <c r="N65" s="164"/>
      <c r="P65" s="163"/>
      <c r="R65" s="164"/>
      <c r="S65" s="207"/>
    </row>
    <row r="66" spans="10:19" s="63" customFormat="1" ht="9" customHeight="1" x14ac:dyDescent="0.25">
      <c r="J66" s="163"/>
      <c r="L66" s="163"/>
      <c r="N66" s="164"/>
      <c r="P66" s="163"/>
      <c r="R66" s="164"/>
      <c r="S66" s="207"/>
    </row>
    <row r="67" spans="10:19" s="63" customFormat="1" ht="9" customHeight="1" x14ac:dyDescent="0.25">
      <c r="J67" s="163"/>
      <c r="L67" s="163"/>
      <c r="N67" s="164"/>
      <c r="P67" s="163"/>
      <c r="R67" s="164"/>
      <c r="S67" s="207"/>
    </row>
    <row r="68" spans="10:19" s="63" customFormat="1" ht="9" customHeight="1" x14ac:dyDescent="0.25">
      <c r="J68" s="163"/>
      <c r="L68" s="163"/>
      <c r="N68" s="164"/>
      <c r="P68" s="163"/>
      <c r="R68" s="164"/>
      <c r="S68" s="207"/>
    </row>
    <row r="69" spans="10:19" s="63" customFormat="1" ht="9" customHeight="1" x14ac:dyDescent="0.25">
      <c r="J69" s="163"/>
      <c r="L69" s="163"/>
      <c r="N69" s="164"/>
      <c r="P69" s="163"/>
      <c r="R69" s="164"/>
      <c r="S69" s="207"/>
    </row>
    <row r="70" spans="10:19" s="10" customFormat="1" ht="6.75" customHeight="1" x14ac:dyDescent="0.25">
      <c r="J70" s="163"/>
      <c r="L70" s="163"/>
      <c r="N70" s="164"/>
      <c r="P70" s="163"/>
      <c r="R70" s="164"/>
      <c r="S70" s="314"/>
    </row>
    <row r="71" spans="10:19" s="21" customFormat="1" ht="10.5" customHeight="1" x14ac:dyDescent="0.25">
      <c r="J71" s="163"/>
      <c r="L71" s="163"/>
      <c r="N71" s="164"/>
      <c r="P71" s="163"/>
      <c r="R71" s="164"/>
    </row>
    <row r="72" spans="10:19" s="21" customFormat="1" ht="9" customHeight="1" x14ac:dyDescent="0.25">
      <c r="J72" s="163"/>
      <c r="L72" s="163"/>
      <c r="N72" s="164"/>
      <c r="P72" s="163"/>
      <c r="R72" s="164"/>
    </row>
    <row r="73" spans="10:19" s="21" customFormat="1" ht="9" customHeight="1" x14ac:dyDescent="0.25">
      <c r="J73" s="163"/>
      <c r="L73" s="163"/>
      <c r="N73" s="164"/>
      <c r="P73" s="163"/>
      <c r="R73" s="164"/>
    </row>
    <row r="74" spans="10:19" s="21" customFormat="1" ht="9" customHeight="1" x14ac:dyDescent="0.25">
      <c r="J74" s="163"/>
      <c r="L74" s="163"/>
      <c r="N74" s="164"/>
      <c r="P74" s="163"/>
      <c r="R74" s="164"/>
    </row>
    <row r="75" spans="10:19" s="21" customFormat="1" ht="9" customHeight="1" x14ac:dyDescent="0.25">
      <c r="J75" s="163"/>
      <c r="L75" s="163"/>
      <c r="N75" s="164"/>
      <c r="P75" s="163"/>
      <c r="R75" s="164"/>
    </row>
    <row r="76" spans="10:19" s="21" customFormat="1" ht="9" customHeight="1" x14ac:dyDescent="0.25">
      <c r="J76" s="163"/>
      <c r="L76" s="163"/>
      <c r="N76" s="164"/>
      <c r="P76" s="163"/>
      <c r="R76" s="164"/>
    </row>
    <row r="77" spans="10:19" s="21" customFormat="1" ht="9" customHeight="1" x14ac:dyDescent="0.25">
      <c r="J77" s="163"/>
      <c r="L77" s="163"/>
      <c r="N77" s="164"/>
      <c r="P77" s="163"/>
      <c r="R77" s="164"/>
    </row>
    <row r="78" spans="10:19" s="21" customFormat="1" ht="9" customHeight="1" x14ac:dyDescent="0.25">
      <c r="J78" s="163"/>
      <c r="L78" s="163"/>
      <c r="N78" s="164"/>
      <c r="P78" s="163"/>
      <c r="R78" s="164"/>
    </row>
    <row r="79" spans="10:19" s="21" customFormat="1" ht="9" customHeight="1" x14ac:dyDescent="0.25">
      <c r="J79" s="163"/>
      <c r="L79" s="163"/>
      <c r="N79" s="164"/>
      <c r="P79" s="163"/>
      <c r="R79" s="164"/>
    </row>
  </sheetData>
  <mergeCells count="1">
    <mergeCell ref="A4:C4"/>
  </mergeCells>
  <conditionalFormatting sqref="B8 B10 B12 B14 B16 B18 B20 B22">
    <cfRule type="cellIs" dxfId="529" priority="4" operator="equal">
      <formula>"QA"</formula>
    </cfRule>
    <cfRule type="cellIs" dxfId="528" priority="5" operator="equal">
      <formula>"DA"</formula>
    </cfRule>
  </conditionalFormatting>
  <conditionalFormatting sqref="E7 E11 E15 E19">
    <cfRule type="expression" dxfId="527" priority="2">
      <formula>$E7&lt;9</formula>
    </cfRule>
  </conditionalFormatting>
  <conditionalFormatting sqref="H7 H9 H11 H13 H15 H17 H19 H21">
    <cfRule type="expression" dxfId="526" priority="11">
      <formula>AND($E7&lt;9,$C7&gt;0)</formula>
    </cfRule>
  </conditionalFormatting>
  <conditionalFormatting sqref="I8 I12 I16 I20">
    <cfRule type="expression" dxfId="525" priority="8">
      <formula>AND($O$1="CU",I8="Umpire")</formula>
    </cfRule>
    <cfRule type="expression" dxfId="524" priority="9">
      <formula>AND($O$1="CU",I8&lt;&gt;"Umpire",J8&lt;&gt;"")</formula>
    </cfRule>
    <cfRule type="expression" dxfId="523" priority="10">
      <formula>AND($O$1="CU",I8&lt;&gt;"Umpire")</formula>
    </cfRule>
  </conditionalFormatting>
  <conditionalFormatting sqref="J8 J12 J16 J20 R32">
    <cfRule type="expression" dxfId="522" priority="3">
      <formula>$O$1="CU"</formula>
    </cfRule>
  </conditionalFormatting>
  <conditionalFormatting sqref="K8 K12 K16 K20">
    <cfRule type="expression" dxfId="521" priority="6">
      <formula>J8="as"</formula>
    </cfRule>
    <cfRule type="expression" dxfId="520" priority="7">
      <formula>J8="bs"</formula>
    </cfRule>
  </conditionalFormatting>
  <dataValidations count="1">
    <dataValidation type="list" allowBlank="1" showInputMessage="1" sqref="I8 K10 I12 M14 I16 K18 I20" xr:uid="{00000000-0002-0000-50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82946"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82945"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82948"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82949"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sheetPr>
  <dimension ref="A1:AK51"/>
  <sheetViews>
    <sheetView showZeros="0" zoomScale="85" zoomScaleNormal="85" workbookViewId="0">
      <selection activeCell="Q22" sqref="Q22"/>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356" t="str">
        <f>Altalanos!$A$8</f>
        <v>I. (U8) – Fiú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ELO'!$A$7:$O$22,5))</f>
        <v/>
      </c>
      <c r="D7" s="239" t="str">
        <f>IF($B7="","",VLOOKUP($B7,'1MD ELO'!$A$7:$O$22,15))</f>
        <v/>
      </c>
      <c r="E7" s="443" t="str">
        <f>UPPER(IF($B7="","",VLOOKUP($B7,'1MD ELO'!$A$7:$O$22,2)))</f>
        <v/>
      </c>
      <c r="F7" s="444"/>
      <c r="G7" s="443" t="str">
        <f>IF($B7="","",VLOOKUP($B7,'1MD ELO'!$A$7:$O$22,3))</f>
        <v/>
      </c>
      <c r="H7" s="444"/>
      <c r="I7" s="443" t="str">
        <f>IF($B7="","",VLOOKUP($B7,'1MD ELO'!$A$7:$O$22,4))</f>
        <v/>
      </c>
      <c r="J7" s="377"/>
      <c r="K7" s="382"/>
      <c r="L7" s="383" t="str">
        <f>IF(K7="","",CONCATENATE(VLOOKUP($Y$3,$AB$1:$AK$1,K7)," pont"))</f>
        <v/>
      </c>
      <c r="M7" s="384"/>
      <c r="Q7" s="365" t="s">
        <v>99</v>
      </c>
      <c r="R7" s="440" t="s">
        <v>140</v>
      </c>
      <c r="S7" s="440" t="s">
        <v>146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141</v>
      </c>
      <c r="S8" s="441" t="s">
        <v>147</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ELO'!$A$7:$O$22,5))</f>
        <v/>
      </c>
      <c r="D9" s="239" t="str">
        <f>IF($B9="","",VLOOKUP($B9,'1MD ELO'!$A$7:$O$22,15))</f>
        <v/>
      </c>
      <c r="E9" s="380" t="str">
        <f>UPPER(IF($B9="","",VLOOKUP($B9,'1MD ELO'!$A$7:$O$22,2)))</f>
        <v/>
      </c>
      <c r="F9" s="381"/>
      <c r="G9" s="380" t="str">
        <f>IF($B9="","",VLOOKUP($B9,'1MD ELO'!$A$7:$O$22,3))</f>
        <v/>
      </c>
      <c r="H9" s="381"/>
      <c r="I9" s="380" t="str">
        <f>IF($B9="","",VLOOKUP($B9,'1MD ELO'!$A$7:$O$22,4))</f>
        <v/>
      </c>
      <c r="J9" s="377"/>
      <c r="K9" s="382"/>
      <c r="L9" s="383" t="str">
        <f>IF(K9="","",CONCATENATE(VLOOKUP($Y$3,$AB$1:$AK$1,K9)," pont"))</f>
        <v/>
      </c>
      <c r="M9" s="384"/>
      <c r="Q9" s="375" t="s">
        <v>110</v>
      </c>
      <c r="R9" s="445" t="s">
        <v>136</v>
      </c>
      <c r="S9" s="445" t="s">
        <v>148</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ELO'!$A$7:$O$22,5))</f>
        <v/>
      </c>
      <c r="D11" s="239" t="str">
        <f>IF($B11="","",VLOOKUP($B11,'1MD ELO'!$A$7:$O$22,15))</f>
        <v/>
      </c>
      <c r="E11" s="380" t="str">
        <f>UPPER(IF($B11="","",VLOOKUP($B11,'1MD ELO'!$A$7:$O$22,2)))</f>
        <v/>
      </c>
      <c r="F11" s="381"/>
      <c r="G11" s="380" t="str">
        <f>IF($B11="","",VLOOKUP($B11,'1MD ELO'!$A$7:$O$22,3))</f>
        <v/>
      </c>
      <c r="H11" s="381"/>
      <c r="I11" s="380" t="str">
        <f>IF($B11="","",VLOOKUP($B11,'1MD ELO'!$A$7:$O$22,4))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ELO'!$A$7:$O$22,5))</f>
        <v/>
      </c>
      <c r="D13" s="239" t="str">
        <f>IF($B13="","",VLOOKUP($B13,'1MD ELO'!$A$7:$O$22,15))</f>
        <v/>
      </c>
      <c r="E13" s="443" t="str">
        <f>UPPER(IF($B13="","",VLOOKUP($B13,'1MD ELO'!$A$7:$O$22,2)))</f>
        <v/>
      </c>
      <c r="F13" s="444"/>
      <c r="G13" s="443" t="str">
        <f>IF($B13="","",VLOOKUP($B13,'1MD ELO'!$A$7:$O$22,3))</f>
        <v/>
      </c>
      <c r="H13" s="444"/>
      <c r="I13" s="443" t="str">
        <f>IF($B13="","",VLOOKUP($B13,'1MD ELO'!$A$7:$O$22,4))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ELO'!$A$7:$O$22,5))</f>
        <v/>
      </c>
      <c r="D15" s="239" t="str">
        <f>IF($B15="","",VLOOKUP($B15,'1MD ELO'!$A$7:$O$22,15))</f>
        <v/>
      </c>
      <c r="E15" s="380" t="str">
        <f>UPPER(IF($B15="","",VLOOKUP($B15,'1MD ELO'!$A$7:$O$22,2)))</f>
        <v/>
      </c>
      <c r="F15" s="381"/>
      <c r="G15" s="380" t="str">
        <f>IF($B15="","",VLOOKUP($B15,'1MD ELO'!$A$7:$O$22,3))</f>
        <v/>
      </c>
      <c r="H15" s="381"/>
      <c r="I15" s="380" t="str">
        <f>IF($B15="","",VLOOKUP($B15,'1MD ELO'!$A$7:$O$22,4))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ELO'!$A$7:$O$22,5))</f>
        <v/>
      </c>
      <c r="D17" s="239" t="str">
        <f>IF($B17="","",VLOOKUP($B17,'1MD ELO'!$A$7:$O$22,15))</f>
        <v/>
      </c>
      <c r="E17" s="380" t="str">
        <f>UPPER(IF($B17="","",VLOOKUP($B17,'1MD ELO'!$A$7:$O$22,2)))</f>
        <v/>
      </c>
      <c r="F17" s="381"/>
      <c r="G17" s="380" t="str">
        <f>IF($B17="","",VLOOKUP($B17,'1MD ELO'!$A$7:$O$22,3))</f>
        <v/>
      </c>
      <c r="H17" s="381"/>
      <c r="I17" s="380" t="str">
        <f>IF($B17="","",VLOOKUP($B17,'1MD ELO'!$A$7:$O$22,4))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8" t="s">
        <v>142</v>
      </c>
      <c r="B19" s="447"/>
      <c r="C19" s="239" t="str">
        <f>IF($B19="","",VLOOKUP($B19,'1MD ELO'!$A$7:$O$22,5))</f>
        <v/>
      </c>
      <c r="D19" s="239" t="str">
        <f>IF($B19="","",VLOOKUP($B19,'1MD ELO'!$A$7:$O$22,15))</f>
        <v/>
      </c>
      <c r="E19" s="380" t="str">
        <f>UPPER(IF($B19="","",VLOOKUP($B19,'1MD ELO'!$A$7:$O$22,2)))</f>
        <v/>
      </c>
      <c r="F19" s="381"/>
      <c r="G19" s="380" t="str">
        <f>IF($B19="","",VLOOKUP($B19,'1MD ELO'!$A$7:$O$22,3))</f>
        <v/>
      </c>
      <c r="H19" s="381"/>
      <c r="I19" s="380" t="str">
        <f>IF($B19="","",VLOOKUP($B19,'1MD ELO'!$A$7:$O$22,4))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718" t="str">
        <f>E19</f>
        <v/>
      </c>
      <c r="K27" s="718"/>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718"/>
      <c r="K28" s="718"/>
      <c r="L28" s="377"/>
      <c r="M28" s="449"/>
    </row>
    <row r="29" spans="1:37" ht="18.75" customHeight="1" x14ac:dyDescent="0.25">
      <c r="A29" s="389" t="s">
        <v>139</v>
      </c>
      <c r="B29" s="715" t="str">
        <f>E15</f>
        <v/>
      </c>
      <c r="C29" s="715"/>
      <c r="D29" s="716"/>
      <c r="E29" s="716"/>
      <c r="F29" s="717"/>
      <c r="G29" s="717"/>
      <c r="H29" s="716"/>
      <c r="I29" s="716"/>
      <c r="J29" s="716"/>
      <c r="K29" s="716"/>
      <c r="L29" s="377"/>
      <c r="M29" s="449"/>
    </row>
    <row r="30" spans="1:37" ht="18.75" customHeight="1" x14ac:dyDescent="0.25">
      <c r="A30" s="389" t="s">
        <v>142</v>
      </c>
      <c r="B30" s="715" t="str">
        <f>E17</f>
        <v/>
      </c>
      <c r="C30" s="715"/>
      <c r="D30" s="716"/>
      <c r="E30" s="716"/>
      <c r="F30" s="716"/>
      <c r="G30" s="716"/>
      <c r="H30" s="717"/>
      <c r="I30" s="717"/>
      <c r="J30" s="716"/>
      <c r="K30" s="716"/>
      <c r="L30" s="377"/>
      <c r="M30" s="449"/>
    </row>
    <row r="31" spans="1:37" ht="18.75" customHeight="1" x14ac:dyDescent="0.25">
      <c r="A31" s="389" t="s">
        <v>149</v>
      </c>
      <c r="B31" s="715" t="str">
        <f>E19</f>
        <v/>
      </c>
      <c r="C31" s="715"/>
      <c r="D31" s="716"/>
      <c r="E31" s="716"/>
      <c r="F31" s="716"/>
      <c r="G31" s="716"/>
      <c r="H31" s="718"/>
      <c r="I31" s="718"/>
      <c r="J31" s="717"/>
      <c r="K31" s="717"/>
      <c r="L31" s="377"/>
      <c r="M31" s="449"/>
    </row>
    <row r="32" spans="1:37" ht="18.75" customHeight="1" x14ac:dyDescent="0.25">
      <c r="A32" s="451"/>
      <c r="B32" s="452"/>
      <c r="C32" s="452"/>
      <c r="D32" s="451"/>
      <c r="E32" s="451"/>
      <c r="F32" s="451"/>
      <c r="G32" s="451"/>
      <c r="H32" s="451"/>
      <c r="I32" s="451"/>
      <c r="J32" s="377"/>
      <c r="K32" s="377"/>
      <c r="L32" s="377"/>
      <c r="M32" s="453"/>
    </row>
    <row r="33" spans="1:18" ht="13.2" x14ac:dyDescent="0.25">
      <c r="A33" s="377"/>
      <c r="B33" s="377"/>
      <c r="C33" s="377"/>
      <c r="D33" s="377"/>
      <c r="E33" s="377"/>
      <c r="F33" s="377"/>
      <c r="G33" s="377"/>
      <c r="H33" s="377"/>
      <c r="I33" s="377"/>
      <c r="J33" s="377"/>
      <c r="K33" s="377"/>
      <c r="L33" s="377"/>
      <c r="M33" s="377"/>
    </row>
    <row r="34" spans="1:18" ht="13.2" x14ac:dyDescent="0.25">
      <c r="A34" s="377" t="s">
        <v>82</v>
      </c>
      <c r="B34" s="377"/>
      <c r="C34" s="725" t="str">
        <f>IF(M23=1,B23,IF(M24=1,B24,IF(M25=1,B25,"")))</f>
        <v/>
      </c>
      <c r="D34" s="725"/>
      <c r="E34" s="378" t="s">
        <v>143</v>
      </c>
      <c r="F34" s="725" t="str">
        <f>IF(M28=1,B28,IF(M29=1,B29,IF(M30=1,B30,IF(M31=1,B31,""))))</f>
        <v/>
      </c>
      <c r="G34" s="725"/>
      <c r="H34" s="377"/>
      <c r="I34" s="390"/>
      <c r="J34" s="377"/>
      <c r="K34" s="377"/>
      <c r="L34" s="377"/>
      <c r="M34" s="377"/>
    </row>
    <row r="35" spans="1:18" ht="13.2" x14ac:dyDescent="0.25">
      <c r="A35" s="377"/>
      <c r="B35" s="377"/>
      <c r="C35" s="377"/>
      <c r="D35" s="377"/>
      <c r="E35" s="377"/>
      <c r="F35" s="378"/>
      <c r="G35" s="378"/>
      <c r="H35" s="377"/>
      <c r="I35" s="377"/>
      <c r="J35" s="377"/>
      <c r="K35" s="377"/>
      <c r="L35" s="377"/>
      <c r="M35" s="377"/>
    </row>
    <row r="36" spans="1:18" ht="13.2" x14ac:dyDescent="0.25">
      <c r="A36" s="377" t="s">
        <v>144</v>
      </c>
      <c r="B36" s="377"/>
      <c r="C36" s="725" t="str">
        <f>IF(M23=2,B23,IF(M24=2,B24,IF(M25=2,B25,"")))</f>
        <v/>
      </c>
      <c r="D36" s="725"/>
      <c r="E36" s="378" t="s">
        <v>143</v>
      </c>
      <c r="F36" s="725" t="str">
        <f>IF(M28=2,B28,IF(M29=2,B29,IF(M30=2,B30,IF(M31=2,B31,""))))</f>
        <v/>
      </c>
      <c r="G36" s="725"/>
      <c r="H36" s="377"/>
      <c r="I36" s="390"/>
      <c r="J36" s="377"/>
      <c r="K36" s="377"/>
      <c r="L36" s="377"/>
      <c r="M36" s="377"/>
    </row>
    <row r="37" spans="1:18" ht="13.2" x14ac:dyDescent="0.25">
      <c r="A37" s="377"/>
      <c r="B37" s="377"/>
      <c r="C37" s="378"/>
      <c r="D37" s="378"/>
      <c r="E37" s="378"/>
      <c r="F37" s="378"/>
      <c r="G37" s="378"/>
      <c r="H37" s="377"/>
      <c r="I37" s="377"/>
      <c r="J37" s="377"/>
      <c r="K37" s="377"/>
      <c r="L37" s="377"/>
      <c r="M37" s="377"/>
    </row>
    <row r="38" spans="1:18" ht="13.2" x14ac:dyDescent="0.25">
      <c r="A38" s="377" t="s">
        <v>145</v>
      </c>
      <c r="B38" s="377"/>
      <c r="C38" s="725" t="str">
        <f>IF(M23=3,B23,IF(M24=3,B24,IF(M25=3,B25,"")))</f>
        <v/>
      </c>
      <c r="D38" s="725"/>
      <c r="E38" s="378" t="s">
        <v>143</v>
      </c>
      <c r="F38" s="725" t="str">
        <f>IF(M28=3,B28,IF(M29=3,B29,IF(M30=3,B30,IF(M31=3,B31,""))))</f>
        <v/>
      </c>
      <c r="G38" s="725"/>
      <c r="H38" s="377"/>
      <c r="I38" s="390"/>
      <c r="J38" s="377"/>
      <c r="K38" s="377"/>
      <c r="L38" s="377"/>
      <c r="M38" s="377"/>
    </row>
    <row r="39" spans="1:18" ht="13.2" x14ac:dyDescent="0.25">
      <c r="A39" s="377"/>
      <c r="B39" s="377"/>
      <c r="C39" s="377"/>
      <c r="D39" s="377"/>
      <c r="E39" s="377"/>
      <c r="F39" s="377"/>
      <c r="G39" s="377"/>
      <c r="H39" s="377"/>
      <c r="I39" s="377"/>
      <c r="J39" s="377"/>
      <c r="K39" s="377"/>
      <c r="L39" s="377"/>
      <c r="M39" s="377"/>
    </row>
    <row r="40" spans="1:18" ht="13.2" x14ac:dyDescent="0.25">
      <c r="A40" s="377"/>
      <c r="B40" s="377"/>
      <c r="C40" s="377"/>
      <c r="D40" s="377"/>
      <c r="E40" s="377"/>
      <c r="F40" s="377"/>
      <c r="G40" s="377"/>
      <c r="H40" s="377"/>
      <c r="I40" s="377"/>
      <c r="J40" s="377"/>
      <c r="K40" s="377"/>
      <c r="L40" s="390"/>
      <c r="M40" s="377"/>
    </row>
    <row r="41" spans="1:18" ht="13.2" x14ac:dyDescent="0.25">
      <c r="A41" s="242" t="s">
        <v>54</v>
      </c>
      <c r="B41" s="243"/>
      <c r="C41" s="244"/>
      <c r="D41" s="391" t="s">
        <v>60</v>
      </c>
      <c r="E41" s="392" t="s">
        <v>61</v>
      </c>
      <c r="F41" s="393"/>
      <c r="G41" s="391" t="s">
        <v>60</v>
      </c>
      <c r="H41" s="392" t="s">
        <v>123</v>
      </c>
      <c r="I41" s="394"/>
      <c r="J41" s="392" t="s">
        <v>124</v>
      </c>
      <c r="K41" s="395" t="s">
        <v>125</v>
      </c>
      <c r="L41" s="36"/>
      <c r="M41" s="393"/>
      <c r="P41" s="398"/>
      <c r="Q41" s="398"/>
      <c r="R41" s="399"/>
    </row>
    <row r="42" spans="1:18" ht="13.2" x14ac:dyDescent="0.25">
      <c r="A42" s="400" t="s">
        <v>65</v>
      </c>
      <c r="B42" s="401"/>
      <c r="C42" s="402"/>
      <c r="D42" s="403">
        <v>1</v>
      </c>
      <c r="E42" s="713" t="str">
        <f>IF(D42&gt;$R$44,,UPPER(VLOOKUP(D42,'1MD ELO'!$A$7:$Q$134,2)))</f>
        <v>KISS</v>
      </c>
      <c r="F42" s="713"/>
      <c r="G42" s="404" t="s">
        <v>66</v>
      </c>
      <c r="H42" s="401"/>
      <c r="I42" s="405"/>
      <c r="J42" s="406"/>
      <c r="K42" s="407" t="s">
        <v>67</v>
      </c>
      <c r="L42" s="408"/>
      <c r="M42" s="420"/>
      <c r="P42" s="410"/>
      <c r="Q42" s="410"/>
      <c r="R42" s="263"/>
    </row>
    <row r="43" spans="1:18" ht="13.2" x14ac:dyDescent="0.25">
      <c r="A43" s="411" t="s">
        <v>126</v>
      </c>
      <c r="B43" s="412"/>
      <c r="C43" s="413"/>
      <c r="D43" s="414">
        <v>2</v>
      </c>
      <c r="E43" s="714" t="str">
        <f>IF(D43&gt;$R$44,,UPPER(VLOOKUP(D43,'1MD ELO'!$A$7:$Q$134,2)))</f>
        <v>ÖRDÖG</v>
      </c>
      <c r="F43" s="714"/>
      <c r="G43" s="415" t="s">
        <v>69</v>
      </c>
      <c r="H43" s="416"/>
      <c r="I43" s="417"/>
      <c r="J43" s="260"/>
      <c r="K43" s="418"/>
      <c r="L43" s="390"/>
      <c r="M43" s="419"/>
      <c r="P43" s="263"/>
      <c r="Q43" s="262"/>
      <c r="R43" s="263"/>
    </row>
    <row r="44" spans="1:18" ht="13.2" x14ac:dyDescent="0.25">
      <c r="A44" s="275"/>
      <c r="B44" s="276"/>
      <c r="C44" s="278"/>
      <c r="D44" s="414"/>
      <c r="E44" s="258"/>
      <c r="F44" s="377"/>
      <c r="G44" s="415" t="s">
        <v>70</v>
      </c>
      <c r="H44" s="416"/>
      <c r="I44" s="417"/>
      <c r="J44" s="260"/>
      <c r="K44" s="407" t="s">
        <v>71</v>
      </c>
      <c r="L44" s="408"/>
      <c r="M44" s="420"/>
      <c r="P44" s="410"/>
      <c r="Q44" s="410"/>
      <c r="R44" s="425">
        <f>MIN(4,'1MD ELO'!Q2)</f>
        <v>4</v>
      </c>
    </row>
    <row r="45" spans="1:18" ht="13.2" x14ac:dyDescent="0.25">
      <c r="A45" s="279"/>
      <c r="B45" s="182"/>
      <c r="C45" s="280"/>
      <c r="D45" s="414"/>
      <c r="E45" s="258"/>
      <c r="F45" s="377"/>
      <c r="G45" s="415" t="s">
        <v>72</v>
      </c>
      <c r="H45" s="416"/>
      <c r="I45" s="417"/>
      <c r="J45" s="260"/>
      <c r="K45" s="421"/>
      <c r="L45" s="377"/>
      <c r="M45" s="409"/>
      <c r="P45" s="263"/>
      <c r="Q45" s="262"/>
      <c r="R45" s="263"/>
    </row>
    <row r="46" spans="1:18" ht="13.2" x14ac:dyDescent="0.25">
      <c r="A46" s="281"/>
      <c r="B46" s="282"/>
      <c r="C46" s="283"/>
      <c r="D46" s="414"/>
      <c r="E46" s="258"/>
      <c r="F46" s="377"/>
      <c r="G46" s="415" t="s">
        <v>73</v>
      </c>
      <c r="H46" s="416"/>
      <c r="I46" s="417"/>
      <c r="J46" s="260"/>
      <c r="K46" s="411"/>
      <c r="L46" s="390"/>
      <c r="M46" s="419"/>
      <c r="P46" s="263"/>
      <c r="Q46" s="262"/>
      <c r="R46" s="263"/>
    </row>
    <row r="47" spans="1:18" ht="13.2" x14ac:dyDescent="0.25">
      <c r="A47" s="284"/>
      <c r="B47" s="19"/>
      <c r="C47" s="280"/>
      <c r="D47" s="414"/>
      <c r="E47" s="258"/>
      <c r="F47" s="377"/>
      <c r="G47" s="415" t="s">
        <v>74</v>
      </c>
      <c r="H47" s="416"/>
      <c r="I47" s="417"/>
      <c r="J47" s="260"/>
      <c r="K47" s="407" t="s">
        <v>34</v>
      </c>
      <c r="L47" s="408"/>
      <c r="M47" s="420"/>
      <c r="P47" s="410"/>
      <c r="Q47" s="410"/>
      <c r="R47" s="263"/>
    </row>
    <row r="48" spans="1:18" ht="13.2" x14ac:dyDescent="0.25">
      <c r="A48" s="284"/>
      <c r="B48" s="19"/>
      <c r="C48" s="286"/>
      <c r="D48" s="414"/>
      <c r="E48" s="258"/>
      <c r="F48" s="377"/>
      <c r="G48" s="415" t="s">
        <v>75</v>
      </c>
      <c r="H48" s="416"/>
      <c r="I48" s="417"/>
      <c r="J48" s="260"/>
      <c r="K48" s="421"/>
      <c r="L48" s="377"/>
      <c r="M48" s="409"/>
      <c r="P48" s="263"/>
      <c r="Q48" s="262"/>
      <c r="R48" s="263"/>
    </row>
    <row r="49" spans="1:18" ht="13.2" x14ac:dyDescent="0.25">
      <c r="A49" s="287"/>
      <c r="B49" s="288"/>
      <c r="C49" s="290"/>
      <c r="D49" s="422"/>
      <c r="E49" s="292"/>
      <c r="F49" s="390"/>
      <c r="G49" s="423" t="s">
        <v>76</v>
      </c>
      <c r="H49" s="412"/>
      <c r="I49" s="424"/>
      <c r="J49" s="294"/>
      <c r="K49" s="411">
        <f>L4</f>
        <v>0</v>
      </c>
      <c r="L49" s="390"/>
      <c r="M49" s="419"/>
      <c r="P49" s="263"/>
      <c r="Q49" s="262"/>
      <c r="R49" s="425"/>
    </row>
    <row r="50" spans="1:18" ht="13.2" x14ac:dyDescent="0.25"/>
    <row r="51" spans="1:18" ht="13.2" x14ac:dyDescent="0.25"/>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1179" priority="3" operator="equal">
      <formula>"Bye"</formula>
    </cfRule>
  </conditionalFormatting>
  <conditionalFormatting sqref="R44 R49">
    <cfRule type="expression" dxfId="1178"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99FF66"/>
    <pageSetUpPr fitToPage="1"/>
  </sheetPr>
  <dimension ref="A1:U47"/>
  <sheetViews>
    <sheetView showGridLines="0" showZeros="0" zoomScale="85" zoomScaleNormal="85" workbookViewId="0">
      <selection activeCell="A6" sqref="A6"/>
    </sheetView>
  </sheetViews>
  <sheetFormatPr defaultColWidth="8.6640625" defaultRowHeight="12.75" customHeight="1"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5.109375" customWidth="1"/>
    <col min="18" max="18" width="1.6640625" style="164" customWidth="1"/>
    <col min="19" max="19" width="9.1093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79</v>
      </c>
      <c r="L1" s="99"/>
      <c r="M1" s="107"/>
      <c r="N1" s="166"/>
      <c r="O1" s="166"/>
      <c r="P1" s="166"/>
      <c r="Q1" s="165"/>
      <c r="R1" s="166"/>
    </row>
    <row r="2" spans="1:21" s="172" customFormat="1" ht="13.2" x14ac:dyDescent="0.25">
      <c r="A2" s="103" t="s">
        <v>32</v>
      </c>
      <c r="B2" s="103"/>
      <c r="C2" s="103"/>
      <c r="D2" s="168"/>
      <c r="E2" s="104">
        <f>Altalanos!$E$8</f>
        <v>0</v>
      </c>
      <c r="F2" s="103"/>
      <c r="G2" s="169"/>
      <c r="H2" s="170"/>
      <c r="I2" s="170"/>
      <c r="J2" s="171"/>
      <c r="K2" s="98" t="s">
        <v>247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81</v>
      </c>
      <c r="F5" s="185" t="s">
        <v>27</v>
      </c>
      <c r="G5" s="185" t="s">
        <v>28</v>
      </c>
      <c r="H5" s="185"/>
      <c r="I5" s="185" t="s">
        <v>38</v>
      </c>
      <c r="J5" s="185"/>
      <c r="K5" s="183" t="s">
        <v>82</v>
      </c>
      <c r="L5" s="186"/>
      <c r="M5" s="183" t="s">
        <v>58</v>
      </c>
      <c r="N5" s="186"/>
      <c r="O5" s="183"/>
      <c r="P5" s="186"/>
      <c r="Q5" s="183"/>
      <c r="R5" s="187"/>
    </row>
    <row r="6" spans="1:21" s="195" customFormat="1" ht="12.7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(5)'!$A$7:$M$32,12))</f>
        <v/>
      </c>
      <c r="C7" s="197" t="str">
        <f>IF($E7="","",VLOOKUP($E7,'1Q ELO (5)'!$A$7:$M$32,13))</f>
        <v/>
      </c>
      <c r="D7" s="198" t="str">
        <f>IF($E7="","",VLOOKUP($E7,'1Q ELO (5)'!$A$7:$M$32,5))</f>
        <v/>
      </c>
      <c r="E7" s="199"/>
      <c r="F7" s="235" t="str">
        <f>UPPER(IF($E7="","",VLOOKUP($E7,'1Q ELO (5)'!$A$7:$M$32,2)))</f>
        <v/>
      </c>
      <c r="G7" s="235" t="str">
        <f>IF($E7="","",VLOOKUP($E7,'1Q ELO (5)'!$A$7:$M$32,3))</f>
        <v/>
      </c>
      <c r="H7" s="235"/>
      <c r="I7" s="235" t="str">
        <f>IF($E7="","",VLOOKUP($E7,'1Q ELO (5)'!$A$7:$M$32,4))</f>
        <v/>
      </c>
      <c r="J7" s="201"/>
      <c r="K7" s="202"/>
      <c r="L7" s="202"/>
      <c r="M7" s="202"/>
      <c r="N7" s="202"/>
      <c r="O7" s="203"/>
      <c r="P7" s="204"/>
      <c r="Q7" s="205"/>
      <c r="R7" s="206"/>
      <c r="S7" s="207"/>
      <c r="U7" s="208" t="str">
        <f>Birók!P21</f>
        <v>Bíró</v>
      </c>
    </row>
    <row r="8" spans="1:21" s="63" customFormat="1" ht="9" customHeight="1" x14ac:dyDescent="0.25">
      <c r="A8" s="209"/>
      <c r="B8" s="315"/>
      <c r="C8" s="212"/>
      <c r="D8" s="316"/>
      <c r="E8" s="212"/>
      <c r="F8" s="213"/>
      <c r="G8" s="213"/>
      <c r="H8" s="214"/>
      <c r="I8" s="317"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(5)'!$A$7:$M$32,12))</f>
        <v/>
      </c>
      <c r="C9" s="197" t="str">
        <f>IF($E9="","",VLOOKUP($E9,'1Q ELO (5)'!$A$7:$M$32,13))</f>
        <v/>
      </c>
      <c r="D9" s="198" t="str">
        <f>IF($E9="","",VLOOKUP($E9,'1Q ELO (5)'!$A$7:$M$32,5))</f>
        <v/>
      </c>
      <c r="E9" s="199"/>
      <c r="F9" s="219" t="str">
        <f>UPPER(IF($E9="","",VLOOKUP($E9,'1Q ELO (5)'!$A$7:$M$32,2)))</f>
        <v/>
      </c>
      <c r="G9" s="219" t="str">
        <f>IF($E9="","",VLOOKUP($E9,'1Q ELO (5)'!$A$7:$M$32,3))</f>
        <v/>
      </c>
      <c r="H9" s="219"/>
      <c r="I9" s="219" t="str">
        <f>IF($E9="","",VLOOKUP($E9,'1Q ELO (5)'!$A$7:$M$32,4))</f>
        <v/>
      </c>
      <c r="J9" s="221"/>
      <c r="K9" s="202"/>
      <c r="L9" s="222"/>
      <c r="M9" s="202"/>
      <c r="N9" s="202"/>
      <c r="O9" s="203"/>
      <c r="P9" s="204"/>
      <c r="Q9" s="205"/>
      <c r="R9" s="206"/>
      <c r="S9" s="207"/>
      <c r="U9" s="218" t="str">
        <f>Birók!P23</f>
        <v xml:space="preserve"> </v>
      </c>
    </row>
    <row r="10" spans="1:21" s="63" customFormat="1" ht="9" customHeight="1" x14ac:dyDescent="0.25">
      <c r="A10" s="209"/>
      <c r="B10" s="315" t="str">
        <f>IF($E10="","",VLOOKUP($E10,'1Q ELO (5)'!$A$7:$M$32,12))</f>
        <v/>
      </c>
      <c r="C10" s="212"/>
      <c r="D10" s="316"/>
      <c r="E10" s="223"/>
      <c r="F10" s="213"/>
      <c r="G10" s="213"/>
      <c r="H10" s="214"/>
      <c r="I10" s="213"/>
      <c r="J10" s="224"/>
      <c r="K10" s="318"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(5)'!$A$7:$M$32,12))</f>
        <v/>
      </c>
      <c r="C11" s="197" t="str">
        <f>IF($E11="","",VLOOKUP($E11,'1Q ELO (5)'!$A$7:$M$32,13))</f>
        <v/>
      </c>
      <c r="D11" s="198" t="str">
        <f>IF($E11="","",VLOOKUP($E11,'1Q ELO (5)'!$A$7:$M$32,5))</f>
        <v/>
      </c>
      <c r="E11" s="199"/>
      <c r="F11" s="219" t="str">
        <f>UPPER(IF($E11="","",VLOOKUP($E11,'1Q ELO (5)'!$A$7:$M$32,2)))</f>
        <v/>
      </c>
      <c r="G11" s="219" t="str">
        <f>IF($E11="","",VLOOKUP($E11,'1Q ELO (5)'!$A$7:$M$32,3))</f>
        <v/>
      </c>
      <c r="H11" s="219"/>
      <c r="I11" s="219" t="str">
        <f>IF($E11="","",VLOOKUP($E11,'1Q ELO (5)'!$A$7:$M$32,4))</f>
        <v/>
      </c>
      <c r="J11" s="201"/>
      <c r="K11" s="202"/>
      <c r="L11" s="228"/>
      <c r="M11" s="202"/>
      <c r="N11" s="227"/>
      <c r="O11" s="227"/>
      <c r="P11" s="227"/>
      <c r="Q11" s="205"/>
      <c r="R11" s="206"/>
      <c r="S11" s="207"/>
      <c r="U11" s="218" t="str">
        <f>Birók!P25</f>
        <v xml:space="preserve"> </v>
      </c>
    </row>
    <row r="12" spans="1:21" s="63" customFormat="1" ht="9" customHeight="1" x14ac:dyDescent="0.25">
      <c r="A12" s="209"/>
      <c r="B12" s="315" t="str">
        <f>IF($E12="","",VLOOKUP($E12,'1Q ELO (5)'!$A$7:$M$32,12))</f>
        <v/>
      </c>
      <c r="C12" s="212"/>
      <c r="D12" s="316"/>
      <c r="E12" s="223"/>
      <c r="F12" s="213"/>
      <c r="G12" s="213"/>
      <c r="H12" s="214"/>
      <c r="I12" s="318" t="s">
        <v>59</v>
      </c>
      <c r="J12" s="216"/>
      <c r="K12" s="217" t="str">
        <f>UPPER(IF(OR(J12="a",J12="as"),F11,IF(OR(J12="b",J12="bs"),F13,)))</f>
        <v/>
      </c>
      <c r="L12" s="230"/>
      <c r="M12" s="202"/>
      <c r="N12" s="227"/>
      <c r="O12" s="227"/>
      <c r="P12" s="227"/>
      <c r="Q12" s="205"/>
      <c r="R12" s="206"/>
      <c r="S12" s="207"/>
      <c r="U12" s="218" t="str">
        <f>Birók!P26</f>
        <v xml:space="preserve"> </v>
      </c>
    </row>
    <row r="13" spans="1:21" s="63" customFormat="1" ht="9" customHeight="1" x14ac:dyDescent="0.25">
      <c r="A13" s="209">
        <v>4</v>
      </c>
      <c r="B13" s="197" t="str">
        <f>IF($E13="","",VLOOKUP($E13,'1Q ELO (5)'!$A$7:$M$32,12))</f>
        <v/>
      </c>
      <c r="C13" s="197" t="str">
        <f>IF($E13="","",VLOOKUP($E13,'1Q ELO (5)'!$A$7:$M$32,13))</f>
        <v/>
      </c>
      <c r="D13" s="198" t="str">
        <f>IF($E13="","",VLOOKUP($E13,'1Q ELO (5)'!$A$7:$M$32,5))</f>
        <v/>
      </c>
      <c r="E13" s="199"/>
      <c r="F13" s="219" t="str">
        <f>UPPER(IF($E13="","",VLOOKUP($E13,'1Q ELO (5)'!$A$7:$M$32,2)))</f>
        <v/>
      </c>
      <c r="G13" s="219" t="str">
        <f>IF($E13="","",VLOOKUP($E13,'1Q ELO (5)'!$A$7:$M$32,3))</f>
        <v/>
      </c>
      <c r="H13" s="219"/>
      <c r="I13" s="219" t="str">
        <f>IF($E13="","",VLOOKUP($E13,'1Q ELO (5)'!$A$7:$M$32,4))</f>
        <v/>
      </c>
      <c r="J13" s="231"/>
      <c r="K13" s="202"/>
      <c r="L13" s="202"/>
      <c r="M13" s="202"/>
      <c r="N13" s="227"/>
      <c r="O13" s="227"/>
      <c r="P13" s="227"/>
      <c r="Q13" s="205"/>
      <c r="R13" s="206"/>
      <c r="S13" s="207"/>
      <c r="U13" s="218" t="str">
        <f>Birók!P27</f>
        <v xml:space="preserve"> </v>
      </c>
    </row>
    <row r="14" spans="1:21" s="63" customFormat="1" ht="9" customHeight="1" x14ac:dyDescent="0.25">
      <c r="A14" s="209"/>
      <c r="B14" s="210" t="str">
        <f>IF($E14="","",VLOOKUP($E14,'1Q ELO (5)'!$A$7:$M$32,12))</f>
        <v/>
      </c>
      <c r="C14" s="212"/>
      <c r="D14" s="316"/>
      <c r="E14" s="223"/>
      <c r="F14" s="213"/>
      <c r="G14" s="213"/>
      <c r="H14" s="214"/>
      <c r="I14" s="21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(5)'!$A$7:$M$32,12))</f>
        <v/>
      </c>
      <c r="C15" s="197" t="str">
        <f>IF($E15="","",VLOOKUP($E15,'1Q ELO (5)'!$A$7:$M$32,13))</f>
        <v/>
      </c>
      <c r="D15" s="198" t="str">
        <f>IF($E15="","",VLOOKUP($E15,'1Q ELO (5)'!$A$7:$M$32,5))</f>
        <v/>
      </c>
      <c r="E15" s="319"/>
      <c r="F15" s="235" t="str">
        <f>UPPER(IF($E15="","",VLOOKUP($E15,'1Q ELO (5)'!$A$7:$M$32,2)))</f>
        <v/>
      </c>
      <c r="G15" s="235" t="str">
        <f>IF($E15="","",VLOOKUP($E15,'1Q ELO (5)'!$A$7:$M$32,3))</f>
        <v/>
      </c>
      <c r="H15" s="235"/>
      <c r="I15" s="235" t="str">
        <f>IF($E15="","",VLOOKUP($E15,'1Q ELO (5)'!$A$7:$M$32,4))</f>
        <v/>
      </c>
      <c r="J15" s="300"/>
      <c r="K15" s="202"/>
      <c r="L15" s="202"/>
      <c r="M15" s="202"/>
      <c r="N15" s="227"/>
      <c r="O15" s="202"/>
      <c r="P15" s="227"/>
      <c r="Q15" s="205"/>
      <c r="R15" s="206"/>
      <c r="S15" s="207"/>
      <c r="U15" s="218" t="str">
        <f>Birók!P29</f>
        <v xml:space="preserve"> </v>
      </c>
    </row>
    <row r="16" spans="1:21" s="63" customFormat="1" ht="9" customHeight="1" x14ac:dyDescent="0.25">
      <c r="A16" s="209"/>
      <c r="B16" s="210" t="str">
        <f>IF($E16="","",VLOOKUP($E16,'1Q ELO (5)'!$A$7:$M$32,12))</f>
        <v/>
      </c>
      <c r="C16" s="212"/>
      <c r="D16" s="316"/>
      <c r="E16" s="223"/>
      <c r="F16" s="213"/>
      <c r="G16" s="213"/>
      <c r="H16" s="214"/>
      <c r="I16" s="318"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(5)'!$A$7:$M$32,12))</f>
        <v/>
      </c>
      <c r="C17" s="197" t="str">
        <f>IF($E17="","",VLOOKUP($E17,'1Q ELO (5)'!$A$7:$M$32,13))</f>
        <v/>
      </c>
      <c r="D17" s="198" t="str">
        <f>IF($E17="","",VLOOKUP($E17,'1Q ELO (5)'!$A$7:$M$32,5))</f>
        <v/>
      </c>
      <c r="E17" s="199"/>
      <c r="F17" s="219" t="str">
        <f>UPPER(IF($E17="","",VLOOKUP($E17,'1Q ELO (5)'!$A$7:$M$32,2)))</f>
        <v/>
      </c>
      <c r="G17" s="219" t="str">
        <f>IF($E17="","",VLOOKUP($E17,'1Q ELO (5)'!$A$7:$M$32,3))</f>
        <v/>
      </c>
      <c r="H17" s="219"/>
      <c r="I17" s="219" t="str">
        <f>IF($E17="","",VLOOKUP($E17,'1Q ELO (5)'!$A$7:$M$32,4))</f>
        <v/>
      </c>
      <c r="J17" s="221"/>
      <c r="K17" s="202"/>
      <c r="L17" s="222"/>
      <c r="M17" s="202"/>
      <c r="N17" s="227"/>
      <c r="O17" s="227"/>
      <c r="P17" s="227"/>
      <c r="Q17" s="205"/>
      <c r="R17" s="206"/>
      <c r="S17" s="207"/>
    </row>
    <row r="18" spans="1:19" s="63" customFormat="1" ht="9" customHeight="1" x14ac:dyDescent="0.25">
      <c r="A18" s="209"/>
      <c r="B18" s="210" t="str">
        <f>IF($E18="","",VLOOKUP($E18,'1Q ELO (5)'!$A$7:$M$32,12))</f>
        <v/>
      </c>
      <c r="C18" s="212"/>
      <c r="D18" s="316"/>
      <c r="E18" s="223"/>
      <c r="F18" s="213"/>
      <c r="G18" s="213"/>
      <c r="H18" s="214"/>
      <c r="I18" s="213"/>
      <c r="J18" s="224"/>
      <c r="K18" s="318"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(5)'!$A$7:$M$32,12))</f>
        <v/>
      </c>
      <c r="C19" s="197" t="str">
        <f>IF($E19="","",VLOOKUP($E19,'1Q ELO (5)'!$A$7:$M$32,13))</f>
        <v/>
      </c>
      <c r="D19" s="198" t="str">
        <f>IF($E19="","",VLOOKUP($E19,'1Q ELO (5)'!$A$7:$M$32,5))</f>
        <v/>
      </c>
      <c r="E19" s="199"/>
      <c r="F19" s="219" t="str">
        <f>UPPER(IF($E19="","",VLOOKUP($E19,'1Q ELO (5)'!$A$7:$M$32,2)))</f>
        <v/>
      </c>
      <c r="G19" s="219" t="str">
        <f>IF($E19="","",VLOOKUP($E19,'1Q ELO (5)'!$A$7:$M$32,3))</f>
        <v/>
      </c>
      <c r="H19" s="219"/>
      <c r="I19" s="219" t="str">
        <f>IF($E19="","",VLOOKUP($E19,'1Q ELO (5)'!$A$7:$M$32,4))</f>
        <v/>
      </c>
      <c r="J19" s="201"/>
      <c r="K19" s="202"/>
      <c r="L19" s="228"/>
      <c r="M19" s="202"/>
      <c r="N19" s="227"/>
      <c r="O19" s="227"/>
      <c r="P19" s="227"/>
      <c r="Q19" s="205"/>
      <c r="R19" s="206"/>
      <c r="S19" s="207"/>
    </row>
    <row r="20" spans="1:19" s="63" customFormat="1" ht="9" customHeight="1" x14ac:dyDescent="0.25">
      <c r="A20" s="209"/>
      <c r="B20" s="210" t="str">
        <f>IF($E20="","",VLOOKUP($E20,'1Q ELO (5)'!$A$7:$M$32,12))</f>
        <v/>
      </c>
      <c r="C20" s="212"/>
      <c r="D20" s="211"/>
      <c r="E20" s="212"/>
      <c r="F20" s="213"/>
      <c r="G20" s="213"/>
      <c r="H20" s="214"/>
      <c r="I20" s="318" t="s">
        <v>59</v>
      </c>
      <c r="J20" s="216"/>
      <c r="K20" s="217" t="str">
        <f>UPPER(IF(OR(J20="a",J20="as"),F19,IF(OR(J20="b",J20="bs"),F21,)))</f>
        <v/>
      </c>
      <c r="L20" s="230"/>
      <c r="M20" s="202"/>
      <c r="N20" s="227"/>
      <c r="O20" s="227"/>
      <c r="P20" s="227"/>
      <c r="Q20" s="205"/>
      <c r="R20" s="206"/>
      <c r="S20" s="207"/>
    </row>
    <row r="21" spans="1:19" s="63" customFormat="1" ht="9" customHeight="1" x14ac:dyDescent="0.25">
      <c r="A21" s="302" t="s">
        <v>76</v>
      </c>
      <c r="B21" s="197" t="str">
        <f>IF($E21="","",VLOOKUP($E21,'1Q ELO (5)'!$A$7:$M$32,12))</f>
        <v/>
      </c>
      <c r="C21" s="197" t="str">
        <f>IF($E21="","",VLOOKUP($E21,'1Q ELO (5)'!$A$7:$M$32,13))</f>
        <v/>
      </c>
      <c r="D21" s="198" t="str">
        <f>IF($E21="","",VLOOKUP($E21,'1Q ELO (5)'!$A$7:$M$32,5))</f>
        <v/>
      </c>
      <c r="E21" s="199"/>
      <c r="F21" s="219" t="str">
        <f>UPPER(IF($E21="","",VLOOKUP($E21,'1Q ELO (5)'!$A$7:$M$32,2)))</f>
        <v/>
      </c>
      <c r="G21" s="219" t="str">
        <f>IF($E21="","",VLOOKUP($E21,'1Q ELO (5)'!$A$7:$M$32,3))</f>
        <v/>
      </c>
      <c r="H21" s="219"/>
      <c r="I21" s="219" t="str">
        <f>IF($E21="","",VLOOKUP($E21,'1Q ELO (5)'!$A$7:$M$32,4))</f>
        <v/>
      </c>
      <c r="J21" s="231"/>
      <c r="K21" s="202"/>
      <c r="L21" s="202"/>
      <c r="M21" s="202"/>
      <c r="N21" s="227"/>
      <c r="O21" s="227"/>
      <c r="P21" s="227"/>
      <c r="Q21" s="205"/>
      <c r="R21" s="206"/>
      <c r="S21" s="207"/>
    </row>
    <row r="22" spans="1:19" s="63" customFormat="1" ht="9" customHeight="1" x14ac:dyDescent="0.25">
      <c r="A22" s="209"/>
      <c r="B22" s="210" t="str">
        <f>IF($E22="","",VLOOKUP($E22,'1Q ELO (5)'!$A$7:$M$32,12))</f>
        <v/>
      </c>
      <c r="C22" s="212"/>
      <c r="D22" s="211"/>
      <c r="E22" s="212"/>
      <c r="F22" s="233"/>
      <c r="G22" s="233"/>
      <c r="H22" s="303"/>
      <c r="I22" s="233"/>
      <c r="J22" s="224"/>
      <c r="K22" s="202"/>
      <c r="L22" s="202"/>
      <c r="M22" s="202"/>
      <c r="N22" s="227"/>
      <c r="O22" s="227"/>
      <c r="P22" s="227"/>
      <c r="Q22" s="205"/>
      <c r="R22" s="206"/>
      <c r="S22" s="207"/>
    </row>
    <row r="23" spans="1:19" s="63" customFormat="1" ht="9" customHeight="1" x14ac:dyDescent="0.25">
      <c r="A23" s="196">
        <v>9</v>
      </c>
      <c r="B23" s="197" t="str">
        <f>IF($E23="","",VLOOKUP($E23,'1Q ELO (5)'!$A$7:$M$32,12))</f>
        <v/>
      </c>
      <c r="C23" s="197" t="str">
        <f>IF($E23="","",VLOOKUP($E23,'1Q ELO (5)'!$A$7:$M$32,13))</f>
        <v/>
      </c>
      <c r="D23" s="198" t="str">
        <f>IF($E23="","",VLOOKUP($E23,'1Q ELO (5)'!$A$7:$M$32,5))</f>
        <v/>
      </c>
      <c r="E23" s="199"/>
      <c r="F23" s="235" t="str">
        <f>UPPER(IF($E23="","",VLOOKUP($E23,'1Q ELO (5)'!$A$7:$M$32,2)))</f>
        <v/>
      </c>
      <c r="G23" s="235" t="str">
        <f>IF($E23="","",VLOOKUP($E23,'1Q ELO (5)'!$A$7:$M$32,3))</f>
        <v/>
      </c>
      <c r="H23" s="235"/>
      <c r="I23" s="235" t="str">
        <f>IF($E23="","",VLOOKUP($E23,'1Q ELO (5)'!$A$7:$M$32,4))</f>
        <v/>
      </c>
      <c r="J23" s="201"/>
      <c r="K23" s="202"/>
      <c r="L23" s="202"/>
      <c r="M23" s="202"/>
      <c r="N23" s="227"/>
      <c r="O23" s="227"/>
      <c r="P23" s="227"/>
      <c r="Q23" s="205"/>
      <c r="R23" s="206"/>
      <c r="S23" s="207"/>
    </row>
    <row r="24" spans="1:19" s="63" customFormat="1" ht="9" customHeight="1" x14ac:dyDescent="0.25">
      <c r="A24" s="209"/>
      <c r="B24" s="315" t="str">
        <f>IF($E24="","",VLOOKUP($E24,'1Q ELO (5)'!$A$7:$M$32,12))</f>
        <v/>
      </c>
      <c r="C24" s="212"/>
      <c r="D24" s="211"/>
      <c r="E24" s="212"/>
      <c r="F24" s="213"/>
      <c r="G24" s="213"/>
      <c r="H24" s="214"/>
      <c r="I24" s="318" t="s">
        <v>59</v>
      </c>
      <c r="J24" s="216"/>
      <c r="K24" s="217" t="str">
        <f>UPPER(IF(OR(J24="a",J24="as"),F23,IF(OR(J24="b",J24="bs"),F25,)))</f>
        <v/>
      </c>
      <c r="L24" s="217"/>
      <c r="M24" s="202"/>
      <c r="N24" s="227"/>
      <c r="O24" s="227"/>
      <c r="P24" s="227"/>
      <c r="Q24" s="205"/>
      <c r="R24" s="206"/>
      <c r="S24" s="207"/>
    </row>
    <row r="25" spans="1:19" s="63" customFormat="1" ht="9" customHeight="1" x14ac:dyDescent="0.25">
      <c r="A25" s="209">
        <v>10</v>
      </c>
      <c r="B25" s="197" t="str">
        <f>IF($E25="","",VLOOKUP($E25,'1Q ELO (5)'!$A$7:$M$32,12))</f>
        <v/>
      </c>
      <c r="C25" s="197" t="str">
        <f>IF($E25="","",VLOOKUP($E25,'1Q ELO (5)'!$A$7:$M$32,13))</f>
        <v/>
      </c>
      <c r="D25" s="198" t="str">
        <f>IF($E25="","",VLOOKUP($E25,'1Q ELO (5)'!$A$7:$M$32,5))</f>
        <v/>
      </c>
      <c r="E25" s="199"/>
      <c r="F25" s="219" t="str">
        <f>UPPER(IF($E25="","",VLOOKUP($E25,'1Q ELO (5)'!$A$7:$M$32,2)))</f>
        <v/>
      </c>
      <c r="G25" s="219" t="str">
        <f>IF($E25="","",VLOOKUP($E25,'1Q ELO (5)'!$A$7:$M$32,3))</f>
        <v/>
      </c>
      <c r="H25" s="219"/>
      <c r="I25" s="219" t="str">
        <f>IF($E25="","",VLOOKUP($E25,'1Q ELO (5)'!$A$7:$M$32,4))</f>
        <v/>
      </c>
      <c r="J25" s="221"/>
      <c r="K25" s="202"/>
      <c r="L25" s="222"/>
      <c r="M25" s="202"/>
      <c r="N25" s="227"/>
      <c r="O25" s="227"/>
      <c r="P25" s="227"/>
      <c r="Q25" s="205"/>
      <c r="R25" s="206"/>
      <c r="S25" s="207"/>
    </row>
    <row r="26" spans="1:19" s="63" customFormat="1" ht="9" customHeight="1" x14ac:dyDescent="0.25">
      <c r="A26" s="209"/>
      <c r="B26" s="210" t="str">
        <f>IF($E26="","",VLOOKUP($E26,'1Q ELO (5)'!$A$7:$M$32,12))</f>
        <v/>
      </c>
      <c r="C26" s="212"/>
      <c r="D26" s="211"/>
      <c r="E26" s="223"/>
      <c r="F26" s="213"/>
      <c r="G26" s="213"/>
      <c r="H26" s="214"/>
      <c r="I26" s="213"/>
      <c r="J26" s="224"/>
      <c r="K26" s="318" t="s">
        <v>59</v>
      </c>
      <c r="L26" s="225"/>
      <c r="M26" s="217" t="str">
        <f>UPPER(IF(OR(L26="a",L26="as"),K24,IF(OR(L26="b",L26="bs"),K28,)))</f>
        <v/>
      </c>
      <c r="N26" s="226"/>
      <c r="O26" s="227"/>
      <c r="P26" s="227"/>
      <c r="Q26" s="205"/>
      <c r="R26" s="206"/>
      <c r="S26" s="207"/>
    </row>
    <row r="27" spans="1:19" s="63" customFormat="1" ht="9" customHeight="1" x14ac:dyDescent="0.25">
      <c r="A27" s="209">
        <v>11</v>
      </c>
      <c r="B27" s="197" t="str">
        <f>IF($E27="","",VLOOKUP($E27,'1Q ELO (5)'!$A$7:$M$32,12))</f>
        <v/>
      </c>
      <c r="C27" s="197" t="str">
        <f>IF($E27="","",VLOOKUP($E27,'1Q ELO (5)'!$A$7:$M$32,13))</f>
        <v/>
      </c>
      <c r="D27" s="198" t="str">
        <f>IF($E27="","",VLOOKUP($E27,'1Q ELO (5)'!$A$7:$M$32,5))</f>
        <v/>
      </c>
      <c r="E27" s="199"/>
      <c r="F27" s="219" t="str">
        <f>UPPER(IF($E27="","",VLOOKUP($E27,'1Q ELO (5)'!$A$7:$M$32,2)))</f>
        <v/>
      </c>
      <c r="G27" s="219" t="str">
        <f>IF($E27="","",VLOOKUP($E27,'1Q ELO (5)'!$A$7:$M$32,3))</f>
        <v/>
      </c>
      <c r="H27" s="219"/>
      <c r="I27" s="219" t="str">
        <f>IF($E27="","",VLOOKUP($E27,'1Q ELO (5)'!$A$7:$M$32,4))</f>
        <v/>
      </c>
      <c r="J27" s="201"/>
      <c r="K27" s="202"/>
      <c r="L27" s="228"/>
      <c r="M27" s="202"/>
      <c r="N27" s="227"/>
      <c r="O27" s="227"/>
      <c r="P27" s="227"/>
      <c r="Q27" s="205"/>
      <c r="R27" s="206"/>
      <c r="S27" s="207"/>
    </row>
    <row r="28" spans="1:19" s="63" customFormat="1" ht="9" customHeight="1" x14ac:dyDescent="0.25">
      <c r="A28" s="234"/>
      <c r="B28" s="210" t="str">
        <f>IF($E28="","",VLOOKUP($E28,'1Q ELO (5)'!$A$7:$M$32,12))</f>
        <v/>
      </c>
      <c r="C28" s="212"/>
      <c r="D28" s="211"/>
      <c r="E28" s="223"/>
      <c r="F28" s="213"/>
      <c r="G28" s="213"/>
      <c r="H28" s="214"/>
      <c r="I28" s="318" t="s">
        <v>59</v>
      </c>
      <c r="J28" s="216"/>
      <c r="K28" s="217" t="str">
        <f>UPPER(IF(OR(J28="a",J28="as"),F27,IF(OR(J28="b",J28="bs"),F29,)))</f>
        <v/>
      </c>
      <c r="L28" s="230"/>
      <c r="M28" s="202"/>
      <c r="N28" s="227"/>
      <c r="O28" s="227"/>
      <c r="P28" s="227"/>
      <c r="Q28" s="205"/>
      <c r="R28" s="206"/>
      <c r="S28" s="207"/>
    </row>
    <row r="29" spans="1:19" s="63" customFormat="1" ht="9" customHeight="1" x14ac:dyDescent="0.25">
      <c r="A29" s="209">
        <v>12</v>
      </c>
      <c r="B29" s="197" t="str">
        <f>IF($E29="","",VLOOKUP($E29,'1Q ELO (5)'!$A$7:$M$32,12))</f>
        <v/>
      </c>
      <c r="C29" s="197" t="str">
        <f>IF($E29="","",VLOOKUP($E29,'1Q ELO (5)'!$A$7:$M$32,13))</f>
        <v/>
      </c>
      <c r="D29" s="198" t="str">
        <f>IF($E29="","",VLOOKUP($E29,'1Q ELO (5)'!$A$7:$M$32,5))</f>
        <v/>
      </c>
      <c r="E29" s="199"/>
      <c r="F29" s="219" t="str">
        <f>UPPER(IF($E29="","",VLOOKUP($E29,'1Q ELO (5)'!$A$7:$M$32,2)))</f>
        <v/>
      </c>
      <c r="G29" s="219" t="str">
        <f>IF($E29="","",VLOOKUP($E29,'1Q ELO (5)'!$A$7:$M$32,3))</f>
        <v/>
      </c>
      <c r="H29" s="219"/>
      <c r="I29" s="219" t="str">
        <f>IF($E29="","",VLOOKUP($E29,'1Q ELO (5)'!$A$7:$M$32,4))</f>
        <v/>
      </c>
      <c r="J29" s="231"/>
      <c r="K29" s="202"/>
      <c r="L29" s="202"/>
      <c r="M29" s="202"/>
      <c r="N29" s="227"/>
      <c r="O29" s="227"/>
      <c r="P29" s="227"/>
      <c r="Q29" s="205"/>
      <c r="R29" s="206"/>
      <c r="S29" s="207"/>
    </row>
    <row r="30" spans="1:19" s="63" customFormat="1" ht="9" customHeight="1" x14ac:dyDescent="0.25">
      <c r="A30" s="209"/>
      <c r="B30" s="210" t="str">
        <f>IF($E30="","",VLOOKUP($E30,'1Q ELO (5)'!$A$7:$M$32,12))</f>
        <v/>
      </c>
      <c r="C30" s="212"/>
      <c r="D30" s="211"/>
      <c r="E30" s="223"/>
      <c r="F30" s="213"/>
      <c r="G30" s="213"/>
      <c r="H30" s="214"/>
      <c r="I30" s="213"/>
      <c r="J30" s="224"/>
      <c r="K30" s="202"/>
      <c r="L30" s="202"/>
      <c r="M30" s="215"/>
      <c r="N30" s="299"/>
      <c r="O30" s="202"/>
      <c r="P30" s="227"/>
      <c r="Q30" s="205"/>
      <c r="R30" s="206"/>
      <c r="S30" s="207"/>
    </row>
    <row r="31" spans="1:19" s="63" customFormat="1" ht="9" customHeight="1" x14ac:dyDescent="0.25">
      <c r="A31" s="234">
        <v>13</v>
      </c>
      <c r="B31" s="197" t="str">
        <f>IF($E31="","",VLOOKUP($E31,'1Q ELO (5)'!$A$7:$M$32,12))</f>
        <v/>
      </c>
      <c r="C31" s="197" t="str">
        <f>IF($E31="","",VLOOKUP($E31,'1Q ELO (5)'!$A$7:$M$32,13))</f>
        <v/>
      </c>
      <c r="D31" s="198" t="str">
        <f>IF($E31="","",VLOOKUP($E31,'1Q ELO (5)'!$A$7:$M$32,5))</f>
        <v/>
      </c>
      <c r="E31" s="319"/>
      <c r="F31" s="235" t="str">
        <f>UPPER(IF($E31="","",VLOOKUP($E31,'1Q ELO (5)'!$A$7:$M$32,2)))</f>
        <v/>
      </c>
      <c r="G31" s="235" t="str">
        <f>IF($E31="","",VLOOKUP($E31,'1Q ELO (5)'!$A$7:$M$32,3))</f>
        <v/>
      </c>
      <c r="H31" s="235"/>
      <c r="I31" s="235" t="str">
        <f>IF($E31="","",VLOOKUP($E31,'1Q ELO (5)'!$A$7:$M$32,4))</f>
        <v/>
      </c>
      <c r="J31" s="236"/>
      <c r="K31" s="202"/>
      <c r="L31" s="202"/>
      <c r="M31" s="202"/>
      <c r="N31" s="227"/>
      <c r="O31" s="202"/>
      <c r="P31" s="227"/>
      <c r="Q31" s="205"/>
      <c r="R31" s="206"/>
      <c r="S31" s="207"/>
    </row>
    <row r="32" spans="1:19" s="63" customFormat="1" ht="9" customHeight="1" x14ac:dyDescent="0.25">
      <c r="A32" s="209"/>
      <c r="B32" s="315" t="str">
        <f>IF($E32="","",VLOOKUP($E32,'1Q ELO (5)'!$A$7:$M$32,12))</f>
        <v/>
      </c>
      <c r="C32" s="212"/>
      <c r="D32" s="211"/>
      <c r="E32" s="223"/>
      <c r="F32" s="213"/>
      <c r="G32" s="213"/>
      <c r="H32" s="214"/>
      <c r="I32" s="318" t="s">
        <v>59</v>
      </c>
      <c r="J32" s="216"/>
      <c r="K32" s="217" t="str">
        <f>UPPER(IF(OR(J32="a",J32="as"),F31,IF(OR(J32="b",J32="bs"),F33,)))</f>
        <v/>
      </c>
      <c r="L32" s="217"/>
      <c r="M32" s="202"/>
      <c r="N32" s="227"/>
      <c r="O32" s="227"/>
      <c r="P32" s="227"/>
      <c r="Q32" s="205"/>
      <c r="R32" s="206"/>
      <c r="S32" s="207"/>
    </row>
    <row r="33" spans="1:19" s="63" customFormat="1" ht="9" customHeight="1" x14ac:dyDescent="0.25">
      <c r="A33" s="209">
        <v>14</v>
      </c>
      <c r="B33" s="197" t="str">
        <f>IF($E33="","",VLOOKUP($E33,'1Q ELO (5)'!$A$7:$M$32,12))</f>
        <v/>
      </c>
      <c r="C33" s="197" t="str">
        <f>IF($E33="","",VLOOKUP($E33,'1Q ELO (5)'!$A$7:$M$32,13))</f>
        <v/>
      </c>
      <c r="D33" s="198" t="str">
        <f>IF($E33="","",VLOOKUP($E33,'1Q ELO (5)'!$A$7:$M$32,5))</f>
        <v/>
      </c>
      <c r="E33" s="199"/>
      <c r="F33" s="219" t="str">
        <f>UPPER(IF($E33="","",VLOOKUP($E33,'1Q ELO (5)'!$A$7:$M$32,2)))</f>
        <v/>
      </c>
      <c r="G33" s="219" t="str">
        <f>IF($E33="","",VLOOKUP($E33,'1Q ELO (5)'!$A$7:$M$32,3))</f>
        <v/>
      </c>
      <c r="H33" s="219"/>
      <c r="I33" s="219" t="str">
        <f>IF($E33="","",VLOOKUP($E33,'1Q ELO (5)'!$A$7:$M$32,4))</f>
        <v/>
      </c>
      <c r="J33" s="221"/>
      <c r="K33" s="202"/>
      <c r="L33" s="222"/>
      <c r="M33" s="202"/>
      <c r="N33" s="227"/>
      <c r="O33" s="227"/>
      <c r="P33" s="227"/>
      <c r="Q33" s="205"/>
      <c r="R33" s="206"/>
      <c r="S33" s="207"/>
    </row>
    <row r="34" spans="1:19" s="63" customFormat="1" ht="9" customHeight="1" x14ac:dyDescent="0.25">
      <c r="A34" s="209"/>
      <c r="B34" s="315" t="str">
        <f>IF($E34="","",VLOOKUP($E34,'1Q ELO (5)'!$A$7:$M$32,12))</f>
        <v/>
      </c>
      <c r="C34" s="212"/>
      <c r="D34" s="211"/>
      <c r="E34" s="223"/>
      <c r="F34" s="213"/>
      <c r="G34" s="213"/>
      <c r="H34" s="214"/>
      <c r="I34" s="213"/>
      <c r="J34" s="224"/>
      <c r="K34" s="318" t="s">
        <v>59</v>
      </c>
      <c r="L34" s="225"/>
      <c r="M34" s="217" t="str">
        <f>UPPER(IF(OR(L34="a",L34="as"),K32,IF(OR(L34="b",L34="bs"),K36,)))</f>
        <v/>
      </c>
      <c r="N34" s="226"/>
      <c r="O34" s="227"/>
      <c r="P34" s="227"/>
      <c r="Q34" s="205"/>
      <c r="R34" s="206"/>
      <c r="S34" s="207"/>
    </row>
    <row r="35" spans="1:19" s="63" customFormat="1" ht="9" customHeight="1" x14ac:dyDescent="0.25">
      <c r="A35" s="209">
        <v>15</v>
      </c>
      <c r="B35" s="197" t="str">
        <f>IF($E35="","",VLOOKUP($E35,'1Q ELO (5)'!$A$7:$M$32,12))</f>
        <v/>
      </c>
      <c r="C35" s="197" t="str">
        <f>IF($E35="","",VLOOKUP($E35,'1Q ELO (5)'!$A$7:$M$32,13))</f>
        <v/>
      </c>
      <c r="D35" s="198" t="str">
        <f>IF($E35="","",VLOOKUP($E35,'1Q ELO (5)'!$A$7:$M$32,5))</f>
        <v/>
      </c>
      <c r="E35" s="199"/>
      <c r="F35" s="219" t="str">
        <f>UPPER(IF($E35="","",VLOOKUP($E35,'1Q ELO (5)'!$A$7:$M$32,2)))</f>
        <v/>
      </c>
      <c r="G35" s="219" t="str">
        <f>IF($E35="","",VLOOKUP($E35,'1Q ELO (5)'!$A$7:$M$32,3))</f>
        <v/>
      </c>
      <c r="H35" s="219"/>
      <c r="I35" s="219" t="str">
        <f>IF($E35="","",VLOOKUP($E35,'1Q ELO (5)'!$A$7:$M$32,4))</f>
        <v/>
      </c>
      <c r="J35" s="201"/>
      <c r="K35" s="202"/>
      <c r="L35" s="228"/>
      <c r="M35" s="202"/>
      <c r="N35" s="227"/>
      <c r="O35" s="227"/>
      <c r="P35" s="227"/>
      <c r="Q35" s="205"/>
      <c r="R35" s="206"/>
      <c r="S35" s="207"/>
    </row>
    <row r="36" spans="1:19" s="63" customFormat="1" ht="9" customHeight="1" x14ac:dyDescent="0.25">
      <c r="A36" s="209"/>
      <c r="B36" s="315" t="str">
        <f>IF($E36="","",VLOOKUP($E36,'1Q ELO (5)'!$A$7:$M$32,12))</f>
        <v/>
      </c>
      <c r="C36" s="212"/>
      <c r="D36" s="211"/>
      <c r="E36" s="212"/>
      <c r="F36" s="213"/>
      <c r="G36" s="213"/>
      <c r="H36" s="214"/>
      <c r="I36" s="318" t="s">
        <v>59</v>
      </c>
      <c r="J36" s="216"/>
      <c r="K36" s="217" t="str">
        <f>UPPER(IF(OR(J36="a",J36="as"),F35,IF(OR(J36="b",J36="bs"),F37,)))</f>
        <v/>
      </c>
      <c r="L36" s="230"/>
      <c r="M36" s="202"/>
      <c r="N36" s="227"/>
      <c r="O36" s="227"/>
      <c r="P36" s="227"/>
      <c r="Q36" s="205"/>
      <c r="R36" s="206"/>
      <c r="S36" s="207"/>
    </row>
    <row r="37" spans="1:19" s="63" customFormat="1" ht="9" customHeight="1" x14ac:dyDescent="0.25">
      <c r="A37" s="302">
        <v>16</v>
      </c>
      <c r="B37" s="197" t="str">
        <f>IF($E37="","",VLOOKUP($E37,'1Q ELO (5)'!$A$7:$M$32,12))</f>
        <v/>
      </c>
      <c r="C37" s="197" t="str">
        <f>IF($E37="","",VLOOKUP($E37,'1Q ELO (5)'!$A$7:$M$32,13))</f>
        <v/>
      </c>
      <c r="D37" s="198" t="str">
        <f>IF($E37="","",VLOOKUP($E37,'1Q ELO (5)'!$A$7:$M$32,5))</f>
        <v/>
      </c>
      <c r="E37" s="199"/>
      <c r="F37" s="219" t="str">
        <f>UPPER(IF($E37="","",VLOOKUP($E37,'1Q ELO (5)'!$A$7:$M$32,2)))</f>
        <v/>
      </c>
      <c r="G37" s="219" t="str">
        <f>IF($E37="","",VLOOKUP($E37,'1Q ELO (5)'!$A$7:$M$32,3))</f>
        <v/>
      </c>
      <c r="H37" s="219"/>
      <c r="I37" s="219" t="str">
        <f>IF($E37="","",VLOOKUP($E37,'1Q ELO (5)'!$A$7:$M$32,4))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21" customFormat="1" ht="10.5" customHeight="1" x14ac:dyDescent="0.25">
      <c r="A39" s="242" t="s">
        <v>54</v>
      </c>
      <c r="B39" s="243"/>
      <c r="C39" s="243"/>
      <c r="D39" s="244"/>
      <c r="E39" s="245" t="s">
        <v>60</v>
      </c>
      <c r="F39" s="246" t="s">
        <v>61</v>
      </c>
      <c r="G39" s="245"/>
      <c r="H39" s="245"/>
      <c r="I39" s="247"/>
      <c r="J39" s="245" t="s">
        <v>60</v>
      </c>
      <c r="K39" s="246" t="s">
        <v>62</v>
      </c>
      <c r="L39" s="248"/>
      <c r="M39" s="246" t="s">
        <v>63</v>
      </c>
      <c r="N39" s="249"/>
      <c r="O39" s="250" t="s">
        <v>64</v>
      </c>
      <c r="P39" s="250"/>
      <c r="Q39" s="251"/>
      <c r="R39" s="252"/>
    </row>
    <row r="40" spans="1:19" s="21" customFormat="1" ht="9" customHeight="1" x14ac:dyDescent="0.25">
      <c r="A40" s="253" t="s">
        <v>65</v>
      </c>
      <c r="B40" s="254"/>
      <c r="C40" s="255"/>
      <c r="D40" s="256"/>
      <c r="E40" s="257">
        <v>1</v>
      </c>
      <c r="F40" s="258" t="str">
        <f>IF(E40&gt;$R$47,,UPPER(VLOOKUP(E40,'1Q ELO (5)'!$A$7:$O$134,2)))</f>
        <v/>
      </c>
      <c r="G40" s="259"/>
      <c r="H40" s="258"/>
      <c r="I40" s="260"/>
      <c r="J40" s="261" t="s">
        <v>66</v>
      </c>
      <c r="K40" s="262"/>
      <c r="L40" s="263"/>
      <c r="M40" s="262"/>
      <c r="N40" s="264"/>
      <c r="O40" s="265" t="s">
        <v>67</v>
      </c>
      <c r="P40" s="266"/>
      <c r="Q40" s="266"/>
      <c r="R40" s="267"/>
    </row>
    <row r="41" spans="1:19" s="21" customFormat="1" ht="9" customHeight="1" x14ac:dyDescent="0.25">
      <c r="A41" s="268" t="s">
        <v>68</v>
      </c>
      <c r="B41" s="269"/>
      <c r="C41" s="270"/>
      <c r="D41" s="271"/>
      <c r="E41" s="257">
        <v>2</v>
      </c>
      <c r="F41" s="258" t="str">
        <f>IF(E41&gt;$R$47,,UPPER(VLOOKUP(E41,'1Q ELO (5)'!$A$7:$O$134,2)))</f>
        <v/>
      </c>
      <c r="G41" s="259"/>
      <c r="H41" s="258"/>
      <c r="I41" s="260"/>
      <c r="J41" s="261" t="s">
        <v>69</v>
      </c>
      <c r="K41" s="262"/>
      <c r="L41" s="263"/>
      <c r="M41" s="262"/>
      <c r="N41" s="264"/>
      <c r="O41" s="272"/>
      <c r="P41" s="273"/>
      <c r="Q41" s="269"/>
      <c r="R41" s="274"/>
    </row>
    <row r="42" spans="1:19" s="21" customFormat="1" ht="9" customHeight="1" x14ac:dyDescent="0.25">
      <c r="A42" s="275"/>
      <c r="B42" s="276"/>
      <c r="C42" s="277"/>
      <c r="D42" s="278"/>
      <c r="E42" s="257">
        <v>3</v>
      </c>
      <c r="F42" s="258" t="str">
        <f>IF(E42&gt;$R$47,,UPPER(VLOOKUP(E42,'1Q ELO (5)'!$A$7:$O$134,2)))</f>
        <v/>
      </c>
      <c r="G42" s="259"/>
      <c r="H42" s="258"/>
      <c r="I42" s="260"/>
      <c r="J42" s="261" t="s">
        <v>70</v>
      </c>
      <c r="K42" s="262"/>
      <c r="L42" s="263"/>
      <c r="M42" s="262"/>
      <c r="N42" s="264"/>
      <c r="O42" s="265" t="s">
        <v>71</v>
      </c>
      <c r="P42" s="266"/>
      <c r="Q42" s="266"/>
      <c r="R42" s="267"/>
    </row>
    <row r="43" spans="1:19" s="21" customFormat="1" ht="9" customHeight="1" x14ac:dyDescent="0.25">
      <c r="A43" s="279"/>
      <c r="B43" s="182"/>
      <c r="C43" s="182"/>
      <c r="D43" s="280"/>
      <c r="E43" s="257">
        <v>4</v>
      </c>
      <c r="F43" s="258" t="str">
        <f>IF(E43&gt;$R$47,,UPPER(VLOOKUP(E43,'1Q ELO (5)'!$A$7:$O$134,2)))</f>
        <v/>
      </c>
      <c r="G43" s="259"/>
      <c r="H43" s="258"/>
      <c r="I43" s="260"/>
      <c r="J43" s="261" t="s">
        <v>72</v>
      </c>
      <c r="K43" s="262"/>
      <c r="L43" s="263"/>
      <c r="M43" s="262"/>
      <c r="N43" s="264"/>
      <c r="O43" s="262"/>
      <c r="P43" s="263"/>
      <c r="Q43" s="262"/>
      <c r="R43" s="264"/>
    </row>
    <row r="44" spans="1:19" s="21" customFormat="1" ht="9" customHeight="1" x14ac:dyDescent="0.25">
      <c r="A44" s="281"/>
      <c r="B44" s="282"/>
      <c r="C44" s="282"/>
      <c r="D44" s="283"/>
      <c r="E44" s="257"/>
      <c r="F44" s="258"/>
      <c r="G44" s="259"/>
      <c r="H44" s="258"/>
      <c r="I44" s="260"/>
      <c r="J44" s="261" t="s">
        <v>73</v>
      </c>
      <c r="K44" s="262"/>
      <c r="L44" s="263"/>
      <c r="M44" s="262"/>
      <c r="N44" s="264"/>
      <c r="O44" s="269"/>
      <c r="P44" s="273"/>
      <c r="Q44" s="269"/>
      <c r="R44" s="274"/>
    </row>
    <row r="45" spans="1:19" s="21" customFormat="1" ht="9" customHeight="1" x14ac:dyDescent="0.25">
      <c r="A45" s="284"/>
      <c r="B45" s="19"/>
      <c r="C45" s="182"/>
      <c r="D45" s="280"/>
      <c r="E45" s="257"/>
      <c r="F45" s="258"/>
      <c r="G45" s="259"/>
      <c r="H45" s="258"/>
      <c r="I45" s="260"/>
      <c r="J45" s="261" t="s">
        <v>74</v>
      </c>
      <c r="K45" s="262"/>
      <c r="L45" s="263"/>
      <c r="M45" s="262"/>
      <c r="N45" s="264"/>
      <c r="O45" s="265" t="s">
        <v>34</v>
      </c>
      <c r="P45" s="266"/>
      <c r="Q45" s="266"/>
      <c r="R45" s="267"/>
    </row>
    <row r="46" spans="1:19" s="21" customFormat="1" ht="9" customHeight="1" x14ac:dyDescent="0.25">
      <c r="A46" s="284"/>
      <c r="B46" s="19"/>
      <c r="C46" s="285"/>
      <c r="D46" s="286"/>
      <c r="E46" s="257"/>
      <c r="F46" s="258"/>
      <c r="G46" s="259"/>
      <c r="H46" s="258"/>
      <c r="I46" s="260"/>
      <c r="J46" s="261" t="s">
        <v>75</v>
      </c>
      <c r="K46" s="262"/>
      <c r="L46" s="263"/>
      <c r="M46" s="262"/>
      <c r="N46" s="264"/>
      <c r="O46" s="262"/>
      <c r="P46" s="263"/>
      <c r="Q46" s="262"/>
      <c r="R46" s="264"/>
    </row>
    <row r="47" spans="1:19" s="21" customFormat="1" ht="9" customHeight="1" x14ac:dyDescent="0.25">
      <c r="A47" s="287"/>
      <c r="B47" s="288"/>
      <c r="C47" s="289"/>
      <c r="D47" s="290"/>
      <c r="E47" s="291"/>
      <c r="F47" s="292"/>
      <c r="G47" s="293"/>
      <c r="H47" s="292"/>
      <c r="I47" s="294"/>
      <c r="J47" s="295" t="s">
        <v>76</v>
      </c>
      <c r="K47" s="269"/>
      <c r="L47" s="273"/>
      <c r="M47" s="269"/>
      <c r="N47" s="274"/>
      <c r="O47" s="269">
        <f>R4</f>
        <v>0</v>
      </c>
      <c r="P47" s="273"/>
      <c r="Q47" s="269"/>
      <c r="R47" s="296">
        <f>MIN(4,'1Q ELO (5)'!O5)</f>
        <v>4</v>
      </c>
    </row>
  </sheetData>
  <mergeCells count="1">
    <mergeCell ref="A4:C4"/>
  </mergeCells>
  <conditionalFormatting sqref="E7 E15 E17 E19 E21 E23">
    <cfRule type="expression" dxfId="519" priority="2">
      <formula>$E7&lt;5</formula>
    </cfRule>
  </conditionalFormatting>
  <conditionalFormatting sqref="F7 F9 F11 F13 F15 F17 F19 F21 F23 F25 F27 F29 F31 F33 F35 F37">
    <cfRule type="cellIs" dxfId="518" priority="3" operator="equal">
      <formula>"Bye"</formula>
    </cfRule>
  </conditionalFormatting>
  <conditionalFormatting sqref="H7 H9 H11 H13 H15 H17 H19 H21 H23 H25 H27 H29 H31 H33 H35 H37">
    <cfRule type="expression" dxfId="517" priority="10">
      <formula>AND($E7&lt;9,$C7&gt;0)</formula>
    </cfRule>
  </conditionalFormatting>
  <conditionalFormatting sqref="I8 K10 I12 M14 I16 K18 I20 I24 K26 I28 M30 I32 K34 I36">
    <cfRule type="expression" dxfId="516" priority="7">
      <formula>AND($O$1="CU",I8="Umpire")</formula>
    </cfRule>
    <cfRule type="expression" dxfId="515" priority="8">
      <formula>AND($O$1="CU",I8&lt;&gt;"Umpire",J8&lt;&gt;"")</formula>
    </cfRule>
    <cfRule type="expression" dxfId="514" priority="9">
      <formula>AND($O$1="CU",I8&lt;&gt;"Umpire")</formula>
    </cfRule>
  </conditionalFormatting>
  <conditionalFormatting sqref="J8 L10 J12 N14 J16 L18 J20 J24 L26 J28 N30 J32 L34 J36 R47">
    <cfRule type="expression" dxfId="513" priority="4">
      <formula>$O$1="CU"</formula>
    </cfRule>
  </conditionalFormatting>
  <conditionalFormatting sqref="K8 M10 K12 O14 K16 M18 K20 K24 M26 K28 O30 K32 M34 K36">
    <cfRule type="expression" dxfId="512" priority="5">
      <formula>J8="as"</formula>
    </cfRule>
    <cfRule type="expression" dxfId="511" priority="6">
      <formula>J8="bs"</formula>
    </cfRule>
  </conditionalFormatting>
  <dataValidations count="1">
    <dataValidation type="list" allowBlank="1" showInputMessage="1" sqref="I8 K10 I12 M14 I16 K18 I20 I24 K26 I28 M30 I32 K34 I36" xr:uid="{00000000-0002-0000-51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83970"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83969"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83972"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83973"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CCFFFF"/>
  </sheetPr>
  <dimension ref="A1:Q156"/>
  <sheetViews>
    <sheetView showGridLines="0" showZeros="0" zoomScale="85" zoomScaleNormal="85" workbookViewId="0">
      <pane ySplit="6" topLeftCell="A7" activePane="bottomLeft" state="frozen"/>
      <selection pane="bottomLeft" activeCell="S9" sqref="S9"/>
    </sheetView>
  </sheetViews>
  <sheetFormatPr defaultColWidth="8.6640625" defaultRowHeight="12.75" customHeight="1" x14ac:dyDescent="0.25"/>
  <cols>
    <col min="1" max="1" width="3.88671875" customWidth="1"/>
    <col min="2" max="2" width="14.33203125" customWidth="1"/>
    <col min="3" max="3" width="12" customWidth="1"/>
    <col min="4" max="4" width="11.109375" style="45" customWidth="1"/>
    <col min="5" max="5" width="9.33203125" style="92" customWidth="1"/>
    <col min="6" max="6" width="6.109375" style="93" hidden="1" customWidth="1"/>
    <col min="7" max="7" width="33.88671875" style="93"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95" t="str">
        <f>Altalanos!$A$6</f>
        <v>Diákolimpia / H-B vm</v>
      </c>
      <c r="B1" s="96"/>
      <c r="C1" s="96"/>
      <c r="D1" s="97"/>
      <c r="E1" s="98" t="s">
        <v>83</v>
      </c>
      <c r="F1" s="99"/>
      <c r="G1" s="322"/>
      <c r="H1" s="107"/>
      <c r="I1" s="107"/>
      <c r="J1" s="101"/>
      <c r="K1" s="101"/>
      <c r="L1" s="101"/>
      <c r="M1" s="101"/>
      <c r="N1" s="101"/>
      <c r="O1" s="101"/>
      <c r="P1" s="101"/>
      <c r="Q1" s="102"/>
    </row>
    <row r="2" spans="1:17" ht="13.2" x14ac:dyDescent="0.25">
      <c r="B2" s="103" t="s">
        <v>32</v>
      </c>
      <c r="C2" s="104">
        <f>Altalanos!$E$8</f>
        <v>0</v>
      </c>
      <c r="D2" s="99"/>
      <c r="E2" s="98" t="s">
        <v>33</v>
      </c>
      <c r="F2" s="323"/>
      <c r="G2" s="323"/>
      <c r="H2" s="105"/>
      <c r="I2" s="105"/>
      <c r="J2" s="107"/>
      <c r="K2" s="107"/>
      <c r="L2" s="107"/>
      <c r="M2" s="107"/>
      <c r="N2" s="108"/>
      <c r="O2" s="109"/>
      <c r="P2" s="109"/>
      <c r="Q2" s="108"/>
    </row>
    <row r="3" spans="1:17" s="10" customFormat="1" ht="13.2" x14ac:dyDescent="0.25">
      <c r="A3" s="324" t="s">
        <v>84</v>
      </c>
      <c r="B3" s="325"/>
      <c r="C3" s="325"/>
      <c r="D3" s="325"/>
      <c r="E3" s="325"/>
      <c r="F3" s="325"/>
      <c r="G3" s="325"/>
      <c r="H3" s="325"/>
      <c r="I3" s="326"/>
      <c r="J3" s="114"/>
      <c r="K3" s="115"/>
      <c r="L3" s="115"/>
      <c r="M3" s="115"/>
      <c r="N3" s="116" t="s">
        <v>34</v>
      </c>
      <c r="O3" s="117"/>
      <c r="P3" s="118"/>
      <c r="Q3" s="119"/>
    </row>
    <row r="4" spans="1:17" s="10" customFormat="1" ht="13.2" x14ac:dyDescent="0.25">
      <c r="A4" s="56" t="s">
        <v>24</v>
      </c>
      <c r="B4" s="56"/>
      <c r="C4" s="54" t="s">
        <v>13</v>
      </c>
      <c r="D4" s="56" t="s">
        <v>35</v>
      </c>
      <c r="E4" s="327"/>
      <c r="G4" s="328"/>
      <c r="H4" s="329" t="s">
        <v>36</v>
      </c>
      <c r="I4" s="330"/>
      <c r="J4" s="123"/>
      <c r="K4" s="124"/>
      <c r="L4" s="124"/>
      <c r="M4" s="124"/>
      <c r="N4" s="123"/>
      <c r="O4" s="125"/>
      <c r="P4" s="125"/>
      <c r="Q4" s="126"/>
    </row>
    <row r="5" spans="1:17" s="10" customFormat="1" ht="13.2" x14ac:dyDescent="0.25">
      <c r="A5" s="3" t="str">
        <f>Altalanos!$A$10</f>
        <v>2025. 04. 29-30.</v>
      </c>
      <c r="B5" s="3"/>
      <c r="C5" s="127" t="str">
        <f>Altalanos!$C$10</f>
        <v>Berettyóújfalu</v>
      </c>
      <c r="D5" s="128" t="str">
        <f>Altalanos!$D$10</f>
        <v xml:space="preserve">  </v>
      </c>
      <c r="E5" s="128"/>
      <c r="F5" s="128"/>
      <c r="G5" s="128"/>
      <c r="H5" s="331">
        <f>Altalanos!$E$10</f>
        <v>0</v>
      </c>
      <c r="I5" s="332"/>
      <c r="J5" s="131"/>
      <c r="K5" s="129"/>
      <c r="L5" s="129"/>
      <c r="M5" s="129"/>
      <c r="N5" s="131"/>
      <c r="O5" s="128"/>
      <c r="P5" s="128"/>
      <c r="Q5" s="132"/>
    </row>
    <row r="6" spans="1:17" ht="30" customHeight="1" x14ac:dyDescent="0.25">
      <c r="A6" s="133" t="s">
        <v>37</v>
      </c>
      <c r="B6" s="134" t="s">
        <v>27</v>
      </c>
      <c r="C6" s="134" t="s">
        <v>28</v>
      </c>
      <c r="D6" s="134" t="s">
        <v>38</v>
      </c>
      <c r="E6" s="135" t="s">
        <v>39</v>
      </c>
      <c r="F6" s="135" t="s">
        <v>85</v>
      </c>
      <c r="G6" s="135" t="s">
        <v>40</v>
      </c>
      <c r="H6" s="333" t="s">
        <v>41</v>
      </c>
      <c r="I6" s="334"/>
      <c r="J6" s="138" t="s">
        <v>42</v>
      </c>
      <c r="K6" s="139" t="s">
        <v>43</v>
      </c>
      <c r="L6" s="140" t="s">
        <v>44</v>
      </c>
      <c r="M6" s="335" t="s">
        <v>45</v>
      </c>
      <c r="N6" s="336" t="s">
        <v>86</v>
      </c>
      <c r="O6" s="337" t="s">
        <v>47</v>
      </c>
      <c r="P6" s="338" t="s">
        <v>48</v>
      </c>
      <c r="Q6" s="135" t="s">
        <v>49</v>
      </c>
    </row>
    <row r="7" spans="1:17" s="72" customFormat="1" ht="18.75" customHeight="1" x14ac:dyDescent="0.25">
      <c r="A7" s="144">
        <v>1</v>
      </c>
      <c r="B7" s="145"/>
      <c r="C7" s="145"/>
      <c r="D7" s="146"/>
      <c r="E7" s="147"/>
      <c r="F7" s="339"/>
      <c r="G7" s="340"/>
      <c r="H7" s="146"/>
      <c r="I7" s="146"/>
      <c r="J7" s="150"/>
      <c r="K7" s="151"/>
      <c r="L7" s="152"/>
      <c r="M7" s="151"/>
      <c r="N7" s="153"/>
      <c r="O7" s="146"/>
      <c r="P7" s="154"/>
      <c r="Q7" s="160"/>
    </row>
    <row r="8" spans="1:17" s="72" customFormat="1" ht="18.75" customHeight="1" x14ac:dyDescent="0.25">
      <c r="A8" s="144">
        <v>2</v>
      </c>
      <c r="B8" s="145"/>
      <c r="C8" s="145"/>
      <c r="D8" s="146"/>
      <c r="E8" s="147"/>
      <c r="F8" s="161"/>
      <c r="G8" s="341"/>
      <c r="H8" s="146"/>
      <c r="I8" s="146"/>
      <c r="J8" s="150"/>
      <c r="K8" s="151"/>
      <c r="L8" s="152"/>
      <c r="M8" s="151"/>
      <c r="N8" s="153"/>
      <c r="O8" s="146"/>
      <c r="P8" s="154"/>
      <c r="Q8" s="160"/>
    </row>
    <row r="9" spans="1:17" s="72" customFormat="1" ht="18.75" customHeight="1" x14ac:dyDescent="0.25">
      <c r="A9" s="144">
        <v>3</v>
      </c>
      <c r="B9" s="145"/>
      <c r="C9" s="145"/>
      <c r="D9" s="146"/>
      <c r="E9" s="147"/>
      <c r="F9" s="161"/>
      <c r="G9" s="341"/>
      <c r="H9" s="146"/>
      <c r="I9" s="146"/>
      <c r="J9" s="150"/>
      <c r="K9" s="151"/>
      <c r="L9" s="152"/>
      <c r="M9" s="151"/>
      <c r="N9" s="153"/>
      <c r="O9" s="146"/>
      <c r="P9" s="157"/>
      <c r="Q9" s="155"/>
    </row>
    <row r="10" spans="1:17" s="72" customFormat="1" ht="18.75" customHeight="1" x14ac:dyDescent="0.25">
      <c r="A10" s="144">
        <v>4</v>
      </c>
      <c r="B10" s="145"/>
      <c r="C10" s="145"/>
      <c r="D10" s="146"/>
      <c r="E10" s="147"/>
      <c r="F10" s="161"/>
      <c r="G10" s="341"/>
      <c r="H10" s="146"/>
      <c r="I10" s="146"/>
      <c r="J10" s="150"/>
      <c r="K10" s="151"/>
      <c r="L10" s="152"/>
      <c r="M10" s="151"/>
      <c r="N10" s="153"/>
      <c r="O10" s="146"/>
      <c r="P10" s="158"/>
      <c r="Q10" s="156"/>
    </row>
    <row r="11" spans="1:17" s="72" customFormat="1" ht="18.75" customHeight="1" x14ac:dyDescent="0.25">
      <c r="A11" s="144">
        <v>5</v>
      </c>
      <c r="B11" s="145"/>
      <c r="C11" s="145"/>
      <c r="D11" s="146"/>
      <c r="E11" s="147"/>
      <c r="F11" s="161"/>
      <c r="G11" s="341"/>
      <c r="H11" s="146"/>
      <c r="I11" s="146"/>
      <c r="J11" s="150"/>
      <c r="K11" s="151"/>
      <c r="L11" s="152"/>
      <c r="M11" s="151"/>
      <c r="N11" s="153"/>
      <c r="O11" s="146"/>
      <c r="P11" s="158"/>
      <c r="Q11" s="156"/>
    </row>
    <row r="12" spans="1:17" s="72" customFormat="1" ht="18.75" customHeight="1" x14ac:dyDescent="0.25">
      <c r="A12" s="144">
        <v>6</v>
      </c>
      <c r="B12" s="145"/>
      <c r="C12" s="145"/>
      <c r="D12" s="146"/>
      <c r="E12" s="147"/>
      <c r="F12" s="161"/>
      <c r="G12" s="341"/>
      <c r="H12" s="146"/>
      <c r="I12" s="146"/>
      <c r="J12" s="150"/>
      <c r="K12" s="151"/>
      <c r="L12" s="152"/>
      <c r="M12" s="151"/>
      <c r="N12" s="153"/>
      <c r="O12" s="146"/>
      <c r="P12" s="158"/>
      <c r="Q12" s="156"/>
    </row>
    <row r="13" spans="1:17" s="72" customFormat="1" ht="18.75" customHeight="1" x14ac:dyDescent="0.25">
      <c r="A13" s="144">
        <v>7</v>
      </c>
      <c r="B13" s="145"/>
      <c r="C13" s="145"/>
      <c r="D13" s="146"/>
      <c r="E13" s="147"/>
      <c r="F13" s="161"/>
      <c r="G13" s="341"/>
      <c r="H13" s="146"/>
      <c r="I13" s="146"/>
      <c r="J13" s="150"/>
      <c r="K13" s="151"/>
      <c r="L13" s="152"/>
      <c r="M13" s="151"/>
      <c r="N13" s="153"/>
      <c r="O13" s="146"/>
      <c r="P13" s="158"/>
      <c r="Q13" s="156"/>
    </row>
    <row r="14" spans="1:17" s="72" customFormat="1" ht="18.75" customHeight="1" x14ac:dyDescent="0.25">
      <c r="A14" s="144">
        <v>8</v>
      </c>
      <c r="B14" s="145"/>
      <c r="C14" s="145"/>
      <c r="D14" s="146"/>
      <c r="E14" s="147"/>
      <c r="F14" s="161"/>
      <c r="G14" s="341"/>
      <c r="H14" s="146"/>
      <c r="I14" s="146"/>
      <c r="J14" s="150"/>
      <c r="K14" s="151"/>
      <c r="L14" s="152"/>
      <c r="M14" s="151"/>
      <c r="N14" s="153"/>
      <c r="O14" s="146"/>
      <c r="P14" s="158"/>
      <c r="Q14" s="156"/>
    </row>
    <row r="15" spans="1:17" s="72" customFormat="1" ht="18.75" customHeight="1" x14ac:dyDescent="0.25">
      <c r="A15" s="144">
        <v>9</v>
      </c>
      <c r="B15" s="145"/>
      <c r="C15" s="145"/>
      <c r="D15" s="146"/>
      <c r="E15" s="147"/>
      <c r="F15" s="160"/>
      <c r="G15" s="160"/>
      <c r="H15" s="146"/>
      <c r="I15" s="146"/>
      <c r="J15" s="150"/>
      <c r="K15" s="151"/>
      <c r="L15" s="152"/>
      <c r="M15" s="342"/>
      <c r="N15" s="153"/>
      <c r="O15" s="146"/>
      <c r="P15" s="160"/>
      <c r="Q15" s="160"/>
    </row>
    <row r="16" spans="1:17" s="72" customFormat="1" ht="18.75" customHeight="1" x14ac:dyDescent="0.25">
      <c r="A16" s="144">
        <v>10</v>
      </c>
      <c r="B16" s="343"/>
      <c r="C16" s="145"/>
      <c r="D16" s="146"/>
      <c r="E16" s="147"/>
      <c r="F16" s="160"/>
      <c r="G16" s="160"/>
      <c r="H16" s="146"/>
      <c r="I16" s="146"/>
      <c r="J16" s="150"/>
      <c r="K16" s="151"/>
      <c r="L16" s="152"/>
      <c r="M16" s="342"/>
      <c r="N16" s="153"/>
      <c r="O16" s="146"/>
      <c r="P16" s="154"/>
      <c r="Q16" s="160"/>
    </row>
    <row r="17" spans="1:17" s="72" customFormat="1" ht="18.75" customHeight="1" x14ac:dyDescent="0.25">
      <c r="A17" s="144">
        <v>11</v>
      </c>
      <c r="B17" s="145"/>
      <c r="C17" s="145"/>
      <c r="D17" s="146"/>
      <c r="E17" s="147"/>
      <c r="F17" s="160"/>
      <c r="G17" s="160"/>
      <c r="H17" s="146"/>
      <c r="I17" s="146"/>
      <c r="J17" s="150"/>
      <c r="K17" s="151"/>
      <c r="L17" s="152"/>
      <c r="M17" s="342"/>
      <c r="N17" s="153"/>
      <c r="O17" s="146"/>
      <c r="P17" s="154"/>
      <c r="Q17" s="160"/>
    </row>
    <row r="18" spans="1:17" s="72" customFormat="1" ht="18.75" customHeight="1" x14ac:dyDescent="0.25">
      <c r="A18" s="144">
        <v>12</v>
      </c>
      <c r="B18" s="145"/>
      <c r="C18" s="145"/>
      <c r="D18" s="146"/>
      <c r="E18" s="147"/>
      <c r="F18" s="160"/>
      <c r="G18" s="160"/>
      <c r="H18" s="146"/>
      <c r="I18" s="146"/>
      <c r="J18" s="150"/>
      <c r="K18" s="151"/>
      <c r="L18" s="152"/>
      <c r="M18" s="342"/>
      <c r="N18" s="153"/>
      <c r="O18" s="146"/>
      <c r="P18" s="154"/>
      <c r="Q18" s="160"/>
    </row>
    <row r="19" spans="1:17" s="72" customFormat="1" ht="18.75" customHeight="1" x14ac:dyDescent="0.25">
      <c r="A19" s="144">
        <v>13</v>
      </c>
      <c r="B19" s="145"/>
      <c r="C19" s="145"/>
      <c r="D19" s="146"/>
      <c r="E19" s="147"/>
      <c r="F19" s="160"/>
      <c r="G19" s="160"/>
      <c r="H19" s="146"/>
      <c r="I19" s="146"/>
      <c r="J19" s="150"/>
      <c r="K19" s="151"/>
      <c r="L19" s="152"/>
      <c r="M19" s="342"/>
      <c r="N19" s="153"/>
      <c r="O19" s="146"/>
      <c r="P19" s="154"/>
      <c r="Q19" s="160"/>
    </row>
    <row r="20" spans="1:17" s="72" customFormat="1" ht="18.75" customHeight="1" x14ac:dyDescent="0.25">
      <c r="A20" s="144">
        <v>14</v>
      </c>
      <c r="B20" s="145"/>
      <c r="C20" s="145"/>
      <c r="D20" s="146"/>
      <c r="E20" s="147"/>
      <c r="F20" s="160"/>
      <c r="G20" s="160"/>
      <c r="H20" s="146"/>
      <c r="I20" s="146"/>
      <c r="J20" s="150"/>
      <c r="K20" s="151"/>
      <c r="L20" s="152"/>
      <c r="M20" s="342"/>
      <c r="N20" s="153"/>
      <c r="O20" s="146"/>
      <c r="P20" s="154"/>
      <c r="Q20" s="160"/>
    </row>
    <row r="21" spans="1:17" s="72" customFormat="1" ht="18.75" customHeight="1" x14ac:dyDescent="0.25">
      <c r="A21" s="144">
        <v>15</v>
      </c>
      <c r="B21" s="145"/>
      <c r="C21" s="145"/>
      <c r="D21" s="146"/>
      <c r="E21" s="147"/>
      <c r="F21" s="160"/>
      <c r="G21" s="160"/>
      <c r="H21" s="146"/>
      <c r="I21" s="146"/>
      <c r="J21" s="150"/>
      <c r="K21" s="151"/>
      <c r="L21" s="152"/>
      <c r="M21" s="342"/>
      <c r="N21" s="153"/>
      <c r="O21" s="146"/>
      <c r="P21" s="154"/>
      <c r="Q21" s="160"/>
    </row>
    <row r="22" spans="1:17" s="72" customFormat="1" ht="18.75" customHeight="1" x14ac:dyDescent="0.25">
      <c r="A22" s="144">
        <v>16</v>
      </c>
      <c r="B22" s="145"/>
      <c r="C22" s="145"/>
      <c r="D22" s="146"/>
      <c r="E22" s="147"/>
      <c r="F22" s="160"/>
      <c r="G22" s="160"/>
      <c r="H22" s="146"/>
      <c r="I22" s="146"/>
      <c r="J22" s="150"/>
      <c r="K22" s="151"/>
      <c r="L22" s="152"/>
      <c r="M22" s="342"/>
      <c r="N22" s="153"/>
      <c r="O22" s="146"/>
      <c r="P22" s="154"/>
      <c r="Q22" s="160"/>
    </row>
    <row r="23" spans="1:17" s="72" customFormat="1" ht="18.75" customHeight="1" x14ac:dyDescent="0.25">
      <c r="A23" s="144">
        <v>17</v>
      </c>
      <c r="B23" s="145"/>
      <c r="C23" s="145"/>
      <c r="D23" s="146"/>
      <c r="E23" s="147"/>
      <c r="F23" s="160"/>
      <c r="G23" s="160"/>
      <c r="H23" s="146"/>
      <c r="I23" s="146"/>
      <c r="J23" s="150"/>
      <c r="K23" s="151"/>
      <c r="L23" s="152"/>
      <c r="M23" s="342"/>
      <c r="N23" s="153"/>
      <c r="O23" s="146"/>
      <c r="P23" s="154"/>
      <c r="Q23" s="160"/>
    </row>
    <row r="24" spans="1:17" s="72" customFormat="1" ht="18.75" customHeight="1" x14ac:dyDescent="0.25">
      <c r="A24" s="144">
        <v>18</v>
      </c>
      <c r="B24" s="145"/>
      <c r="C24" s="145"/>
      <c r="D24" s="146"/>
      <c r="E24" s="147"/>
      <c r="F24" s="160"/>
      <c r="G24" s="160"/>
      <c r="H24" s="146"/>
      <c r="I24" s="146"/>
      <c r="J24" s="150"/>
      <c r="K24" s="151"/>
      <c r="L24" s="152"/>
      <c r="M24" s="342"/>
      <c r="N24" s="153"/>
      <c r="O24" s="146"/>
      <c r="P24" s="154"/>
      <c r="Q24" s="160"/>
    </row>
    <row r="25" spans="1:17" s="72" customFormat="1" ht="18.75" customHeight="1" x14ac:dyDescent="0.25">
      <c r="A25" s="144">
        <v>19</v>
      </c>
      <c r="B25" s="145"/>
      <c r="C25" s="145"/>
      <c r="D25" s="146"/>
      <c r="E25" s="147"/>
      <c r="F25" s="160"/>
      <c r="G25" s="160"/>
      <c r="H25" s="146"/>
      <c r="I25" s="146"/>
      <c r="J25" s="150"/>
      <c r="K25" s="151"/>
      <c r="L25" s="152"/>
      <c r="M25" s="342"/>
      <c r="N25" s="153"/>
      <c r="O25" s="146"/>
      <c r="P25" s="154"/>
      <c r="Q25" s="160"/>
    </row>
    <row r="26" spans="1:17" s="72" customFormat="1" ht="18.75" customHeight="1" x14ac:dyDescent="0.25">
      <c r="A26" s="144">
        <v>20</v>
      </c>
      <c r="B26" s="145"/>
      <c r="C26" s="145"/>
      <c r="D26" s="146"/>
      <c r="E26" s="147"/>
      <c r="F26" s="160"/>
      <c r="G26" s="160"/>
      <c r="H26" s="146"/>
      <c r="I26" s="146"/>
      <c r="J26" s="150"/>
      <c r="K26" s="151"/>
      <c r="L26" s="152"/>
      <c r="M26" s="342"/>
      <c r="N26" s="153"/>
      <c r="O26" s="146"/>
      <c r="P26" s="154"/>
      <c r="Q26" s="160"/>
    </row>
    <row r="27" spans="1:17" s="72" customFormat="1" ht="18.75" customHeight="1" x14ac:dyDescent="0.25">
      <c r="A27" s="144">
        <v>21</v>
      </c>
      <c r="B27" s="145"/>
      <c r="C27" s="145"/>
      <c r="D27" s="146"/>
      <c r="E27" s="147"/>
      <c r="F27" s="160"/>
      <c r="G27" s="160"/>
      <c r="H27" s="146"/>
      <c r="I27" s="146"/>
      <c r="J27" s="150"/>
      <c r="K27" s="151"/>
      <c r="L27" s="152"/>
      <c r="M27" s="342"/>
      <c r="N27" s="153"/>
      <c r="O27" s="146"/>
      <c r="P27" s="154"/>
      <c r="Q27" s="160"/>
    </row>
    <row r="28" spans="1:17" s="72" customFormat="1" ht="18.75" customHeight="1" x14ac:dyDescent="0.25">
      <c r="A28" s="144">
        <v>22</v>
      </c>
      <c r="B28" s="145"/>
      <c r="C28" s="145"/>
      <c r="D28" s="146"/>
      <c r="E28" s="344"/>
      <c r="F28" s="159"/>
      <c r="G28" s="155"/>
      <c r="H28" s="146"/>
      <c r="I28" s="146"/>
      <c r="J28" s="150"/>
      <c r="K28" s="151"/>
      <c r="L28" s="152"/>
      <c r="M28" s="342"/>
      <c r="N28" s="153"/>
      <c r="O28" s="146"/>
      <c r="P28" s="154"/>
      <c r="Q28" s="160"/>
    </row>
    <row r="29" spans="1:17" s="72" customFormat="1" ht="18.75" customHeight="1" x14ac:dyDescent="0.25">
      <c r="A29" s="144">
        <v>23</v>
      </c>
      <c r="B29" s="145"/>
      <c r="C29" s="145"/>
      <c r="D29" s="146"/>
      <c r="E29" s="345"/>
      <c r="F29" s="160"/>
      <c r="G29" s="160"/>
      <c r="H29" s="146"/>
      <c r="I29" s="146"/>
      <c r="J29" s="150"/>
      <c r="K29" s="151"/>
      <c r="L29" s="152"/>
      <c r="M29" s="342"/>
      <c r="N29" s="153"/>
      <c r="O29" s="146"/>
      <c r="P29" s="154"/>
      <c r="Q29" s="160"/>
    </row>
    <row r="30" spans="1:17" s="72" customFormat="1" ht="18.75" customHeight="1" x14ac:dyDescent="0.25">
      <c r="A30" s="144">
        <v>24</v>
      </c>
      <c r="B30" s="145"/>
      <c r="C30" s="145"/>
      <c r="D30" s="146"/>
      <c r="E30" s="147"/>
      <c r="F30" s="160"/>
      <c r="G30" s="160"/>
      <c r="H30" s="146"/>
      <c r="I30" s="146"/>
      <c r="J30" s="150"/>
      <c r="K30" s="151"/>
      <c r="L30" s="152"/>
      <c r="M30" s="342"/>
      <c r="N30" s="153"/>
      <c r="O30" s="146"/>
      <c r="P30" s="154"/>
      <c r="Q30" s="160"/>
    </row>
    <row r="31" spans="1:17" s="72" customFormat="1" ht="18.75" customHeight="1" x14ac:dyDescent="0.25">
      <c r="A31" s="144">
        <v>25</v>
      </c>
      <c r="B31" s="145"/>
      <c r="C31" s="145"/>
      <c r="D31" s="146"/>
      <c r="E31" s="147"/>
      <c r="F31" s="160"/>
      <c r="G31" s="160"/>
      <c r="H31" s="146"/>
      <c r="I31" s="146"/>
      <c r="J31" s="150"/>
      <c r="K31" s="151"/>
      <c r="L31" s="152"/>
      <c r="M31" s="342"/>
      <c r="N31" s="153"/>
      <c r="O31" s="146"/>
      <c r="P31" s="154"/>
      <c r="Q31" s="160"/>
    </row>
    <row r="32" spans="1:17" s="72" customFormat="1" ht="18.75" customHeight="1" x14ac:dyDescent="0.25">
      <c r="A32" s="144">
        <v>26</v>
      </c>
      <c r="B32" s="145"/>
      <c r="C32" s="145"/>
      <c r="D32" s="146"/>
      <c r="E32" s="346"/>
      <c r="F32" s="160"/>
      <c r="G32" s="160"/>
      <c r="H32" s="146"/>
      <c r="I32" s="146"/>
      <c r="J32" s="150"/>
      <c r="K32" s="151"/>
      <c r="L32" s="152"/>
      <c r="M32" s="342"/>
      <c r="N32" s="153"/>
      <c r="O32" s="146"/>
      <c r="P32" s="154"/>
      <c r="Q32" s="160"/>
    </row>
    <row r="33" spans="1:17" s="72" customFormat="1" ht="18.75" customHeight="1" x14ac:dyDescent="0.25">
      <c r="A33" s="144">
        <v>27</v>
      </c>
      <c r="B33" s="145"/>
      <c r="C33" s="145"/>
      <c r="D33" s="146"/>
      <c r="E33" s="147"/>
      <c r="F33" s="160"/>
      <c r="G33" s="160"/>
      <c r="H33" s="146"/>
      <c r="I33" s="146"/>
      <c r="J33" s="150"/>
      <c r="K33" s="151"/>
      <c r="L33" s="152"/>
      <c r="M33" s="342"/>
      <c r="N33" s="153"/>
      <c r="O33" s="146"/>
      <c r="P33" s="154"/>
      <c r="Q33" s="160"/>
    </row>
    <row r="34" spans="1:17" s="72" customFormat="1" ht="18.75" customHeight="1" x14ac:dyDescent="0.25">
      <c r="A34" s="144">
        <v>28</v>
      </c>
      <c r="B34" s="145"/>
      <c r="C34" s="145"/>
      <c r="D34" s="146"/>
      <c r="E34" s="147"/>
      <c r="F34" s="160"/>
      <c r="G34" s="160"/>
      <c r="H34" s="146"/>
      <c r="I34" s="146"/>
      <c r="J34" s="150"/>
      <c r="K34" s="151"/>
      <c r="L34" s="152"/>
      <c r="M34" s="342"/>
      <c r="N34" s="153"/>
      <c r="O34" s="146"/>
      <c r="P34" s="154"/>
      <c r="Q34" s="160"/>
    </row>
    <row r="35" spans="1:17" s="72" customFormat="1" ht="18.75" customHeight="1" x14ac:dyDescent="0.25">
      <c r="A35" s="144">
        <v>29</v>
      </c>
      <c r="B35" s="145"/>
      <c r="C35" s="145"/>
      <c r="D35" s="146"/>
      <c r="E35" s="147"/>
      <c r="F35" s="160"/>
      <c r="G35" s="160"/>
      <c r="H35" s="146"/>
      <c r="I35" s="146"/>
      <c r="J35" s="150"/>
      <c r="K35" s="151"/>
      <c r="L35" s="152"/>
      <c r="M35" s="342"/>
      <c r="N35" s="153"/>
      <c r="O35" s="146"/>
      <c r="P35" s="154"/>
      <c r="Q35" s="160"/>
    </row>
    <row r="36" spans="1:17" s="72" customFormat="1" ht="18.75" customHeight="1" x14ac:dyDescent="0.25">
      <c r="A36" s="144">
        <v>30</v>
      </c>
      <c r="B36" s="145"/>
      <c r="C36" s="145"/>
      <c r="D36" s="146"/>
      <c r="E36" s="147"/>
      <c r="F36" s="160"/>
      <c r="G36" s="160"/>
      <c r="H36" s="146"/>
      <c r="I36" s="146"/>
      <c r="J36" s="150"/>
      <c r="K36" s="151"/>
      <c r="L36" s="152"/>
      <c r="M36" s="342"/>
      <c r="N36" s="153"/>
      <c r="O36" s="146"/>
      <c r="P36" s="154"/>
      <c r="Q36" s="160"/>
    </row>
    <row r="37" spans="1:17" s="72" customFormat="1" ht="18.75" customHeight="1" x14ac:dyDescent="0.25">
      <c r="A37" s="144">
        <v>31</v>
      </c>
      <c r="B37" s="145"/>
      <c r="C37" s="145"/>
      <c r="D37" s="146"/>
      <c r="E37" s="147"/>
      <c r="F37" s="160"/>
      <c r="G37" s="160"/>
      <c r="H37" s="146"/>
      <c r="I37" s="146"/>
      <c r="J37" s="150"/>
      <c r="K37" s="151"/>
      <c r="L37" s="152"/>
      <c r="M37" s="342"/>
      <c r="N37" s="153"/>
      <c r="O37" s="146"/>
      <c r="P37" s="154"/>
      <c r="Q37" s="160"/>
    </row>
    <row r="38" spans="1:17" s="72" customFormat="1" ht="18.75" customHeight="1" x14ac:dyDescent="0.25">
      <c r="A38" s="144">
        <v>32</v>
      </c>
      <c r="B38" s="145"/>
      <c r="C38" s="145"/>
      <c r="D38" s="146"/>
      <c r="E38" s="147"/>
      <c r="F38" s="160"/>
      <c r="G38" s="160"/>
      <c r="H38" s="161"/>
      <c r="I38" s="341"/>
      <c r="J38" s="150"/>
      <c r="K38" s="151"/>
      <c r="L38" s="152"/>
      <c r="M38" s="342"/>
      <c r="N38" s="153"/>
      <c r="O38" s="160"/>
      <c r="P38" s="154"/>
      <c r="Q38" s="160"/>
    </row>
    <row r="39" spans="1:17" s="72" customFormat="1" ht="18.75" customHeight="1" x14ac:dyDescent="0.25">
      <c r="A39" s="144">
        <v>33</v>
      </c>
      <c r="B39" s="145"/>
      <c r="C39" s="145"/>
      <c r="D39" s="146"/>
      <c r="E39" s="147"/>
      <c r="F39" s="160"/>
      <c r="G39" s="160"/>
      <c r="H39" s="161"/>
      <c r="I39" s="341"/>
      <c r="J39" s="150"/>
      <c r="K39" s="151"/>
      <c r="L39" s="152"/>
      <c r="M39" s="342"/>
      <c r="N39" s="155"/>
      <c r="O39" s="160"/>
      <c r="P39" s="154"/>
      <c r="Q39" s="160"/>
    </row>
    <row r="40" spans="1:17" s="72" customFormat="1" ht="18.75" customHeight="1" x14ac:dyDescent="0.25">
      <c r="A40" s="144">
        <v>34</v>
      </c>
      <c r="B40" s="145"/>
      <c r="C40" s="145"/>
      <c r="D40" s="146"/>
      <c r="E40" s="147"/>
      <c r="F40" s="160"/>
      <c r="G40" s="160"/>
      <c r="H40" s="161"/>
      <c r="I40" s="341"/>
      <c r="J40" s="150" t="e">
        <f>IF(AND(Q40="",#REF!&gt;0,#REF!&lt;5),K40,)</f>
        <v>#REF!</v>
      </c>
      <c r="K40" s="151" t="str">
        <f>IF(D40="","ZZZ9",IF(AND(#REF!&gt;0,#REF!&lt;5),D40&amp;#REF!,D40&amp;"9"))</f>
        <v>ZZZ9</v>
      </c>
      <c r="L40" s="152">
        <f t="shared" ref="L40:L71" si="0">IF(Q40="",999,Q40)</f>
        <v>999</v>
      </c>
      <c r="M40" s="342">
        <f t="shared" ref="M40:M71" si="1">IF(P40=999,999,1)</f>
        <v>999</v>
      </c>
      <c r="N40" s="155"/>
      <c r="O40" s="160"/>
      <c r="P40" s="154">
        <f t="shared" ref="P40:P71" si="2">IF(N40="DA",1,IF(N40="WC",2,IF(N40="SE",3,IF(N40="Q",4,IF(N40="LL",5,999)))))</f>
        <v>999</v>
      </c>
      <c r="Q40" s="160"/>
    </row>
    <row r="41" spans="1:17" s="72" customFormat="1" ht="18.75" customHeight="1" x14ac:dyDescent="0.25">
      <c r="A41" s="144">
        <v>35</v>
      </c>
      <c r="B41" s="145"/>
      <c r="C41" s="145"/>
      <c r="D41" s="146"/>
      <c r="E41" s="147"/>
      <c r="F41" s="160"/>
      <c r="G41" s="160"/>
      <c r="H41" s="161"/>
      <c r="I41" s="341"/>
      <c r="J41" s="150" t="e">
        <f>IF(AND(Q41="",#REF!&gt;0,#REF!&lt;5),K41,)</f>
        <v>#REF!</v>
      </c>
      <c r="K41" s="151" t="str">
        <f>IF(D41="","ZZZ9",IF(AND(#REF!&gt;0,#REF!&lt;5),D41&amp;#REF!,D41&amp;"9"))</f>
        <v>ZZZ9</v>
      </c>
      <c r="L41" s="152">
        <f t="shared" si="0"/>
        <v>999</v>
      </c>
      <c r="M41" s="342">
        <f t="shared" si="1"/>
        <v>999</v>
      </c>
      <c r="N41" s="155"/>
      <c r="O41" s="160"/>
      <c r="P41" s="154">
        <f t="shared" si="2"/>
        <v>999</v>
      </c>
      <c r="Q41" s="160"/>
    </row>
    <row r="42" spans="1:17" s="72" customFormat="1" ht="18.75" customHeight="1" x14ac:dyDescent="0.25">
      <c r="A42" s="144">
        <v>36</v>
      </c>
      <c r="B42" s="145"/>
      <c r="C42" s="145"/>
      <c r="D42" s="146"/>
      <c r="E42" s="147"/>
      <c r="F42" s="160"/>
      <c r="G42" s="160"/>
      <c r="H42" s="161"/>
      <c r="I42" s="341"/>
      <c r="J42" s="150" t="e">
        <f>IF(AND(Q42="",#REF!&gt;0,#REF!&lt;5),K42,)</f>
        <v>#REF!</v>
      </c>
      <c r="K42" s="151" t="str">
        <f>IF(D42="","ZZZ9",IF(AND(#REF!&gt;0,#REF!&lt;5),D42&amp;#REF!,D42&amp;"9"))</f>
        <v>ZZZ9</v>
      </c>
      <c r="L42" s="152">
        <f t="shared" si="0"/>
        <v>999</v>
      </c>
      <c r="M42" s="342">
        <f t="shared" si="1"/>
        <v>999</v>
      </c>
      <c r="N42" s="155"/>
      <c r="O42" s="160"/>
      <c r="P42" s="154">
        <f t="shared" si="2"/>
        <v>999</v>
      </c>
      <c r="Q42" s="160"/>
    </row>
    <row r="43" spans="1:17" s="72" customFormat="1" ht="18.75" customHeight="1" x14ac:dyDescent="0.25">
      <c r="A43" s="144">
        <v>37</v>
      </c>
      <c r="B43" s="145"/>
      <c r="C43" s="145"/>
      <c r="D43" s="146"/>
      <c r="E43" s="147"/>
      <c r="F43" s="160"/>
      <c r="G43" s="160"/>
      <c r="H43" s="161"/>
      <c r="I43" s="341"/>
      <c r="J43" s="150" t="e">
        <f>IF(AND(Q43="",#REF!&gt;0,#REF!&lt;5),K43,)</f>
        <v>#REF!</v>
      </c>
      <c r="K43" s="151" t="str">
        <f>IF(D43="","ZZZ9",IF(AND(#REF!&gt;0,#REF!&lt;5),D43&amp;#REF!,D43&amp;"9"))</f>
        <v>ZZZ9</v>
      </c>
      <c r="L43" s="152">
        <f t="shared" si="0"/>
        <v>999</v>
      </c>
      <c r="M43" s="342">
        <f t="shared" si="1"/>
        <v>999</v>
      </c>
      <c r="N43" s="155"/>
      <c r="O43" s="160"/>
      <c r="P43" s="154">
        <f t="shared" si="2"/>
        <v>999</v>
      </c>
      <c r="Q43" s="160"/>
    </row>
    <row r="44" spans="1:17" s="72" customFormat="1" ht="18.75" customHeight="1" x14ac:dyDescent="0.25">
      <c r="A44" s="144">
        <v>38</v>
      </c>
      <c r="B44" s="145"/>
      <c r="C44" s="145"/>
      <c r="D44" s="146"/>
      <c r="E44" s="147"/>
      <c r="F44" s="160"/>
      <c r="G44" s="160"/>
      <c r="H44" s="161"/>
      <c r="I44" s="341"/>
      <c r="J44" s="150" t="e">
        <f>IF(AND(Q44="",#REF!&gt;0,#REF!&lt;5),K44,)</f>
        <v>#REF!</v>
      </c>
      <c r="K44" s="151" t="str">
        <f>IF(D44="","ZZZ9",IF(AND(#REF!&gt;0,#REF!&lt;5),D44&amp;#REF!,D44&amp;"9"))</f>
        <v>ZZZ9</v>
      </c>
      <c r="L44" s="152">
        <f t="shared" si="0"/>
        <v>999</v>
      </c>
      <c r="M44" s="342">
        <f t="shared" si="1"/>
        <v>999</v>
      </c>
      <c r="N44" s="155"/>
      <c r="O44" s="160"/>
      <c r="P44" s="154">
        <f t="shared" si="2"/>
        <v>999</v>
      </c>
      <c r="Q44" s="160"/>
    </row>
    <row r="45" spans="1:17" s="72" customFormat="1" ht="18.75" customHeight="1" x14ac:dyDescent="0.25">
      <c r="A45" s="144">
        <v>39</v>
      </c>
      <c r="B45" s="145"/>
      <c r="C45" s="145"/>
      <c r="D45" s="146"/>
      <c r="E45" s="147"/>
      <c r="F45" s="160"/>
      <c r="G45" s="160"/>
      <c r="H45" s="161"/>
      <c r="I45" s="341"/>
      <c r="J45" s="150" t="e">
        <f>IF(AND(Q45="",#REF!&gt;0,#REF!&lt;5),K45,)</f>
        <v>#REF!</v>
      </c>
      <c r="K45" s="151" t="str">
        <f>IF(D45="","ZZZ9",IF(AND(#REF!&gt;0,#REF!&lt;5),D45&amp;#REF!,D45&amp;"9"))</f>
        <v>ZZZ9</v>
      </c>
      <c r="L45" s="152">
        <f t="shared" si="0"/>
        <v>999</v>
      </c>
      <c r="M45" s="342">
        <f t="shared" si="1"/>
        <v>999</v>
      </c>
      <c r="N45" s="155"/>
      <c r="O45" s="160"/>
      <c r="P45" s="154">
        <f t="shared" si="2"/>
        <v>999</v>
      </c>
      <c r="Q45" s="160"/>
    </row>
    <row r="46" spans="1:17" s="72" customFormat="1" ht="18.75" customHeight="1" x14ac:dyDescent="0.25">
      <c r="A46" s="144">
        <v>40</v>
      </c>
      <c r="B46" s="145"/>
      <c r="C46" s="145"/>
      <c r="D46" s="146"/>
      <c r="E46" s="147"/>
      <c r="F46" s="160"/>
      <c r="G46" s="160"/>
      <c r="H46" s="161"/>
      <c r="I46" s="341"/>
      <c r="J46" s="150" t="e">
        <f>IF(AND(Q46="",#REF!&gt;0,#REF!&lt;5),K46,)</f>
        <v>#REF!</v>
      </c>
      <c r="K46" s="151" t="str">
        <f>IF(D46="","ZZZ9",IF(AND(#REF!&gt;0,#REF!&lt;5),D46&amp;#REF!,D46&amp;"9"))</f>
        <v>ZZZ9</v>
      </c>
      <c r="L46" s="152">
        <f t="shared" si="0"/>
        <v>999</v>
      </c>
      <c r="M46" s="342">
        <f t="shared" si="1"/>
        <v>999</v>
      </c>
      <c r="N46" s="155"/>
      <c r="O46" s="160"/>
      <c r="P46" s="154">
        <f t="shared" si="2"/>
        <v>999</v>
      </c>
      <c r="Q46" s="160"/>
    </row>
    <row r="47" spans="1:17" s="72" customFormat="1" ht="18.75" customHeight="1" x14ac:dyDescent="0.25">
      <c r="A47" s="144">
        <v>41</v>
      </c>
      <c r="B47" s="145"/>
      <c r="C47" s="145"/>
      <c r="D47" s="146"/>
      <c r="E47" s="147"/>
      <c r="F47" s="160"/>
      <c r="G47" s="160"/>
      <c r="H47" s="161"/>
      <c r="I47" s="341"/>
      <c r="J47" s="150" t="e">
        <f>IF(AND(Q47="",#REF!&gt;0,#REF!&lt;5),K47,)</f>
        <v>#REF!</v>
      </c>
      <c r="K47" s="151" t="str">
        <f>IF(D47="","ZZZ9",IF(AND(#REF!&gt;0,#REF!&lt;5),D47&amp;#REF!,D47&amp;"9"))</f>
        <v>ZZZ9</v>
      </c>
      <c r="L47" s="152">
        <f t="shared" si="0"/>
        <v>999</v>
      </c>
      <c r="M47" s="342">
        <f t="shared" si="1"/>
        <v>999</v>
      </c>
      <c r="N47" s="155"/>
      <c r="O47" s="160"/>
      <c r="P47" s="154">
        <f t="shared" si="2"/>
        <v>999</v>
      </c>
      <c r="Q47" s="160"/>
    </row>
    <row r="48" spans="1:17" s="72" customFormat="1" ht="18.75" customHeight="1" x14ac:dyDescent="0.25">
      <c r="A48" s="144">
        <v>42</v>
      </c>
      <c r="B48" s="145"/>
      <c r="C48" s="145"/>
      <c r="D48" s="146"/>
      <c r="E48" s="147"/>
      <c r="F48" s="160"/>
      <c r="G48" s="160"/>
      <c r="H48" s="161"/>
      <c r="I48" s="341"/>
      <c r="J48" s="150" t="e">
        <f>IF(AND(Q48="",#REF!&gt;0,#REF!&lt;5),K48,)</f>
        <v>#REF!</v>
      </c>
      <c r="K48" s="151" t="str">
        <f>IF(D48="","ZZZ9",IF(AND(#REF!&gt;0,#REF!&lt;5),D48&amp;#REF!,D48&amp;"9"))</f>
        <v>ZZZ9</v>
      </c>
      <c r="L48" s="152">
        <f t="shared" si="0"/>
        <v>999</v>
      </c>
      <c r="M48" s="342">
        <f t="shared" si="1"/>
        <v>999</v>
      </c>
      <c r="N48" s="155"/>
      <c r="O48" s="160"/>
      <c r="P48" s="154">
        <f t="shared" si="2"/>
        <v>999</v>
      </c>
      <c r="Q48" s="160"/>
    </row>
    <row r="49" spans="1:17" s="72" customFormat="1" ht="18.75" customHeight="1" x14ac:dyDescent="0.25">
      <c r="A49" s="144">
        <v>43</v>
      </c>
      <c r="B49" s="145"/>
      <c r="C49" s="145"/>
      <c r="D49" s="146"/>
      <c r="E49" s="147"/>
      <c r="F49" s="160"/>
      <c r="G49" s="160"/>
      <c r="H49" s="161"/>
      <c r="I49" s="341"/>
      <c r="J49" s="150" t="e">
        <f>IF(AND(Q49="",#REF!&gt;0,#REF!&lt;5),K49,)</f>
        <v>#REF!</v>
      </c>
      <c r="K49" s="151" t="str">
        <f>IF(D49="","ZZZ9",IF(AND(#REF!&gt;0,#REF!&lt;5),D49&amp;#REF!,D49&amp;"9"))</f>
        <v>ZZZ9</v>
      </c>
      <c r="L49" s="152">
        <f t="shared" si="0"/>
        <v>999</v>
      </c>
      <c r="M49" s="342">
        <f t="shared" si="1"/>
        <v>999</v>
      </c>
      <c r="N49" s="155"/>
      <c r="O49" s="160"/>
      <c r="P49" s="154">
        <f t="shared" si="2"/>
        <v>999</v>
      </c>
      <c r="Q49" s="160"/>
    </row>
    <row r="50" spans="1:17" s="72" customFormat="1" ht="18.75" customHeight="1" x14ac:dyDescent="0.25">
      <c r="A50" s="144">
        <v>44</v>
      </c>
      <c r="B50" s="145"/>
      <c r="C50" s="145"/>
      <c r="D50" s="146"/>
      <c r="E50" s="147"/>
      <c r="F50" s="160"/>
      <c r="G50" s="160"/>
      <c r="H50" s="161"/>
      <c r="I50" s="341"/>
      <c r="J50" s="150" t="e">
        <f>IF(AND(Q50="",#REF!&gt;0,#REF!&lt;5),K50,)</f>
        <v>#REF!</v>
      </c>
      <c r="K50" s="151" t="str">
        <f>IF(D50="","ZZZ9",IF(AND(#REF!&gt;0,#REF!&lt;5),D50&amp;#REF!,D50&amp;"9"))</f>
        <v>ZZZ9</v>
      </c>
      <c r="L50" s="152">
        <f t="shared" si="0"/>
        <v>999</v>
      </c>
      <c r="M50" s="342">
        <f t="shared" si="1"/>
        <v>999</v>
      </c>
      <c r="N50" s="155"/>
      <c r="O50" s="160"/>
      <c r="P50" s="154">
        <f t="shared" si="2"/>
        <v>999</v>
      </c>
      <c r="Q50" s="160"/>
    </row>
    <row r="51" spans="1:17" s="72" customFormat="1" ht="18.75" customHeight="1" x14ac:dyDescent="0.25">
      <c r="A51" s="144">
        <v>45</v>
      </c>
      <c r="B51" s="145"/>
      <c r="C51" s="145"/>
      <c r="D51" s="146"/>
      <c r="E51" s="147"/>
      <c r="F51" s="160"/>
      <c r="G51" s="160"/>
      <c r="H51" s="161"/>
      <c r="I51" s="341"/>
      <c r="J51" s="150" t="e">
        <f>IF(AND(Q51="",#REF!&gt;0,#REF!&lt;5),K51,)</f>
        <v>#REF!</v>
      </c>
      <c r="K51" s="151" t="str">
        <f>IF(D51="","ZZZ9",IF(AND(#REF!&gt;0,#REF!&lt;5),D51&amp;#REF!,D51&amp;"9"))</f>
        <v>ZZZ9</v>
      </c>
      <c r="L51" s="152">
        <f t="shared" si="0"/>
        <v>999</v>
      </c>
      <c r="M51" s="342">
        <f t="shared" si="1"/>
        <v>999</v>
      </c>
      <c r="N51" s="155"/>
      <c r="O51" s="160"/>
      <c r="P51" s="154">
        <f t="shared" si="2"/>
        <v>999</v>
      </c>
      <c r="Q51" s="160"/>
    </row>
    <row r="52" spans="1:17" s="72" customFormat="1" ht="18.75" customHeight="1" x14ac:dyDescent="0.25">
      <c r="A52" s="144">
        <v>46</v>
      </c>
      <c r="B52" s="145"/>
      <c r="C52" s="145"/>
      <c r="D52" s="146"/>
      <c r="E52" s="147"/>
      <c r="F52" s="160"/>
      <c r="G52" s="160"/>
      <c r="H52" s="161"/>
      <c r="I52" s="341"/>
      <c r="J52" s="150" t="e">
        <f>IF(AND(Q52="",#REF!&gt;0,#REF!&lt;5),K52,)</f>
        <v>#REF!</v>
      </c>
      <c r="K52" s="151" t="str">
        <f>IF(D52="","ZZZ9",IF(AND(#REF!&gt;0,#REF!&lt;5),D52&amp;#REF!,D52&amp;"9"))</f>
        <v>ZZZ9</v>
      </c>
      <c r="L52" s="152">
        <f t="shared" si="0"/>
        <v>999</v>
      </c>
      <c r="M52" s="342">
        <f t="shared" si="1"/>
        <v>999</v>
      </c>
      <c r="N52" s="155"/>
      <c r="O52" s="160"/>
      <c r="P52" s="154">
        <f t="shared" si="2"/>
        <v>999</v>
      </c>
      <c r="Q52" s="160"/>
    </row>
    <row r="53" spans="1:17" s="72" customFormat="1" ht="18.75" customHeight="1" x14ac:dyDescent="0.25">
      <c r="A53" s="144">
        <v>47</v>
      </c>
      <c r="B53" s="145"/>
      <c r="C53" s="145"/>
      <c r="D53" s="146"/>
      <c r="E53" s="147"/>
      <c r="F53" s="160"/>
      <c r="G53" s="160"/>
      <c r="H53" s="161"/>
      <c r="I53" s="341"/>
      <c r="J53" s="150" t="e">
        <f>IF(AND(Q53="",#REF!&gt;0,#REF!&lt;5),K53,)</f>
        <v>#REF!</v>
      </c>
      <c r="K53" s="151" t="str">
        <f>IF(D53="","ZZZ9",IF(AND(#REF!&gt;0,#REF!&lt;5),D53&amp;#REF!,D53&amp;"9"))</f>
        <v>ZZZ9</v>
      </c>
      <c r="L53" s="152">
        <f t="shared" si="0"/>
        <v>999</v>
      </c>
      <c r="M53" s="342">
        <f t="shared" si="1"/>
        <v>999</v>
      </c>
      <c r="N53" s="155"/>
      <c r="O53" s="160"/>
      <c r="P53" s="154">
        <f t="shared" si="2"/>
        <v>999</v>
      </c>
      <c r="Q53" s="160"/>
    </row>
    <row r="54" spans="1:17" s="72" customFormat="1" ht="18.75" customHeight="1" x14ac:dyDescent="0.25">
      <c r="A54" s="144">
        <v>48</v>
      </c>
      <c r="B54" s="145"/>
      <c r="C54" s="145"/>
      <c r="D54" s="146"/>
      <c r="E54" s="147"/>
      <c r="F54" s="160"/>
      <c r="G54" s="160"/>
      <c r="H54" s="161"/>
      <c r="I54" s="341"/>
      <c r="J54" s="150" t="e">
        <f>IF(AND(Q54="",#REF!&gt;0,#REF!&lt;5),K54,)</f>
        <v>#REF!</v>
      </c>
      <c r="K54" s="151" t="str">
        <f>IF(D54="","ZZZ9",IF(AND(#REF!&gt;0,#REF!&lt;5),D54&amp;#REF!,D54&amp;"9"))</f>
        <v>ZZZ9</v>
      </c>
      <c r="L54" s="152">
        <f t="shared" si="0"/>
        <v>999</v>
      </c>
      <c r="M54" s="342">
        <f t="shared" si="1"/>
        <v>999</v>
      </c>
      <c r="N54" s="155"/>
      <c r="O54" s="160"/>
      <c r="P54" s="154">
        <f t="shared" si="2"/>
        <v>999</v>
      </c>
      <c r="Q54" s="160"/>
    </row>
    <row r="55" spans="1:17" s="72" customFormat="1" ht="18.75" customHeight="1" x14ac:dyDescent="0.25">
      <c r="A55" s="144">
        <v>49</v>
      </c>
      <c r="B55" s="145"/>
      <c r="C55" s="145"/>
      <c r="D55" s="146"/>
      <c r="E55" s="147"/>
      <c r="F55" s="160"/>
      <c r="G55" s="160"/>
      <c r="H55" s="161"/>
      <c r="I55" s="341"/>
      <c r="J55" s="150" t="e">
        <f>IF(AND(Q55="",#REF!&gt;0,#REF!&lt;5),K55,)</f>
        <v>#REF!</v>
      </c>
      <c r="K55" s="151" t="str">
        <f>IF(D55="","ZZZ9",IF(AND(#REF!&gt;0,#REF!&lt;5),D55&amp;#REF!,D55&amp;"9"))</f>
        <v>ZZZ9</v>
      </c>
      <c r="L55" s="152">
        <f t="shared" si="0"/>
        <v>999</v>
      </c>
      <c r="M55" s="342">
        <f t="shared" si="1"/>
        <v>999</v>
      </c>
      <c r="N55" s="155"/>
      <c r="O55" s="160"/>
      <c r="P55" s="154">
        <f t="shared" si="2"/>
        <v>999</v>
      </c>
      <c r="Q55" s="160"/>
    </row>
    <row r="56" spans="1:17" s="72" customFormat="1" ht="18.75" customHeight="1" x14ac:dyDescent="0.25">
      <c r="A56" s="144">
        <v>50</v>
      </c>
      <c r="B56" s="145"/>
      <c r="C56" s="145"/>
      <c r="D56" s="146"/>
      <c r="E56" s="147"/>
      <c r="F56" s="160"/>
      <c r="G56" s="160"/>
      <c r="H56" s="161"/>
      <c r="I56" s="341"/>
      <c r="J56" s="150" t="e">
        <f>IF(AND(Q56="",#REF!&gt;0,#REF!&lt;5),K56,)</f>
        <v>#REF!</v>
      </c>
      <c r="K56" s="151" t="str">
        <f>IF(D56="","ZZZ9",IF(AND(#REF!&gt;0,#REF!&lt;5),D56&amp;#REF!,D56&amp;"9"))</f>
        <v>ZZZ9</v>
      </c>
      <c r="L56" s="152">
        <f t="shared" si="0"/>
        <v>999</v>
      </c>
      <c r="M56" s="342">
        <f t="shared" si="1"/>
        <v>999</v>
      </c>
      <c r="N56" s="155"/>
      <c r="O56" s="160"/>
      <c r="P56" s="154">
        <f t="shared" si="2"/>
        <v>999</v>
      </c>
      <c r="Q56" s="160"/>
    </row>
    <row r="57" spans="1:17" s="72" customFormat="1" ht="18.75" customHeight="1" x14ac:dyDescent="0.25">
      <c r="A57" s="144">
        <v>51</v>
      </c>
      <c r="B57" s="145"/>
      <c r="C57" s="145"/>
      <c r="D57" s="146"/>
      <c r="E57" s="147"/>
      <c r="F57" s="160"/>
      <c r="G57" s="160"/>
      <c r="H57" s="161"/>
      <c r="I57" s="341"/>
      <c r="J57" s="150" t="e">
        <f>IF(AND(Q57="",#REF!&gt;0,#REF!&lt;5),K57,)</f>
        <v>#REF!</v>
      </c>
      <c r="K57" s="151" t="str">
        <f>IF(D57="","ZZZ9",IF(AND(#REF!&gt;0,#REF!&lt;5),D57&amp;#REF!,D57&amp;"9"))</f>
        <v>ZZZ9</v>
      </c>
      <c r="L57" s="152">
        <f t="shared" si="0"/>
        <v>999</v>
      </c>
      <c r="M57" s="342">
        <f t="shared" si="1"/>
        <v>999</v>
      </c>
      <c r="N57" s="155"/>
      <c r="O57" s="160"/>
      <c r="P57" s="154">
        <f t="shared" si="2"/>
        <v>999</v>
      </c>
      <c r="Q57" s="160"/>
    </row>
    <row r="58" spans="1:17" s="72" customFormat="1" ht="18.75" customHeight="1" x14ac:dyDescent="0.25">
      <c r="A58" s="144">
        <v>52</v>
      </c>
      <c r="B58" s="145"/>
      <c r="C58" s="145"/>
      <c r="D58" s="146"/>
      <c r="E58" s="147"/>
      <c r="F58" s="160"/>
      <c r="G58" s="160"/>
      <c r="H58" s="161"/>
      <c r="I58" s="341"/>
      <c r="J58" s="150" t="e">
        <f>IF(AND(Q58="",#REF!&gt;0,#REF!&lt;5),K58,)</f>
        <v>#REF!</v>
      </c>
      <c r="K58" s="151" t="str">
        <f>IF(D58="","ZZZ9",IF(AND(#REF!&gt;0,#REF!&lt;5),D58&amp;#REF!,D58&amp;"9"))</f>
        <v>ZZZ9</v>
      </c>
      <c r="L58" s="152">
        <f t="shared" si="0"/>
        <v>999</v>
      </c>
      <c r="M58" s="342">
        <f t="shared" si="1"/>
        <v>999</v>
      </c>
      <c r="N58" s="155"/>
      <c r="O58" s="160"/>
      <c r="P58" s="154">
        <f t="shared" si="2"/>
        <v>999</v>
      </c>
      <c r="Q58" s="160"/>
    </row>
    <row r="59" spans="1:17" s="72" customFormat="1" ht="18.75" customHeight="1" x14ac:dyDescent="0.25">
      <c r="A59" s="144">
        <v>53</v>
      </c>
      <c r="B59" s="145"/>
      <c r="C59" s="145"/>
      <c r="D59" s="146"/>
      <c r="E59" s="147"/>
      <c r="F59" s="160"/>
      <c r="G59" s="160"/>
      <c r="H59" s="161"/>
      <c r="I59" s="341"/>
      <c r="J59" s="150" t="e">
        <f>IF(AND(Q59="",#REF!&gt;0,#REF!&lt;5),K59,)</f>
        <v>#REF!</v>
      </c>
      <c r="K59" s="151" t="str">
        <f>IF(D59="","ZZZ9",IF(AND(#REF!&gt;0,#REF!&lt;5),D59&amp;#REF!,D59&amp;"9"))</f>
        <v>ZZZ9</v>
      </c>
      <c r="L59" s="152">
        <f t="shared" si="0"/>
        <v>999</v>
      </c>
      <c r="M59" s="342">
        <f t="shared" si="1"/>
        <v>999</v>
      </c>
      <c r="N59" s="155"/>
      <c r="O59" s="160"/>
      <c r="P59" s="154">
        <f t="shared" si="2"/>
        <v>999</v>
      </c>
      <c r="Q59" s="160"/>
    </row>
    <row r="60" spans="1:17" s="72" customFormat="1" ht="18.75" customHeight="1" x14ac:dyDescent="0.25">
      <c r="A60" s="144">
        <v>54</v>
      </c>
      <c r="B60" s="145"/>
      <c r="C60" s="145"/>
      <c r="D60" s="146"/>
      <c r="E60" s="147"/>
      <c r="F60" s="160"/>
      <c r="G60" s="160"/>
      <c r="H60" s="161"/>
      <c r="I60" s="341"/>
      <c r="J60" s="150" t="e">
        <f>IF(AND(Q60="",#REF!&gt;0,#REF!&lt;5),K60,)</f>
        <v>#REF!</v>
      </c>
      <c r="K60" s="151" t="str">
        <f>IF(D60="","ZZZ9",IF(AND(#REF!&gt;0,#REF!&lt;5),D60&amp;#REF!,D60&amp;"9"))</f>
        <v>ZZZ9</v>
      </c>
      <c r="L60" s="152">
        <f t="shared" si="0"/>
        <v>999</v>
      </c>
      <c r="M60" s="342">
        <f t="shared" si="1"/>
        <v>999</v>
      </c>
      <c r="N60" s="155"/>
      <c r="O60" s="160"/>
      <c r="P60" s="154">
        <f t="shared" si="2"/>
        <v>999</v>
      </c>
      <c r="Q60" s="160"/>
    </row>
    <row r="61" spans="1:17" s="72" customFormat="1" ht="18.75" customHeight="1" x14ac:dyDescent="0.25">
      <c r="A61" s="144">
        <v>55</v>
      </c>
      <c r="B61" s="145"/>
      <c r="C61" s="145"/>
      <c r="D61" s="146"/>
      <c r="E61" s="147"/>
      <c r="F61" s="160"/>
      <c r="G61" s="160"/>
      <c r="H61" s="161"/>
      <c r="I61" s="341"/>
      <c r="J61" s="150" t="e">
        <f>IF(AND(Q61="",#REF!&gt;0,#REF!&lt;5),K61,)</f>
        <v>#REF!</v>
      </c>
      <c r="K61" s="151" t="str">
        <f>IF(D61="","ZZZ9",IF(AND(#REF!&gt;0,#REF!&lt;5),D61&amp;#REF!,D61&amp;"9"))</f>
        <v>ZZZ9</v>
      </c>
      <c r="L61" s="152">
        <f t="shared" si="0"/>
        <v>999</v>
      </c>
      <c r="M61" s="342">
        <f t="shared" si="1"/>
        <v>999</v>
      </c>
      <c r="N61" s="155"/>
      <c r="O61" s="160"/>
      <c r="P61" s="154">
        <f t="shared" si="2"/>
        <v>999</v>
      </c>
      <c r="Q61" s="160"/>
    </row>
    <row r="62" spans="1:17" s="72" customFormat="1" ht="18.75" customHeight="1" x14ac:dyDescent="0.25">
      <c r="A62" s="144">
        <v>56</v>
      </c>
      <c r="B62" s="145"/>
      <c r="C62" s="145"/>
      <c r="D62" s="146"/>
      <c r="E62" s="147"/>
      <c r="F62" s="160"/>
      <c r="G62" s="160"/>
      <c r="H62" s="161"/>
      <c r="I62" s="341"/>
      <c r="J62" s="150" t="e">
        <f>IF(AND(Q62="",#REF!&gt;0,#REF!&lt;5),K62,)</f>
        <v>#REF!</v>
      </c>
      <c r="K62" s="151" t="str">
        <f>IF(D62="","ZZZ9",IF(AND(#REF!&gt;0,#REF!&lt;5),D62&amp;#REF!,D62&amp;"9"))</f>
        <v>ZZZ9</v>
      </c>
      <c r="L62" s="152">
        <f t="shared" si="0"/>
        <v>999</v>
      </c>
      <c r="M62" s="342">
        <f t="shared" si="1"/>
        <v>999</v>
      </c>
      <c r="N62" s="155"/>
      <c r="O62" s="160"/>
      <c r="P62" s="154">
        <f t="shared" si="2"/>
        <v>999</v>
      </c>
      <c r="Q62" s="160"/>
    </row>
    <row r="63" spans="1:17" s="72" customFormat="1" ht="18.75" customHeight="1" x14ac:dyDescent="0.25">
      <c r="A63" s="144">
        <v>57</v>
      </c>
      <c r="B63" s="145"/>
      <c r="C63" s="145"/>
      <c r="D63" s="146"/>
      <c r="E63" s="147"/>
      <c r="F63" s="160"/>
      <c r="G63" s="160"/>
      <c r="H63" s="161"/>
      <c r="I63" s="341"/>
      <c r="J63" s="150" t="e">
        <f>IF(AND(Q63="",#REF!&gt;0,#REF!&lt;5),K63,)</f>
        <v>#REF!</v>
      </c>
      <c r="K63" s="151" t="str">
        <f>IF(D63="","ZZZ9",IF(AND(#REF!&gt;0,#REF!&lt;5),D63&amp;#REF!,D63&amp;"9"))</f>
        <v>ZZZ9</v>
      </c>
      <c r="L63" s="152">
        <f t="shared" si="0"/>
        <v>999</v>
      </c>
      <c r="M63" s="342">
        <f t="shared" si="1"/>
        <v>999</v>
      </c>
      <c r="N63" s="155"/>
      <c r="O63" s="160"/>
      <c r="P63" s="154">
        <f t="shared" si="2"/>
        <v>999</v>
      </c>
      <c r="Q63" s="160"/>
    </row>
    <row r="64" spans="1:17" s="72" customFormat="1" ht="18.75" customHeight="1" x14ac:dyDescent="0.25">
      <c r="A64" s="144">
        <v>58</v>
      </c>
      <c r="B64" s="145"/>
      <c r="C64" s="145"/>
      <c r="D64" s="146"/>
      <c r="E64" s="147"/>
      <c r="F64" s="160"/>
      <c r="G64" s="160"/>
      <c r="H64" s="161"/>
      <c r="I64" s="341"/>
      <c r="J64" s="150" t="e">
        <f>IF(AND(Q64="",#REF!&gt;0,#REF!&lt;5),K64,)</f>
        <v>#REF!</v>
      </c>
      <c r="K64" s="151" t="str">
        <f>IF(D64="","ZZZ9",IF(AND(#REF!&gt;0,#REF!&lt;5),D64&amp;#REF!,D64&amp;"9"))</f>
        <v>ZZZ9</v>
      </c>
      <c r="L64" s="152">
        <f t="shared" si="0"/>
        <v>999</v>
      </c>
      <c r="M64" s="342">
        <f t="shared" si="1"/>
        <v>999</v>
      </c>
      <c r="N64" s="155"/>
      <c r="O64" s="160"/>
      <c r="P64" s="154">
        <f t="shared" si="2"/>
        <v>999</v>
      </c>
      <c r="Q64" s="160"/>
    </row>
    <row r="65" spans="1:17" s="72" customFormat="1" ht="18.75" customHeight="1" x14ac:dyDescent="0.25">
      <c r="A65" s="144">
        <v>59</v>
      </c>
      <c r="B65" s="145"/>
      <c r="C65" s="145"/>
      <c r="D65" s="146"/>
      <c r="E65" s="147"/>
      <c r="F65" s="160"/>
      <c r="G65" s="160"/>
      <c r="H65" s="161"/>
      <c r="I65" s="341"/>
      <c r="J65" s="150" t="e">
        <f>IF(AND(Q65="",#REF!&gt;0,#REF!&lt;5),K65,)</f>
        <v>#REF!</v>
      </c>
      <c r="K65" s="151" t="str">
        <f>IF(D65="","ZZZ9",IF(AND(#REF!&gt;0,#REF!&lt;5),D65&amp;#REF!,D65&amp;"9"))</f>
        <v>ZZZ9</v>
      </c>
      <c r="L65" s="152">
        <f t="shared" si="0"/>
        <v>999</v>
      </c>
      <c r="M65" s="342">
        <f t="shared" si="1"/>
        <v>999</v>
      </c>
      <c r="N65" s="155"/>
      <c r="O65" s="160"/>
      <c r="P65" s="154">
        <f t="shared" si="2"/>
        <v>999</v>
      </c>
      <c r="Q65" s="160"/>
    </row>
    <row r="66" spans="1:17" s="72" customFormat="1" ht="18.75" customHeight="1" x14ac:dyDescent="0.25">
      <c r="A66" s="144">
        <v>60</v>
      </c>
      <c r="B66" s="145"/>
      <c r="C66" s="145"/>
      <c r="D66" s="146"/>
      <c r="E66" s="147"/>
      <c r="F66" s="160"/>
      <c r="G66" s="160"/>
      <c r="H66" s="161"/>
      <c r="I66" s="341"/>
      <c r="J66" s="150" t="e">
        <f>IF(AND(Q66="",#REF!&gt;0,#REF!&lt;5),K66,)</f>
        <v>#REF!</v>
      </c>
      <c r="K66" s="151" t="str">
        <f>IF(D66="","ZZZ9",IF(AND(#REF!&gt;0,#REF!&lt;5),D66&amp;#REF!,D66&amp;"9"))</f>
        <v>ZZZ9</v>
      </c>
      <c r="L66" s="152">
        <f t="shared" si="0"/>
        <v>999</v>
      </c>
      <c r="M66" s="342">
        <f t="shared" si="1"/>
        <v>999</v>
      </c>
      <c r="N66" s="155"/>
      <c r="O66" s="160"/>
      <c r="P66" s="154">
        <f t="shared" si="2"/>
        <v>999</v>
      </c>
      <c r="Q66" s="160"/>
    </row>
    <row r="67" spans="1:17" s="72" customFormat="1" ht="18.75" customHeight="1" x14ac:dyDescent="0.25">
      <c r="A67" s="144">
        <v>61</v>
      </c>
      <c r="B67" s="145"/>
      <c r="C67" s="145"/>
      <c r="D67" s="146"/>
      <c r="E67" s="147"/>
      <c r="F67" s="160"/>
      <c r="G67" s="160"/>
      <c r="H67" s="161"/>
      <c r="I67" s="341"/>
      <c r="J67" s="150" t="e">
        <f>IF(AND(Q67="",#REF!&gt;0,#REF!&lt;5),K67,)</f>
        <v>#REF!</v>
      </c>
      <c r="K67" s="151" t="str">
        <f>IF(D67="","ZZZ9",IF(AND(#REF!&gt;0,#REF!&lt;5),D67&amp;#REF!,D67&amp;"9"))</f>
        <v>ZZZ9</v>
      </c>
      <c r="L67" s="152">
        <f t="shared" si="0"/>
        <v>999</v>
      </c>
      <c r="M67" s="342">
        <f t="shared" si="1"/>
        <v>999</v>
      </c>
      <c r="N67" s="155"/>
      <c r="O67" s="160"/>
      <c r="P67" s="154">
        <f t="shared" si="2"/>
        <v>999</v>
      </c>
      <c r="Q67" s="160"/>
    </row>
    <row r="68" spans="1:17" s="72" customFormat="1" ht="18.75" customHeight="1" x14ac:dyDescent="0.25">
      <c r="A68" s="144">
        <v>62</v>
      </c>
      <c r="B68" s="145"/>
      <c r="C68" s="145"/>
      <c r="D68" s="146"/>
      <c r="E68" s="147"/>
      <c r="F68" s="160"/>
      <c r="G68" s="160"/>
      <c r="H68" s="161"/>
      <c r="I68" s="341"/>
      <c r="J68" s="150" t="e">
        <f>IF(AND(Q68="",#REF!&gt;0,#REF!&lt;5),K68,)</f>
        <v>#REF!</v>
      </c>
      <c r="K68" s="151" t="str">
        <f>IF(D68="","ZZZ9",IF(AND(#REF!&gt;0,#REF!&lt;5),D68&amp;#REF!,D68&amp;"9"))</f>
        <v>ZZZ9</v>
      </c>
      <c r="L68" s="152">
        <f t="shared" si="0"/>
        <v>999</v>
      </c>
      <c r="M68" s="342">
        <f t="shared" si="1"/>
        <v>999</v>
      </c>
      <c r="N68" s="155"/>
      <c r="O68" s="160"/>
      <c r="P68" s="154">
        <f t="shared" si="2"/>
        <v>999</v>
      </c>
      <c r="Q68" s="160"/>
    </row>
    <row r="69" spans="1:17" s="72" customFormat="1" ht="18.75" customHeight="1" x14ac:dyDescent="0.25">
      <c r="A69" s="144">
        <v>63</v>
      </c>
      <c r="B69" s="145"/>
      <c r="C69" s="145"/>
      <c r="D69" s="146"/>
      <c r="E69" s="147"/>
      <c r="F69" s="160"/>
      <c r="G69" s="160"/>
      <c r="H69" s="161"/>
      <c r="I69" s="341"/>
      <c r="J69" s="150" t="e">
        <f>IF(AND(Q69="",#REF!&gt;0,#REF!&lt;5),K69,)</f>
        <v>#REF!</v>
      </c>
      <c r="K69" s="151" t="str">
        <f>IF(D69="","ZZZ9",IF(AND(#REF!&gt;0,#REF!&lt;5),D69&amp;#REF!,D69&amp;"9"))</f>
        <v>ZZZ9</v>
      </c>
      <c r="L69" s="152">
        <f t="shared" si="0"/>
        <v>999</v>
      </c>
      <c r="M69" s="342">
        <f t="shared" si="1"/>
        <v>999</v>
      </c>
      <c r="N69" s="155"/>
      <c r="O69" s="160"/>
      <c r="P69" s="154">
        <f t="shared" si="2"/>
        <v>999</v>
      </c>
      <c r="Q69" s="160"/>
    </row>
    <row r="70" spans="1:17" s="72" customFormat="1" ht="18.75" customHeight="1" x14ac:dyDescent="0.25">
      <c r="A70" s="144">
        <v>64</v>
      </c>
      <c r="B70" s="145"/>
      <c r="C70" s="145"/>
      <c r="D70" s="146"/>
      <c r="E70" s="147"/>
      <c r="F70" s="160"/>
      <c r="G70" s="160"/>
      <c r="H70" s="161"/>
      <c r="I70" s="341"/>
      <c r="J70" s="150" t="e">
        <f>IF(AND(Q70="",#REF!&gt;0,#REF!&lt;5),K70,)</f>
        <v>#REF!</v>
      </c>
      <c r="K70" s="151" t="str">
        <f>IF(D70="","ZZZ9",IF(AND(#REF!&gt;0,#REF!&lt;5),D70&amp;#REF!,D70&amp;"9"))</f>
        <v>ZZZ9</v>
      </c>
      <c r="L70" s="152">
        <f t="shared" si="0"/>
        <v>999</v>
      </c>
      <c r="M70" s="342">
        <f t="shared" si="1"/>
        <v>999</v>
      </c>
      <c r="N70" s="155"/>
      <c r="O70" s="160"/>
      <c r="P70" s="154">
        <f t="shared" si="2"/>
        <v>999</v>
      </c>
      <c r="Q70" s="160"/>
    </row>
    <row r="71" spans="1:17" s="72" customFormat="1" ht="18.75" customHeight="1" x14ac:dyDescent="0.25">
      <c r="A71" s="144">
        <v>65</v>
      </c>
      <c r="B71" s="145"/>
      <c r="C71" s="145"/>
      <c r="D71" s="146"/>
      <c r="E71" s="147"/>
      <c r="F71" s="160"/>
      <c r="G71" s="160"/>
      <c r="H71" s="161"/>
      <c r="I71" s="341"/>
      <c r="J71" s="150" t="e">
        <f>IF(AND(Q71="",#REF!&gt;0,#REF!&lt;5),K71,)</f>
        <v>#REF!</v>
      </c>
      <c r="K71" s="151" t="str">
        <f>IF(D71="","ZZZ9",IF(AND(#REF!&gt;0,#REF!&lt;5),D71&amp;#REF!,D71&amp;"9"))</f>
        <v>ZZZ9</v>
      </c>
      <c r="L71" s="152">
        <f t="shared" si="0"/>
        <v>999</v>
      </c>
      <c r="M71" s="342">
        <f t="shared" si="1"/>
        <v>999</v>
      </c>
      <c r="N71" s="155"/>
      <c r="O71" s="160"/>
      <c r="P71" s="154">
        <f t="shared" si="2"/>
        <v>999</v>
      </c>
      <c r="Q71" s="160"/>
    </row>
    <row r="72" spans="1:17" s="72" customFormat="1" ht="18.75" customHeight="1" x14ac:dyDescent="0.25">
      <c r="A72" s="144">
        <v>66</v>
      </c>
      <c r="B72" s="145"/>
      <c r="C72" s="145"/>
      <c r="D72" s="146"/>
      <c r="E72" s="147"/>
      <c r="F72" s="160"/>
      <c r="G72" s="160"/>
      <c r="H72" s="161"/>
      <c r="I72" s="341"/>
      <c r="J72" s="150" t="e">
        <f>IF(AND(Q72="",#REF!&gt;0,#REF!&lt;5),K72,)</f>
        <v>#REF!</v>
      </c>
      <c r="K72" s="151" t="str">
        <f>IF(D72="","ZZZ9",IF(AND(#REF!&gt;0,#REF!&lt;5),D72&amp;#REF!,D72&amp;"9"))</f>
        <v>ZZZ9</v>
      </c>
      <c r="L72" s="152">
        <f t="shared" ref="L72:L103" si="3">IF(Q72="",999,Q72)</f>
        <v>999</v>
      </c>
      <c r="M72" s="342">
        <f t="shared" ref="M72:M103" si="4">IF(P72=999,999,1)</f>
        <v>999</v>
      </c>
      <c r="N72" s="155"/>
      <c r="O72" s="160"/>
      <c r="P72" s="154">
        <f t="shared" ref="P72:P103" si="5">IF(N72="DA",1,IF(N72="WC",2,IF(N72="SE",3,IF(N72="Q",4,IF(N72="LL",5,999)))))</f>
        <v>999</v>
      </c>
      <c r="Q72" s="160"/>
    </row>
    <row r="73" spans="1:17" s="72" customFormat="1" ht="18.75" customHeight="1" x14ac:dyDescent="0.25">
      <c r="A73" s="144">
        <v>67</v>
      </c>
      <c r="B73" s="145"/>
      <c r="C73" s="145"/>
      <c r="D73" s="146"/>
      <c r="E73" s="147"/>
      <c r="F73" s="160"/>
      <c r="G73" s="160"/>
      <c r="H73" s="161"/>
      <c r="I73" s="341"/>
      <c r="J73" s="150" t="e">
        <f>IF(AND(Q73="",#REF!&gt;0,#REF!&lt;5),K73,)</f>
        <v>#REF!</v>
      </c>
      <c r="K73" s="151" t="str">
        <f>IF(D73="","ZZZ9",IF(AND(#REF!&gt;0,#REF!&lt;5),D73&amp;#REF!,D73&amp;"9"))</f>
        <v>ZZZ9</v>
      </c>
      <c r="L73" s="152">
        <f t="shared" si="3"/>
        <v>999</v>
      </c>
      <c r="M73" s="342">
        <f t="shared" si="4"/>
        <v>999</v>
      </c>
      <c r="N73" s="155"/>
      <c r="O73" s="160"/>
      <c r="P73" s="154">
        <f t="shared" si="5"/>
        <v>999</v>
      </c>
      <c r="Q73" s="160"/>
    </row>
    <row r="74" spans="1:17" s="72" customFormat="1" ht="18.75" customHeight="1" x14ac:dyDescent="0.25">
      <c r="A74" s="144">
        <v>68</v>
      </c>
      <c r="B74" s="145"/>
      <c r="C74" s="145"/>
      <c r="D74" s="146"/>
      <c r="E74" s="147"/>
      <c r="F74" s="160"/>
      <c r="G74" s="160"/>
      <c r="H74" s="161"/>
      <c r="I74" s="341"/>
      <c r="J74" s="150" t="e">
        <f>IF(AND(Q74="",#REF!&gt;0,#REF!&lt;5),K74,)</f>
        <v>#REF!</v>
      </c>
      <c r="K74" s="151" t="str">
        <f>IF(D74="","ZZZ9",IF(AND(#REF!&gt;0,#REF!&lt;5),D74&amp;#REF!,D74&amp;"9"))</f>
        <v>ZZZ9</v>
      </c>
      <c r="L74" s="152">
        <f t="shared" si="3"/>
        <v>999</v>
      </c>
      <c r="M74" s="342">
        <f t="shared" si="4"/>
        <v>999</v>
      </c>
      <c r="N74" s="155"/>
      <c r="O74" s="160"/>
      <c r="P74" s="154">
        <f t="shared" si="5"/>
        <v>999</v>
      </c>
      <c r="Q74" s="160"/>
    </row>
    <row r="75" spans="1:17" s="72" customFormat="1" ht="18.75" customHeight="1" x14ac:dyDescent="0.25">
      <c r="A75" s="144">
        <v>69</v>
      </c>
      <c r="B75" s="145"/>
      <c r="C75" s="145"/>
      <c r="D75" s="146"/>
      <c r="E75" s="147"/>
      <c r="F75" s="160"/>
      <c r="G75" s="160"/>
      <c r="H75" s="161"/>
      <c r="I75" s="341"/>
      <c r="J75" s="150" t="e">
        <f>IF(AND(Q75="",#REF!&gt;0,#REF!&lt;5),K75,)</f>
        <v>#REF!</v>
      </c>
      <c r="K75" s="151" t="str">
        <f>IF(D75="","ZZZ9",IF(AND(#REF!&gt;0,#REF!&lt;5),D75&amp;#REF!,D75&amp;"9"))</f>
        <v>ZZZ9</v>
      </c>
      <c r="L75" s="152">
        <f t="shared" si="3"/>
        <v>999</v>
      </c>
      <c r="M75" s="342">
        <f t="shared" si="4"/>
        <v>999</v>
      </c>
      <c r="N75" s="155"/>
      <c r="O75" s="160"/>
      <c r="P75" s="154">
        <f t="shared" si="5"/>
        <v>999</v>
      </c>
      <c r="Q75" s="160"/>
    </row>
    <row r="76" spans="1:17" s="72" customFormat="1" ht="18.75" customHeight="1" x14ac:dyDescent="0.25">
      <c r="A76" s="144">
        <v>70</v>
      </c>
      <c r="B76" s="145"/>
      <c r="C76" s="145"/>
      <c r="D76" s="146"/>
      <c r="E76" s="147"/>
      <c r="F76" s="160"/>
      <c r="G76" s="160"/>
      <c r="H76" s="161"/>
      <c r="I76" s="341"/>
      <c r="J76" s="150" t="e">
        <f>IF(AND(Q76="",#REF!&gt;0,#REF!&lt;5),K76,)</f>
        <v>#REF!</v>
      </c>
      <c r="K76" s="151" t="str">
        <f>IF(D76="","ZZZ9",IF(AND(#REF!&gt;0,#REF!&lt;5),D76&amp;#REF!,D76&amp;"9"))</f>
        <v>ZZZ9</v>
      </c>
      <c r="L76" s="152">
        <f t="shared" si="3"/>
        <v>999</v>
      </c>
      <c r="M76" s="342">
        <f t="shared" si="4"/>
        <v>999</v>
      </c>
      <c r="N76" s="155"/>
      <c r="O76" s="160"/>
      <c r="P76" s="154">
        <f t="shared" si="5"/>
        <v>999</v>
      </c>
      <c r="Q76" s="160"/>
    </row>
    <row r="77" spans="1:17" s="72" customFormat="1" ht="18.75" customHeight="1" x14ac:dyDescent="0.25">
      <c r="A77" s="144">
        <v>71</v>
      </c>
      <c r="B77" s="145"/>
      <c r="C77" s="145"/>
      <c r="D77" s="146"/>
      <c r="E77" s="147"/>
      <c r="F77" s="160"/>
      <c r="G77" s="160"/>
      <c r="H77" s="161"/>
      <c r="I77" s="341"/>
      <c r="J77" s="150" t="e">
        <f>IF(AND(Q77="",#REF!&gt;0,#REF!&lt;5),K77,)</f>
        <v>#REF!</v>
      </c>
      <c r="K77" s="151" t="str">
        <f>IF(D77="","ZZZ9",IF(AND(#REF!&gt;0,#REF!&lt;5),D77&amp;#REF!,D77&amp;"9"))</f>
        <v>ZZZ9</v>
      </c>
      <c r="L77" s="152">
        <f t="shared" si="3"/>
        <v>999</v>
      </c>
      <c r="M77" s="342">
        <f t="shared" si="4"/>
        <v>999</v>
      </c>
      <c r="N77" s="155"/>
      <c r="O77" s="160"/>
      <c r="P77" s="154">
        <f t="shared" si="5"/>
        <v>999</v>
      </c>
      <c r="Q77" s="160"/>
    </row>
    <row r="78" spans="1:17" s="72" customFormat="1" ht="18.75" customHeight="1" x14ac:dyDescent="0.25">
      <c r="A78" s="144">
        <v>72</v>
      </c>
      <c r="B78" s="145"/>
      <c r="C78" s="145"/>
      <c r="D78" s="146"/>
      <c r="E78" s="147"/>
      <c r="F78" s="160"/>
      <c r="G78" s="160"/>
      <c r="H78" s="161"/>
      <c r="I78" s="341"/>
      <c r="J78" s="150" t="e">
        <f>IF(AND(Q78="",#REF!&gt;0,#REF!&lt;5),K78,)</f>
        <v>#REF!</v>
      </c>
      <c r="K78" s="151" t="str">
        <f>IF(D78="","ZZZ9",IF(AND(#REF!&gt;0,#REF!&lt;5),D78&amp;#REF!,D78&amp;"9"))</f>
        <v>ZZZ9</v>
      </c>
      <c r="L78" s="152">
        <f t="shared" si="3"/>
        <v>999</v>
      </c>
      <c r="M78" s="342">
        <f t="shared" si="4"/>
        <v>999</v>
      </c>
      <c r="N78" s="155"/>
      <c r="O78" s="160"/>
      <c r="P78" s="154">
        <f t="shared" si="5"/>
        <v>999</v>
      </c>
      <c r="Q78" s="160"/>
    </row>
    <row r="79" spans="1:17" s="72" customFormat="1" ht="18.75" customHeight="1" x14ac:dyDescent="0.25">
      <c r="A79" s="144">
        <v>73</v>
      </c>
      <c r="B79" s="145"/>
      <c r="C79" s="145"/>
      <c r="D79" s="146"/>
      <c r="E79" s="147"/>
      <c r="F79" s="160"/>
      <c r="G79" s="160"/>
      <c r="H79" s="161"/>
      <c r="I79" s="341"/>
      <c r="J79" s="150" t="e">
        <f>IF(AND(Q79="",#REF!&gt;0,#REF!&lt;5),K79,)</f>
        <v>#REF!</v>
      </c>
      <c r="K79" s="151" t="str">
        <f>IF(D79="","ZZZ9",IF(AND(#REF!&gt;0,#REF!&lt;5),D79&amp;#REF!,D79&amp;"9"))</f>
        <v>ZZZ9</v>
      </c>
      <c r="L79" s="152">
        <f t="shared" si="3"/>
        <v>999</v>
      </c>
      <c r="M79" s="342">
        <f t="shared" si="4"/>
        <v>999</v>
      </c>
      <c r="N79" s="155"/>
      <c r="O79" s="160"/>
      <c r="P79" s="154">
        <f t="shared" si="5"/>
        <v>999</v>
      </c>
      <c r="Q79" s="160"/>
    </row>
    <row r="80" spans="1:17" s="72" customFormat="1" ht="18.75" customHeight="1" x14ac:dyDescent="0.25">
      <c r="A80" s="144">
        <v>74</v>
      </c>
      <c r="B80" s="145"/>
      <c r="C80" s="145"/>
      <c r="D80" s="146"/>
      <c r="E80" s="147"/>
      <c r="F80" s="160"/>
      <c r="G80" s="160"/>
      <c r="H80" s="161"/>
      <c r="I80" s="341"/>
      <c r="J80" s="150" t="e">
        <f>IF(AND(Q80="",#REF!&gt;0,#REF!&lt;5),K80,)</f>
        <v>#REF!</v>
      </c>
      <c r="K80" s="151" t="str">
        <f>IF(D80="","ZZZ9",IF(AND(#REF!&gt;0,#REF!&lt;5),D80&amp;#REF!,D80&amp;"9"))</f>
        <v>ZZZ9</v>
      </c>
      <c r="L80" s="152">
        <f t="shared" si="3"/>
        <v>999</v>
      </c>
      <c r="M80" s="342">
        <f t="shared" si="4"/>
        <v>999</v>
      </c>
      <c r="N80" s="155"/>
      <c r="O80" s="160"/>
      <c r="P80" s="154">
        <f t="shared" si="5"/>
        <v>999</v>
      </c>
      <c r="Q80" s="160"/>
    </row>
    <row r="81" spans="1:17" s="72" customFormat="1" ht="18.75" customHeight="1" x14ac:dyDescent="0.25">
      <c r="A81" s="144">
        <v>75</v>
      </c>
      <c r="B81" s="145"/>
      <c r="C81" s="145"/>
      <c r="D81" s="146"/>
      <c r="E81" s="147"/>
      <c r="F81" s="160"/>
      <c r="G81" s="160"/>
      <c r="H81" s="161"/>
      <c r="I81" s="341"/>
      <c r="J81" s="150" t="e">
        <f>IF(AND(Q81="",#REF!&gt;0,#REF!&lt;5),K81,)</f>
        <v>#REF!</v>
      </c>
      <c r="K81" s="151" t="str">
        <f>IF(D81="","ZZZ9",IF(AND(#REF!&gt;0,#REF!&lt;5),D81&amp;#REF!,D81&amp;"9"))</f>
        <v>ZZZ9</v>
      </c>
      <c r="L81" s="152">
        <f t="shared" si="3"/>
        <v>999</v>
      </c>
      <c r="M81" s="342">
        <f t="shared" si="4"/>
        <v>999</v>
      </c>
      <c r="N81" s="155"/>
      <c r="O81" s="160"/>
      <c r="P81" s="154">
        <f t="shared" si="5"/>
        <v>999</v>
      </c>
      <c r="Q81" s="160"/>
    </row>
    <row r="82" spans="1:17" s="72" customFormat="1" ht="18.75" customHeight="1" x14ac:dyDescent="0.25">
      <c r="A82" s="144">
        <v>76</v>
      </c>
      <c r="B82" s="145"/>
      <c r="C82" s="145"/>
      <c r="D82" s="146"/>
      <c r="E82" s="147"/>
      <c r="F82" s="160"/>
      <c r="G82" s="160"/>
      <c r="H82" s="161"/>
      <c r="I82" s="341"/>
      <c r="J82" s="150" t="e">
        <f>IF(AND(Q82="",#REF!&gt;0,#REF!&lt;5),K82,)</f>
        <v>#REF!</v>
      </c>
      <c r="K82" s="151" t="str">
        <f>IF(D82="","ZZZ9",IF(AND(#REF!&gt;0,#REF!&lt;5),D82&amp;#REF!,D82&amp;"9"))</f>
        <v>ZZZ9</v>
      </c>
      <c r="L82" s="152">
        <f t="shared" si="3"/>
        <v>999</v>
      </c>
      <c r="M82" s="342">
        <f t="shared" si="4"/>
        <v>999</v>
      </c>
      <c r="N82" s="155"/>
      <c r="O82" s="160"/>
      <c r="P82" s="154">
        <f t="shared" si="5"/>
        <v>999</v>
      </c>
      <c r="Q82" s="160"/>
    </row>
    <row r="83" spans="1:17" s="72" customFormat="1" ht="18.75" customHeight="1" x14ac:dyDescent="0.25">
      <c r="A83" s="144">
        <v>77</v>
      </c>
      <c r="B83" s="145"/>
      <c r="C83" s="145"/>
      <c r="D83" s="146"/>
      <c r="E83" s="147"/>
      <c r="F83" s="160"/>
      <c r="G83" s="160"/>
      <c r="H83" s="161"/>
      <c r="I83" s="341"/>
      <c r="J83" s="150" t="e">
        <f>IF(AND(Q83="",#REF!&gt;0,#REF!&lt;5),K83,)</f>
        <v>#REF!</v>
      </c>
      <c r="K83" s="151" t="str">
        <f>IF(D83="","ZZZ9",IF(AND(#REF!&gt;0,#REF!&lt;5),D83&amp;#REF!,D83&amp;"9"))</f>
        <v>ZZZ9</v>
      </c>
      <c r="L83" s="152">
        <f t="shared" si="3"/>
        <v>999</v>
      </c>
      <c r="M83" s="342">
        <f t="shared" si="4"/>
        <v>999</v>
      </c>
      <c r="N83" s="155"/>
      <c r="O83" s="160"/>
      <c r="P83" s="154">
        <f t="shared" si="5"/>
        <v>999</v>
      </c>
      <c r="Q83" s="160"/>
    </row>
    <row r="84" spans="1:17" s="72" customFormat="1" ht="18.75" customHeight="1" x14ac:dyDescent="0.25">
      <c r="A84" s="144">
        <v>78</v>
      </c>
      <c r="B84" s="145"/>
      <c r="C84" s="145"/>
      <c r="D84" s="146"/>
      <c r="E84" s="147"/>
      <c r="F84" s="160"/>
      <c r="G84" s="160"/>
      <c r="H84" s="161"/>
      <c r="I84" s="341"/>
      <c r="J84" s="150" t="e">
        <f>IF(AND(Q84="",#REF!&gt;0,#REF!&lt;5),K84,)</f>
        <v>#REF!</v>
      </c>
      <c r="K84" s="151" t="str">
        <f>IF(D84="","ZZZ9",IF(AND(#REF!&gt;0,#REF!&lt;5),D84&amp;#REF!,D84&amp;"9"))</f>
        <v>ZZZ9</v>
      </c>
      <c r="L84" s="152">
        <f t="shared" si="3"/>
        <v>999</v>
      </c>
      <c r="M84" s="342">
        <f t="shared" si="4"/>
        <v>999</v>
      </c>
      <c r="N84" s="155"/>
      <c r="O84" s="160"/>
      <c r="P84" s="154">
        <f t="shared" si="5"/>
        <v>999</v>
      </c>
      <c r="Q84" s="160"/>
    </row>
    <row r="85" spans="1:17" s="72" customFormat="1" ht="18.75" customHeight="1" x14ac:dyDescent="0.25">
      <c r="A85" s="144">
        <v>79</v>
      </c>
      <c r="B85" s="145"/>
      <c r="C85" s="145"/>
      <c r="D85" s="146"/>
      <c r="E85" s="147"/>
      <c r="F85" s="160"/>
      <c r="G85" s="160"/>
      <c r="H85" s="161"/>
      <c r="I85" s="341"/>
      <c r="J85" s="150" t="e">
        <f>IF(AND(Q85="",#REF!&gt;0,#REF!&lt;5),K85,)</f>
        <v>#REF!</v>
      </c>
      <c r="K85" s="151" t="str">
        <f>IF(D85="","ZZZ9",IF(AND(#REF!&gt;0,#REF!&lt;5),D85&amp;#REF!,D85&amp;"9"))</f>
        <v>ZZZ9</v>
      </c>
      <c r="L85" s="152">
        <f t="shared" si="3"/>
        <v>999</v>
      </c>
      <c r="M85" s="342">
        <f t="shared" si="4"/>
        <v>999</v>
      </c>
      <c r="N85" s="155"/>
      <c r="O85" s="160"/>
      <c r="P85" s="154">
        <f t="shared" si="5"/>
        <v>999</v>
      </c>
      <c r="Q85" s="160"/>
    </row>
    <row r="86" spans="1:17" s="72" customFormat="1" ht="18.75" customHeight="1" x14ac:dyDescent="0.25">
      <c r="A86" s="144">
        <v>80</v>
      </c>
      <c r="B86" s="145"/>
      <c r="C86" s="145"/>
      <c r="D86" s="146"/>
      <c r="E86" s="147"/>
      <c r="F86" s="160"/>
      <c r="G86" s="160"/>
      <c r="H86" s="161"/>
      <c r="I86" s="341"/>
      <c r="J86" s="150" t="e">
        <f>IF(AND(Q86="",#REF!&gt;0,#REF!&lt;5),K86,)</f>
        <v>#REF!</v>
      </c>
      <c r="K86" s="151" t="str">
        <f>IF(D86="","ZZZ9",IF(AND(#REF!&gt;0,#REF!&lt;5),D86&amp;#REF!,D86&amp;"9"))</f>
        <v>ZZZ9</v>
      </c>
      <c r="L86" s="152">
        <f t="shared" si="3"/>
        <v>999</v>
      </c>
      <c r="M86" s="342">
        <f t="shared" si="4"/>
        <v>999</v>
      </c>
      <c r="N86" s="155"/>
      <c r="O86" s="160"/>
      <c r="P86" s="154">
        <f t="shared" si="5"/>
        <v>999</v>
      </c>
      <c r="Q86" s="160"/>
    </row>
    <row r="87" spans="1:17" s="72" customFormat="1" ht="18.75" customHeight="1" x14ac:dyDescent="0.25">
      <c r="A87" s="144">
        <v>81</v>
      </c>
      <c r="B87" s="145"/>
      <c r="C87" s="145"/>
      <c r="D87" s="146"/>
      <c r="E87" s="147"/>
      <c r="F87" s="160"/>
      <c r="G87" s="160"/>
      <c r="H87" s="161"/>
      <c r="I87" s="341"/>
      <c r="J87" s="150" t="e">
        <f>IF(AND(Q87="",#REF!&gt;0,#REF!&lt;5),K87,)</f>
        <v>#REF!</v>
      </c>
      <c r="K87" s="151" t="str">
        <f>IF(D87="","ZZZ9",IF(AND(#REF!&gt;0,#REF!&lt;5),D87&amp;#REF!,D87&amp;"9"))</f>
        <v>ZZZ9</v>
      </c>
      <c r="L87" s="152">
        <f t="shared" si="3"/>
        <v>999</v>
      </c>
      <c r="M87" s="342">
        <f t="shared" si="4"/>
        <v>999</v>
      </c>
      <c r="N87" s="155"/>
      <c r="O87" s="160"/>
      <c r="P87" s="154">
        <f t="shared" si="5"/>
        <v>999</v>
      </c>
      <c r="Q87" s="160"/>
    </row>
    <row r="88" spans="1:17" s="72" customFormat="1" ht="18.75" customHeight="1" x14ac:dyDescent="0.25">
      <c r="A88" s="144">
        <v>82</v>
      </c>
      <c r="B88" s="145"/>
      <c r="C88" s="145"/>
      <c r="D88" s="146"/>
      <c r="E88" s="147"/>
      <c r="F88" s="160"/>
      <c r="G88" s="160"/>
      <c r="H88" s="161"/>
      <c r="I88" s="341"/>
      <c r="J88" s="150" t="e">
        <f>IF(AND(Q88="",#REF!&gt;0,#REF!&lt;5),K88,)</f>
        <v>#REF!</v>
      </c>
      <c r="K88" s="151" t="str">
        <f>IF(D88="","ZZZ9",IF(AND(#REF!&gt;0,#REF!&lt;5),D88&amp;#REF!,D88&amp;"9"))</f>
        <v>ZZZ9</v>
      </c>
      <c r="L88" s="152">
        <f t="shared" si="3"/>
        <v>999</v>
      </c>
      <c r="M88" s="342">
        <f t="shared" si="4"/>
        <v>999</v>
      </c>
      <c r="N88" s="155"/>
      <c r="O88" s="160"/>
      <c r="P88" s="154">
        <f t="shared" si="5"/>
        <v>999</v>
      </c>
      <c r="Q88" s="160"/>
    </row>
    <row r="89" spans="1:17" s="72" customFormat="1" ht="18.75" customHeight="1" x14ac:dyDescent="0.25">
      <c r="A89" s="144">
        <v>83</v>
      </c>
      <c r="B89" s="145"/>
      <c r="C89" s="145"/>
      <c r="D89" s="146"/>
      <c r="E89" s="147"/>
      <c r="F89" s="160"/>
      <c r="G89" s="160"/>
      <c r="H89" s="161"/>
      <c r="I89" s="341"/>
      <c r="J89" s="150" t="e">
        <f>IF(AND(Q89="",#REF!&gt;0,#REF!&lt;5),K89,)</f>
        <v>#REF!</v>
      </c>
      <c r="K89" s="151" t="str">
        <f>IF(D89="","ZZZ9",IF(AND(#REF!&gt;0,#REF!&lt;5),D89&amp;#REF!,D89&amp;"9"))</f>
        <v>ZZZ9</v>
      </c>
      <c r="L89" s="152">
        <f t="shared" si="3"/>
        <v>999</v>
      </c>
      <c r="M89" s="342">
        <f t="shared" si="4"/>
        <v>999</v>
      </c>
      <c r="N89" s="155"/>
      <c r="O89" s="160"/>
      <c r="P89" s="154">
        <f t="shared" si="5"/>
        <v>999</v>
      </c>
      <c r="Q89" s="160"/>
    </row>
    <row r="90" spans="1:17" s="72" customFormat="1" ht="18.75" customHeight="1" x14ac:dyDescent="0.25">
      <c r="A90" s="144">
        <v>84</v>
      </c>
      <c r="B90" s="145"/>
      <c r="C90" s="145"/>
      <c r="D90" s="146"/>
      <c r="E90" s="147"/>
      <c r="F90" s="160"/>
      <c r="G90" s="160"/>
      <c r="H90" s="161"/>
      <c r="I90" s="341"/>
      <c r="J90" s="150" t="e">
        <f>IF(AND(Q90="",#REF!&gt;0,#REF!&lt;5),K90,)</f>
        <v>#REF!</v>
      </c>
      <c r="K90" s="151" t="str">
        <f>IF(D90="","ZZZ9",IF(AND(#REF!&gt;0,#REF!&lt;5),D90&amp;#REF!,D90&amp;"9"))</f>
        <v>ZZZ9</v>
      </c>
      <c r="L90" s="152">
        <f t="shared" si="3"/>
        <v>999</v>
      </c>
      <c r="M90" s="342">
        <f t="shared" si="4"/>
        <v>999</v>
      </c>
      <c r="N90" s="155"/>
      <c r="O90" s="160"/>
      <c r="P90" s="154">
        <f t="shared" si="5"/>
        <v>999</v>
      </c>
      <c r="Q90" s="160"/>
    </row>
    <row r="91" spans="1:17" s="72" customFormat="1" ht="18.75" customHeight="1" x14ac:dyDescent="0.25">
      <c r="A91" s="144">
        <v>85</v>
      </c>
      <c r="B91" s="145"/>
      <c r="C91" s="145"/>
      <c r="D91" s="146"/>
      <c r="E91" s="147"/>
      <c r="F91" s="160"/>
      <c r="G91" s="160"/>
      <c r="H91" s="161"/>
      <c r="I91" s="341"/>
      <c r="J91" s="150" t="e">
        <f>IF(AND(Q91="",#REF!&gt;0,#REF!&lt;5),K91,)</f>
        <v>#REF!</v>
      </c>
      <c r="K91" s="151" t="str">
        <f>IF(D91="","ZZZ9",IF(AND(#REF!&gt;0,#REF!&lt;5),D91&amp;#REF!,D91&amp;"9"))</f>
        <v>ZZZ9</v>
      </c>
      <c r="L91" s="152">
        <f t="shared" si="3"/>
        <v>999</v>
      </c>
      <c r="M91" s="342">
        <f t="shared" si="4"/>
        <v>999</v>
      </c>
      <c r="N91" s="155"/>
      <c r="O91" s="160"/>
      <c r="P91" s="154">
        <f t="shared" si="5"/>
        <v>999</v>
      </c>
      <c r="Q91" s="160"/>
    </row>
    <row r="92" spans="1:17" s="72" customFormat="1" ht="18.75" customHeight="1" x14ac:dyDescent="0.25">
      <c r="A92" s="144">
        <v>86</v>
      </c>
      <c r="B92" s="145"/>
      <c r="C92" s="145"/>
      <c r="D92" s="146"/>
      <c r="E92" s="147"/>
      <c r="F92" s="160"/>
      <c r="G92" s="160"/>
      <c r="H92" s="161"/>
      <c r="I92" s="341"/>
      <c r="J92" s="150" t="e">
        <f>IF(AND(Q92="",#REF!&gt;0,#REF!&lt;5),K92,)</f>
        <v>#REF!</v>
      </c>
      <c r="K92" s="151" t="str">
        <f>IF(D92="","ZZZ9",IF(AND(#REF!&gt;0,#REF!&lt;5),D92&amp;#REF!,D92&amp;"9"))</f>
        <v>ZZZ9</v>
      </c>
      <c r="L92" s="152">
        <f t="shared" si="3"/>
        <v>999</v>
      </c>
      <c r="M92" s="342">
        <f t="shared" si="4"/>
        <v>999</v>
      </c>
      <c r="N92" s="155"/>
      <c r="O92" s="160"/>
      <c r="P92" s="154">
        <f t="shared" si="5"/>
        <v>999</v>
      </c>
      <c r="Q92" s="160"/>
    </row>
    <row r="93" spans="1:17" s="72" customFormat="1" ht="18.75" customHeight="1" x14ac:dyDescent="0.25">
      <c r="A93" s="144">
        <v>87</v>
      </c>
      <c r="B93" s="145"/>
      <c r="C93" s="145"/>
      <c r="D93" s="146"/>
      <c r="E93" s="147"/>
      <c r="F93" s="160"/>
      <c r="G93" s="160"/>
      <c r="H93" s="161"/>
      <c r="I93" s="341"/>
      <c r="J93" s="150" t="e">
        <f>IF(AND(Q93="",#REF!&gt;0,#REF!&lt;5),K93,)</f>
        <v>#REF!</v>
      </c>
      <c r="K93" s="151" t="str">
        <f>IF(D93="","ZZZ9",IF(AND(#REF!&gt;0,#REF!&lt;5),D93&amp;#REF!,D93&amp;"9"))</f>
        <v>ZZZ9</v>
      </c>
      <c r="L93" s="152">
        <f t="shared" si="3"/>
        <v>999</v>
      </c>
      <c r="M93" s="342">
        <f t="shared" si="4"/>
        <v>999</v>
      </c>
      <c r="N93" s="155"/>
      <c r="O93" s="160"/>
      <c r="P93" s="154">
        <f t="shared" si="5"/>
        <v>999</v>
      </c>
      <c r="Q93" s="160"/>
    </row>
    <row r="94" spans="1:17" s="72" customFormat="1" ht="18.75" customHeight="1" x14ac:dyDescent="0.25">
      <c r="A94" s="144">
        <v>88</v>
      </c>
      <c r="B94" s="145"/>
      <c r="C94" s="145"/>
      <c r="D94" s="146"/>
      <c r="E94" s="147"/>
      <c r="F94" s="160"/>
      <c r="G94" s="160"/>
      <c r="H94" s="161"/>
      <c r="I94" s="341"/>
      <c r="J94" s="150" t="e">
        <f>IF(AND(Q94="",#REF!&gt;0,#REF!&lt;5),K94,)</f>
        <v>#REF!</v>
      </c>
      <c r="K94" s="151" t="str">
        <f>IF(D94="","ZZZ9",IF(AND(#REF!&gt;0,#REF!&lt;5),D94&amp;#REF!,D94&amp;"9"))</f>
        <v>ZZZ9</v>
      </c>
      <c r="L94" s="152">
        <f t="shared" si="3"/>
        <v>999</v>
      </c>
      <c r="M94" s="342">
        <f t="shared" si="4"/>
        <v>999</v>
      </c>
      <c r="N94" s="155"/>
      <c r="O94" s="160"/>
      <c r="P94" s="154">
        <f t="shared" si="5"/>
        <v>999</v>
      </c>
      <c r="Q94" s="160"/>
    </row>
    <row r="95" spans="1:17" s="72" customFormat="1" ht="18.75" customHeight="1" x14ac:dyDescent="0.25">
      <c r="A95" s="144">
        <v>89</v>
      </c>
      <c r="B95" s="145"/>
      <c r="C95" s="145"/>
      <c r="D95" s="146"/>
      <c r="E95" s="147"/>
      <c r="F95" s="160"/>
      <c r="G95" s="160"/>
      <c r="H95" s="161"/>
      <c r="I95" s="341"/>
      <c r="J95" s="150" t="e">
        <f>IF(AND(Q95="",#REF!&gt;0,#REF!&lt;5),K95,)</f>
        <v>#REF!</v>
      </c>
      <c r="K95" s="151" t="str">
        <f>IF(D95="","ZZZ9",IF(AND(#REF!&gt;0,#REF!&lt;5),D95&amp;#REF!,D95&amp;"9"))</f>
        <v>ZZZ9</v>
      </c>
      <c r="L95" s="152">
        <f t="shared" si="3"/>
        <v>999</v>
      </c>
      <c r="M95" s="342">
        <f t="shared" si="4"/>
        <v>999</v>
      </c>
      <c r="N95" s="155"/>
      <c r="O95" s="160"/>
      <c r="P95" s="154">
        <f t="shared" si="5"/>
        <v>999</v>
      </c>
      <c r="Q95" s="160"/>
    </row>
    <row r="96" spans="1:17" s="72" customFormat="1" ht="18.75" customHeight="1" x14ac:dyDescent="0.25">
      <c r="A96" s="144">
        <v>90</v>
      </c>
      <c r="B96" s="145"/>
      <c r="C96" s="145"/>
      <c r="D96" s="146"/>
      <c r="E96" s="147"/>
      <c r="F96" s="160"/>
      <c r="G96" s="160"/>
      <c r="H96" s="161"/>
      <c r="I96" s="341"/>
      <c r="J96" s="150" t="e">
        <f>IF(AND(Q96="",#REF!&gt;0,#REF!&lt;5),K96,)</f>
        <v>#REF!</v>
      </c>
      <c r="K96" s="151" t="str">
        <f>IF(D96="","ZZZ9",IF(AND(#REF!&gt;0,#REF!&lt;5),D96&amp;#REF!,D96&amp;"9"))</f>
        <v>ZZZ9</v>
      </c>
      <c r="L96" s="152">
        <f t="shared" si="3"/>
        <v>999</v>
      </c>
      <c r="M96" s="342">
        <f t="shared" si="4"/>
        <v>999</v>
      </c>
      <c r="N96" s="155"/>
      <c r="O96" s="160"/>
      <c r="P96" s="154">
        <f t="shared" si="5"/>
        <v>999</v>
      </c>
      <c r="Q96" s="160"/>
    </row>
    <row r="97" spans="1:17" s="72" customFormat="1" ht="18.75" customHeight="1" x14ac:dyDescent="0.25">
      <c r="A97" s="144">
        <v>91</v>
      </c>
      <c r="B97" s="145"/>
      <c r="C97" s="145"/>
      <c r="D97" s="146"/>
      <c r="E97" s="147"/>
      <c r="F97" s="160"/>
      <c r="G97" s="160"/>
      <c r="H97" s="161"/>
      <c r="I97" s="341"/>
      <c r="J97" s="150" t="e">
        <f>IF(AND(Q97="",#REF!&gt;0,#REF!&lt;5),K97,)</f>
        <v>#REF!</v>
      </c>
      <c r="K97" s="151" t="str">
        <f>IF(D97="","ZZZ9",IF(AND(#REF!&gt;0,#REF!&lt;5),D97&amp;#REF!,D97&amp;"9"))</f>
        <v>ZZZ9</v>
      </c>
      <c r="L97" s="152">
        <f t="shared" si="3"/>
        <v>999</v>
      </c>
      <c r="M97" s="342">
        <f t="shared" si="4"/>
        <v>999</v>
      </c>
      <c r="N97" s="155"/>
      <c r="O97" s="160"/>
      <c r="P97" s="154">
        <f t="shared" si="5"/>
        <v>999</v>
      </c>
      <c r="Q97" s="160"/>
    </row>
    <row r="98" spans="1:17" s="72" customFormat="1" ht="18.75" customHeight="1" x14ac:dyDescent="0.25">
      <c r="A98" s="144">
        <v>92</v>
      </c>
      <c r="B98" s="145"/>
      <c r="C98" s="145"/>
      <c r="D98" s="146"/>
      <c r="E98" s="147"/>
      <c r="F98" s="160"/>
      <c r="G98" s="160"/>
      <c r="H98" s="161"/>
      <c r="I98" s="341"/>
      <c r="J98" s="150" t="e">
        <f>IF(AND(Q98="",#REF!&gt;0,#REF!&lt;5),K98,)</f>
        <v>#REF!</v>
      </c>
      <c r="K98" s="151" t="str">
        <f>IF(D98="","ZZZ9",IF(AND(#REF!&gt;0,#REF!&lt;5),D98&amp;#REF!,D98&amp;"9"))</f>
        <v>ZZZ9</v>
      </c>
      <c r="L98" s="152">
        <f t="shared" si="3"/>
        <v>999</v>
      </c>
      <c r="M98" s="342">
        <f t="shared" si="4"/>
        <v>999</v>
      </c>
      <c r="N98" s="155"/>
      <c r="O98" s="160"/>
      <c r="P98" s="154">
        <f t="shared" si="5"/>
        <v>999</v>
      </c>
      <c r="Q98" s="160"/>
    </row>
    <row r="99" spans="1:17" s="72" customFormat="1" ht="18.75" customHeight="1" x14ac:dyDescent="0.25">
      <c r="A99" s="144">
        <v>93</v>
      </c>
      <c r="B99" s="145"/>
      <c r="C99" s="145"/>
      <c r="D99" s="146"/>
      <c r="E99" s="147"/>
      <c r="F99" s="160"/>
      <c r="G99" s="160"/>
      <c r="H99" s="161"/>
      <c r="I99" s="341"/>
      <c r="J99" s="150" t="e">
        <f>IF(AND(Q99="",#REF!&gt;0,#REF!&lt;5),K99,)</f>
        <v>#REF!</v>
      </c>
      <c r="K99" s="151" t="str">
        <f>IF(D99="","ZZZ9",IF(AND(#REF!&gt;0,#REF!&lt;5),D99&amp;#REF!,D99&amp;"9"))</f>
        <v>ZZZ9</v>
      </c>
      <c r="L99" s="152">
        <f t="shared" si="3"/>
        <v>999</v>
      </c>
      <c r="M99" s="342">
        <f t="shared" si="4"/>
        <v>999</v>
      </c>
      <c r="N99" s="155"/>
      <c r="O99" s="160"/>
      <c r="P99" s="154">
        <f t="shared" si="5"/>
        <v>999</v>
      </c>
      <c r="Q99" s="160"/>
    </row>
    <row r="100" spans="1:17" s="72" customFormat="1" ht="18.75" customHeight="1" x14ac:dyDescent="0.25">
      <c r="A100" s="144">
        <v>94</v>
      </c>
      <c r="B100" s="145"/>
      <c r="C100" s="145"/>
      <c r="D100" s="146"/>
      <c r="E100" s="147"/>
      <c r="F100" s="160"/>
      <c r="G100" s="160"/>
      <c r="H100" s="161"/>
      <c r="I100" s="341"/>
      <c r="J100" s="150" t="e">
        <f>IF(AND(Q100="",#REF!&gt;0,#REF!&lt;5),K100,)</f>
        <v>#REF!</v>
      </c>
      <c r="K100" s="151" t="str">
        <f>IF(D100="","ZZZ9",IF(AND(#REF!&gt;0,#REF!&lt;5),D100&amp;#REF!,D100&amp;"9"))</f>
        <v>ZZZ9</v>
      </c>
      <c r="L100" s="152">
        <f t="shared" si="3"/>
        <v>999</v>
      </c>
      <c r="M100" s="342">
        <f t="shared" si="4"/>
        <v>999</v>
      </c>
      <c r="N100" s="155"/>
      <c r="O100" s="160"/>
      <c r="P100" s="154">
        <f t="shared" si="5"/>
        <v>999</v>
      </c>
      <c r="Q100" s="160"/>
    </row>
    <row r="101" spans="1:17" s="72" customFormat="1" ht="18.75" customHeight="1" x14ac:dyDescent="0.25">
      <c r="A101" s="144">
        <v>95</v>
      </c>
      <c r="B101" s="145"/>
      <c r="C101" s="145"/>
      <c r="D101" s="146"/>
      <c r="E101" s="147"/>
      <c r="F101" s="160"/>
      <c r="G101" s="160"/>
      <c r="H101" s="161"/>
      <c r="I101" s="341"/>
      <c r="J101" s="150" t="e">
        <f>IF(AND(Q101="",#REF!&gt;0,#REF!&lt;5),K101,)</f>
        <v>#REF!</v>
      </c>
      <c r="K101" s="151" t="str">
        <f>IF(D101="","ZZZ9",IF(AND(#REF!&gt;0,#REF!&lt;5),D101&amp;#REF!,D101&amp;"9"))</f>
        <v>ZZZ9</v>
      </c>
      <c r="L101" s="152">
        <f t="shared" si="3"/>
        <v>999</v>
      </c>
      <c r="M101" s="342">
        <f t="shared" si="4"/>
        <v>999</v>
      </c>
      <c r="N101" s="155"/>
      <c r="O101" s="160"/>
      <c r="P101" s="154">
        <f t="shared" si="5"/>
        <v>999</v>
      </c>
      <c r="Q101" s="160"/>
    </row>
    <row r="102" spans="1:17" s="72" customFormat="1" ht="18.75" customHeight="1" x14ac:dyDescent="0.25">
      <c r="A102" s="144">
        <v>96</v>
      </c>
      <c r="B102" s="145"/>
      <c r="C102" s="145"/>
      <c r="D102" s="146"/>
      <c r="E102" s="147"/>
      <c r="F102" s="160"/>
      <c r="G102" s="160"/>
      <c r="H102" s="161"/>
      <c r="I102" s="341"/>
      <c r="J102" s="150" t="e">
        <f>IF(AND(Q102="",#REF!&gt;0,#REF!&lt;5),K102,)</f>
        <v>#REF!</v>
      </c>
      <c r="K102" s="151" t="str">
        <f>IF(D102="","ZZZ9",IF(AND(#REF!&gt;0,#REF!&lt;5),D102&amp;#REF!,D102&amp;"9"))</f>
        <v>ZZZ9</v>
      </c>
      <c r="L102" s="152">
        <f t="shared" si="3"/>
        <v>999</v>
      </c>
      <c r="M102" s="342">
        <f t="shared" si="4"/>
        <v>999</v>
      </c>
      <c r="N102" s="155"/>
      <c r="O102" s="160"/>
      <c r="P102" s="154">
        <f t="shared" si="5"/>
        <v>999</v>
      </c>
      <c r="Q102" s="160"/>
    </row>
    <row r="103" spans="1:17" s="72" customFormat="1" ht="18.75" customHeight="1" x14ac:dyDescent="0.25">
      <c r="A103" s="144">
        <v>97</v>
      </c>
      <c r="B103" s="145"/>
      <c r="C103" s="145"/>
      <c r="D103" s="146"/>
      <c r="E103" s="147"/>
      <c r="F103" s="160"/>
      <c r="G103" s="160"/>
      <c r="H103" s="161"/>
      <c r="I103" s="341"/>
      <c r="J103" s="150" t="e">
        <f>IF(AND(Q103="",#REF!&gt;0,#REF!&lt;5),K103,)</f>
        <v>#REF!</v>
      </c>
      <c r="K103" s="151" t="str">
        <f>IF(D103="","ZZZ9",IF(AND(#REF!&gt;0,#REF!&lt;5),D103&amp;#REF!,D103&amp;"9"))</f>
        <v>ZZZ9</v>
      </c>
      <c r="L103" s="152">
        <f t="shared" si="3"/>
        <v>999</v>
      </c>
      <c r="M103" s="342">
        <f t="shared" si="4"/>
        <v>999</v>
      </c>
      <c r="N103" s="155"/>
      <c r="O103" s="160"/>
      <c r="P103" s="154">
        <f t="shared" si="5"/>
        <v>999</v>
      </c>
      <c r="Q103" s="160"/>
    </row>
    <row r="104" spans="1:17" s="72" customFormat="1" ht="18.75" customHeight="1" x14ac:dyDescent="0.25">
      <c r="A104" s="144">
        <v>98</v>
      </c>
      <c r="B104" s="145"/>
      <c r="C104" s="145"/>
      <c r="D104" s="146"/>
      <c r="E104" s="147"/>
      <c r="F104" s="160"/>
      <c r="G104" s="160"/>
      <c r="H104" s="161"/>
      <c r="I104" s="341"/>
      <c r="J104" s="150" t="e">
        <f>IF(AND(Q104="",#REF!&gt;0,#REF!&lt;5),K104,)</f>
        <v>#REF!</v>
      </c>
      <c r="K104" s="151" t="str">
        <f>IF(D104="","ZZZ9",IF(AND(#REF!&gt;0,#REF!&lt;5),D104&amp;#REF!,D104&amp;"9"))</f>
        <v>ZZZ9</v>
      </c>
      <c r="L104" s="152">
        <f t="shared" ref="L104:L135" si="6">IF(Q104="",999,Q104)</f>
        <v>999</v>
      </c>
      <c r="M104" s="342">
        <f t="shared" ref="M104:M135" si="7">IF(P104=999,999,1)</f>
        <v>999</v>
      </c>
      <c r="N104" s="155"/>
      <c r="O104" s="160"/>
      <c r="P104" s="154">
        <f t="shared" ref="P104:P135" si="8">IF(N104="DA",1,IF(N104="WC",2,IF(N104="SE",3,IF(N104="Q",4,IF(N104="LL",5,999)))))</f>
        <v>999</v>
      </c>
      <c r="Q104" s="160"/>
    </row>
    <row r="105" spans="1:17" s="72" customFormat="1" ht="18.75" customHeight="1" x14ac:dyDescent="0.25">
      <c r="A105" s="144">
        <v>99</v>
      </c>
      <c r="B105" s="145"/>
      <c r="C105" s="145"/>
      <c r="D105" s="146"/>
      <c r="E105" s="147"/>
      <c r="F105" s="160"/>
      <c r="G105" s="160"/>
      <c r="H105" s="161"/>
      <c r="I105" s="341"/>
      <c r="J105" s="150" t="e">
        <f>IF(AND(Q105="",#REF!&gt;0,#REF!&lt;5),K105,)</f>
        <v>#REF!</v>
      </c>
      <c r="K105" s="151" t="str">
        <f>IF(D105="","ZZZ9",IF(AND(#REF!&gt;0,#REF!&lt;5),D105&amp;#REF!,D105&amp;"9"))</f>
        <v>ZZZ9</v>
      </c>
      <c r="L105" s="152">
        <f t="shared" si="6"/>
        <v>999</v>
      </c>
      <c r="M105" s="342">
        <f t="shared" si="7"/>
        <v>999</v>
      </c>
      <c r="N105" s="155"/>
      <c r="O105" s="160"/>
      <c r="P105" s="154">
        <f t="shared" si="8"/>
        <v>999</v>
      </c>
      <c r="Q105" s="160"/>
    </row>
    <row r="106" spans="1:17" s="72" customFormat="1" ht="18.75" customHeight="1" x14ac:dyDescent="0.25">
      <c r="A106" s="144">
        <v>100</v>
      </c>
      <c r="B106" s="145"/>
      <c r="C106" s="145"/>
      <c r="D106" s="146"/>
      <c r="E106" s="147"/>
      <c r="F106" s="160"/>
      <c r="G106" s="160"/>
      <c r="H106" s="161"/>
      <c r="I106" s="341"/>
      <c r="J106" s="150" t="e">
        <f>IF(AND(Q106="",#REF!&gt;0,#REF!&lt;5),K106,)</f>
        <v>#REF!</v>
      </c>
      <c r="K106" s="151" t="str">
        <f>IF(D106="","ZZZ9",IF(AND(#REF!&gt;0,#REF!&lt;5),D106&amp;#REF!,D106&amp;"9"))</f>
        <v>ZZZ9</v>
      </c>
      <c r="L106" s="152">
        <f t="shared" si="6"/>
        <v>999</v>
      </c>
      <c r="M106" s="342">
        <f t="shared" si="7"/>
        <v>999</v>
      </c>
      <c r="N106" s="155"/>
      <c r="O106" s="160"/>
      <c r="P106" s="154">
        <f t="shared" si="8"/>
        <v>999</v>
      </c>
      <c r="Q106" s="160"/>
    </row>
    <row r="107" spans="1:17" s="72" customFormat="1" ht="18.75" customHeight="1" x14ac:dyDescent="0.25">
      <c r="A107" s="144">
        <v>101</v>
      </c>
      <c r="B107" s="145"/>
      <c r="C107" s="145"/>
      <c r="D107" s="146"/>
      <c r="E107" s="147"/>
      <c r="F107" s="160"/>
      <c r="G107" s="160"/>
      <c r="H107" s="161"/>
      <c r="I107" s="341"/>
      <c r="J107" s="150" t="e">
        <f>IF(AND(Q107="",#REF!&gt;0,#REF!&lt;5),K107,)</f>
        <v>#REF!</v>
      </c>
      <c r="K107" s="151" t="str">
        <f>IF(D107="","ZZZ9",IF(AND(#REF!&gt;0,#REF!&lt;5),D107&amp;#REF!,D107&amp;"9"))</f>
        <v>ZZZ9</v>
      </c>
      <c r="L107" s="152">
        <f t="shared" si="6"/>
        <v>999</v>
      </c>
      <c r="M107" s="342">
        <f t="shared" si="7"/>
        <v>999</v>
      </c>
      <c r="N107" s="155"/>
      <c r="O107" s="160"/>
      <c r="P107" s="154">
        <f t="shared" si="8"/>
        <v>999</v>
      </c>
      <c r="Q107" s="160"/>
    </row>
    <row r="108" spans="1:17" s="72" customFormat="1" ht="18.75" customHeight="1" x14ac:dyDescent="0.25">
      <c r="A108" s="144">
        <v>102</v>
      </c>
      <c r="B108" s="145"/>
      <c r="C108" s="145"/>
      <c r="D108" s="146"/>
      <c r="E108" s="147"/>
      <c r="F108" s="160"/>
      <c r="G108" s="160"/>
      <c r="H108" s="161"/>
      <c r="I108" s="341"/>
      <c r="J108" s="150" t="e">
        <f>IF(AND(Q108="",#REF!&gt;0,#REF!&lt;5),K108,)</f>
        <v>#REF!</v>
      </c>
      <c r="K108" s="151" t="str">
        <f>IF(D108="","ZZZ9",IF(AND(#REF!&gt;0,#REF!&lt;5),D108&amp;#REF!,D108&amp;"9"))</f>
        <v>ZZZ9</v>
      </c>
      <c r="L108" s="152">
        <f t="shared" si="6"/>
        <v>999</v>
      </c>
      <c r="M108" s="342">
        <f t="shared" si="7"/>
        <v>999</v>
      </c>
      <c r="N108" s="155"/>
      <c r="O108" s="160"/>
      <c r="P108" s="154">
        <f t="shared" si="8"/>
        <v>999</v>
      </c>
      <c r="Q108" s="160"/>
    </row>
    <row r="109" spans="1:17" s="72" customFormat="1" ht="18.75" customHeight="1" x14ac:dyDescent="0.25">
      <c r="A109" s="144">
        <v>103</v>
      </c>
      <c r="B109" s="145"/>
      <c r="C109" s="145"/>
      <c r="D109" s="146"/>
      <c r="E109" s="147"/>
      <c r="F109" s="160"/>
      <c r="G109" s="160"/>
      <c r="H109" s="161"/>
      <c r="I109" s="341"/>
      <c r="J109" s="150" t="e">
        <f>IF(AND(Q109="",#REF!&gt;0,#REF!&lt;5),K109,)</f>
        <v>#REF!</v>
      </c>
      <c r="K109" s="151" t="str">
        <f>IF(D109="","ZZZ9",IF(AND(#REF!&gt;0,#REF!&lt;5),D109&amp;#REF!,D109&amp;"9"))</f>
        <v>ZZZ9</v>
      </c>
      <c r="L109" s="152">
        <f t="shared" si="6"/>
        <v>999</v>
      </c>
      <c r="M109" s="342">
        <f t="shared" si="7"/>
        <v>999</v>
      </c>
      <c r="N109" s="155"/>
      <c r="O109" s="160"/>
      <c r="P109" s="154">
        <f t="shared" si="8"/>
        <v>999</v>
      </c>
      <c r="Q109" s="160"/>
    </row>
    <row r="110" spans="1:17" s="72" customFormat="1" ht="18.75" customHeight="1" x14ac:dyDescent="0.25">
      <c r="A110" s="144">
        <v>104</v>
      </c>
      <c r="B110" s="145"/>
      <c r="C110" s="145"/>
      <c r="D110" s="146"/>
      <c r="E110" s="147"/>
      <c r="F110" s="160"/>
      <c r="G110" s="160"/>
      <c r="H110" s="161"/>
      <c r="I110" s="341"/>
      <c r="J110" s="150" t="e">
        <f>IF(AND(Q110="",#REF!&gt;0,#REF!&lt;5),K110,)</f>
        <v>#REF!</v>
      </c>
      <c r="K110" s="151" t="str">
        <f>IF(D110="","ZZZ9",IF(AND(#REF!&gt;0,#REF!&lt;5),D110&amp;#REF!,D110&amp;"9"))</f>
        <v>ZZZ9</v>
      </c>
      <c r="L110" s="152">
        <f t="shared" si="6"/>
        <v>999</v>
      </c>
      <c r="M110" s="342">
        <f t="shared" si="7"/>
        <v>999</v>
      </c>
      <c r="N110" s="155"/>
      <c r="O110" s="160"/>
      <c r="P110" s="154">
        <f t="shared" si="8"/>
        <v>999</v>
      </c>
      <c r="Q110" s="160"/>
    </row>
    <row r="111" spans="1:17" s="72" customFormat="1" ht="18.75" customHeight="1" x14ac:dyDescent="0.25">
      <c r="A111" s="144">
        <v>105</v>
      </c>
      <c r="B111" s="145"/>
      <c r="C111" s="145"/>
      <c r="D111" s="146"/>
      <c r="E111" s="147"/>
      <c r="F111" s="160"/>
      <c r="G111" s="160"/>
      <c r="H111" s="161"/>
      <c r="I111" s="341"/>
      <c r="J111" s="150" t="e">
        <f>IF(AND(Q111="",#REF!&gt;0,#REF!&lt;5),K111,)</f>
        <v>#REF!</v>
      </c>
      <c r="K111" s="151" t="str">
        <f>IF(D111="","ZZZ9",IF(AND(#REF!&gt;0,#REF!&lt;5),D111&amp;#REF!,D111&amp;"9"))</f>
        <v>ZZZ9</v>
      </c>
      <c r="L111" s="152">
        <f t="shared" si="6"/>
        <v>999</v>
      </c>
      <c r="M111" s="342">
        <f t="shared" si="7"/>
        <v>999</v>
      </c>
      <c r="N111" s="155"/>
      <c r="O111" s="160"/>
      <c r="P111" s="154">
        <f t="shared" si="8"/>
        <v>999</v>
      </c>
      <c r="Q111" s="160"/>
    </row>
    <row r="112" spans="1:17" s="72" customFormat="1" ht="18.75" customHeight="1" x14ac:dyDescent="0.25">
      <c r="A112" s="144">
        <v>106</v>
      </c>
      <c r="B112" s="145"/>
      <c r="C112" s="145"/>
      <c r="D112" s="146"/>
      <c r="E112" s="147"/>
      <c r="F112" s="160"/>
      <c r="G112" s="160"/>
      <c r="H112" s="161"/>
      <c r="I112" s="341"/>
      <c r="J112" s="150" t="e">
        <f>IF(AND(Q112="",#REF!&gt;0,#REF!&lt;5),K112,)</f>
        <v>#REF!</v>
      </c>
      <c r="K112" s="151" t="str">
        <f>IF(D112="","ZZZ9",IF(AND(#REF!&gt;0,#REF!&lt;5),D112&amp;#REF!,D112&amp;"9"))</f>
        <v>ZZZ9</v>
      </c>
      <c r="L112" s="152">
        <f t="shared" si="6"/>
        <v>999</v>
      </c>
      <c r="M112" s="342">
        <f t="shared" si="7"/>
        <v>999</v>
      </c>
      <c r="N112" s="155"/>
      <c r="O112" s="160"/>
      <c r="P112" s="154">
        <f t="shared" si="8"/>
        <v>999</v>
      </c>
      <c r="Q112" s="160"/>
    </row>
    <row r="113" spans="1:17" s="72" customFormat="1" ht="18.75" customHeight="1" x14ac:dyDescent="0.25">
      <c r="A113" s="144">
        <v>107</v>
      </c>
      <c r="B113" s="145"/>
      <c r="C113" s="145"/>
      <c r="D113" s="146"/>
      <c r="E113" s="147"/>
      <c r="F113" s="160"/>
      <c r="G113" s="160"/>
      <c r="H113" s="161"/>
      <c r="I113" s="341"/>
      <c r="J113" s="150" t="e">
        <f>IF(AND(Q113="",#REF!&gt;0,#REF!&lt;5),K113,)</f>
        <v>#REF!</v>
      </c>
      <c r="K113" s="151" t="str">
        <f>IF(D113="","ZZZ9",IF(AND(#REF!&gt;0,#REF!&lt;5),D113&amp;#REF!,D113&amp;"9"))</f>
        <v>ZZZ9</v>
      </c>
      <c r="L113" s="152">
        <f t="shared" si="6"/>
        <v>999</v>
      </c>
      <c r="M113" s="342">
        <f t="shared" si="7"/>
        <v>999</v>
      </c>
      <c r="N113" s="155"/>
      <c r="O113" s="160"/>
      <c r="P113" s="154">
        <f t="shared" si="8"/>
        <v>999</v>
      </c>
      <c r="Q113" s="160"/>
    </row>
    <row r="114" spans="1:17" s="72" customFormat="1" ht="18.75" customHeight="1" x14ac:dyDescent="0.25">
      <c r="A114" s="144">
        <v>108</v>
      </c>
      <c r="B114" s="145"/>
      <c r="C114" s="145"/>
      <c r="D114" s="146"/>
      <c r="E114" s="147"/>
      <c r="F114" s="160"/>
      <c r="G114" s="160"/>
      <c r="H114" s="161"/>
      <c r="I114" s="341"/>
      <c r="J114" s="150" t="e">
        <f>IF(AND(Q114="",#REF!&gt;0,#REF!&lt;5),K114,)</f>
        <v>#REF!</v>
      </c>
      <c r="K114" s="151" t="str">
        <f>IF(D114="","ZZZ9",IF(AND(#REF!&gt;0,#REF!&lt;5),D114&amp;#REF!,D114&amp;"9"))</f>
        <v>ZZZ9</v>
      </c>
      <c r="L114" s="152">
        <f t="shared" si="6"/>
        <v>999</v>
      </c>
      <c r="M114" s="342">
        <f t="shared" si="7"/>
        <v>999</v>
      </c>
      <c r="N114" s="155"/>
      <c r="O114" s="160"/>
      <c r="P114" s="154">
        <f t="shared" si="8"/>
        <v>999</v>
      </c>
      <c r="Q114" s="160"/>
    </row>
    <row r="115" spans="1:17" s="72" customFormat="1" ht="18.75" customHeight="1" x14ac:dyDescent="0.25">
      <c r="A115" s="144">
        <v>109</v>
      </c>
      <c r="B115" s="145"/>
      <c r="C115" s="145"/>
      <c r="D115" s="146"/>
      <c r="E115" s="147"/>
      <c r="F115" s="160"/>
      <c r="G115" s="160"/>
      <c r="H115" s="161"/>
      <c r="I115" s="341"/>
      <c r="J115" s="150" t="e">
        <f>IF(AND(Q115="",#REF!&gt;0,#REF!&lt;5),K115,)</f>
        <v>#REF!</v>
      </c>
      <c r="K115" s="151" t="str">
        <f>IF(D115="","ZZZ9",IF(AND(#REF!&gt;0,#REF!&lt;5),D115&amp;#REF!,D115&amp;"9"))</f>
        <v>ZZZ9</v>
      </c>
      <c r="L115" s="152">
        <f t="shared" si="6"/>
        <v>999</v>
      </c>
      <c r="M115" s="342">
        <f t="shared" si="7"/>
        <v>999</v>
      </c>
      <c r="N115" s="155"/>
      <c r="O115" s="160"/>
      <c r="P115" s="154">
        <f t="shared" si="8"/>
        <v>999</v>
      </c>
      <c r="Q115" s="160"/>
    </row>
    <row r="116" spans="1:17" s="72" customFormat="1" ht="18.75" customHeight="1" x14ac:dyDescent="0.25">
      <c r="A116" s="144">
        <v>110</v>
      </c>
      <c r="B116" s="145"/>
      <c r="C116" s="145"/>
      <c r="D116" s="146"/>
      <c r="E116" s="147"/>
      <c r="F116" s="160"/>
      <c r="G116" s="160"/>
      <c r="H116" s="161"/>
      <c r="I116" s="341"/>
      <c r="J116" s="150" t="e">
        <f>IF(AND(Q116="",#REF!&gt;0,#REF!&lt;5),K116,)</f>
        <v>#REF!</v>
      </c>
      <c r="K116" s="151" t="str">
        <f>IF(D116="","ZZZ9",IF(AND(#REF!&gt;0,#REF!&lt;5),D116&amp;#REF!,D116&amp;"9"))</f>
        <v>ZZZ9</v>
      </c>
      <c r="L116" s="152">
        <f t="shared" si="6"/>
        <v>999</v>
      </c>
      <c r="M116" s="342">
        <f t="shared" si="7"/>
        <v>999</v>
      </c>
      <c r="N116" s="155"/>
      <c r="O116" s="160"/>
      <c r="P116" s="154">
        <f t="shared" si="8"/>
        <v>999</v>
      </c>
      <c r="Q116" s="160"/>
    </row>
    <row r="117" spans="1:17" s="72" customFormat="1" ht="18.75" customHeight="1" x14ac:dyDescent="0.25">
      <c r="A117" s="144">
        <v>111</v>
      </c>
      <c r="B117" s="145"/>
      <c r="C117" s="145"/>
      <c r="D117" s="146"/>
      <c r="E117" s="147"/>
      <c r="F117" s="160"/>
      <c r="G117" s="160"/>
      <c r="H117" s="161"/>
      <c r="I117" s="341"/>
      <c r="J117" s="150" t="e">
        <f>IF(AND(Q117="",#REF!&gt;0,#REF!&lt;5),K117,)</f>
        <v>#REF!</v>
      </c>
      <c r="K117" s="151" t="str">
        <f>IF(D117="","ZZZ9",IF(AND(#REF!&gt;0,#REF!&lt;5),D117&amp;#REF!,D117&amp;"9"))</f>
        <v>ZZZ9</v>
      </c>
      <c r="L117" s="152">
        <f t="shared" si="6"/>
        <v>999</v>
      </c>
      <c r="M117" s="342">
        <f t="shared" si="7"/>
        <v>999</v>
      </c>
      <c r="N117" s="155"/>
      <c r="O117" s="160"/>
      <c r="P117" s="154">
        <f t="shared" si="8"/>
        <v>999</v>
      </c>
      <c r="Q117" s="160"/>
    </row>
    <row r="118" spans="1:17" s="72" customFormat="1" ht="18.75" customHeight="1" x14ac:dyDescent="0.25">
      <c r="A118" s="144">
        <v>112</v>
      </c>
      <c r="B118" s="145"/>
      <c r="C118" s="145"/>
      <c r="D118" s="146"/>
      <c r="E118" s="147"/>
      <c r="F118" s="160"/>
      <c r="G118" s="160"/>
      <c r="H118" s="161"/>
      <c r="I118" s="341"/>
      <c r="J118" s="150" t="e">
        <f>IF(AND(Q118="",#REF!&gt;0,#REF!&lt;5),K118,)</f>
        <v>#REF!</v>
      </c>
      <c r="K118" s="151" t="str">
        <f>IF(D118="","ZZZ9",IF(AND(#REF!&gt;0,#REF!&lt;5),D118&amp;#REF!,D118&amp;"9"))</f>
        <v>ZZZ9</v>
      </c>
      <c r="L118" s="152">
        <f t="shared" si="6"/>
        <v>999</v>
      </c>
      <c r="M118" s="342">
        <f t="shared" si="7"/>
        <v>999</v>
      </c>
      <c r="N118" s="155"/>
      <c r="O118" s="160"/>
      <c r="P118" s="154">
        <f t="shared" si="8"/>
        <v>999</v>
      </c>
      <c r="Q118" s="160"/>
    </row>
    <row r="119" spans="1:17" s="72" customFormat="1" ht="18.75" customHeight="1" x14ac:dyDescent="0.25">
      <c r="A119" s="144">
        <v>113</v>
      </c>
      <c r="B119" s="145"/>
      <c r="C119" s="145"/>
      <c r="D119" s="146"/>
      <c r="E119" s="147"/>
      <c r="F119" s="160"/>
      <c r="G119" s="160"/>
      <c r="H119" s="161"/>
      <c r="I119" s="341"/>
      <c r="J119" s="150" t="e">
        <f>IF(AND(Q119="",#REF!&gt;0,#REF!&lt;5),K119,)</f>
        <v>#REF!</v>
      </c>
      <c r="K119" s="151" t="str">
        <f>IF(D119="","ZZZ9",IF(AND(#REF!&gt;0,#REF!&lt;5),D119&amp;#REF!,D119&amp;"9"))</f>
        <v>ZZZ9</v>
      </c>
      <c r="L119" s="152">
        <f t="shared" si="6"/>
        <v>999</v>
      </c>
      <c r="M119" s="342">
        <f t="shared" si="7"/>
        <v>999</v>
      </c>
      <c r="N119" s="155"/>
      <c r="O119" s="160"/>
      <c r="P119" s="154">
        <f t="shared" si="8"/>
        <v>999</v>
      </c>
      <c r="Q119" s="160"/>
    </row>
    <row r="120" spans="1:17" s="72" customFormat="1" ht="18.75" customHeight="1" x14ac:dyDescent="0.25">
      <c r="A120" s="144">
        <v>114</v>
      </c>
      <c r="B120" s="145"/>
      <c r="C120" s="145"/>
      <c r="D120" s="146"/>
      <c r="E120" s="147"/>
      <c r="F120" s="160"/>
      <c r="G120" s="160"/>
      <c r="H120" s="161"/>
      <c r="I120" s="341"/>
      <c r="J120" s="150" t="e">
        <f>IF(AND(Q120="",#REF!&gt;0,#REF!&lt;5),K120,)</f>
        <v>#REF!</v>
      </c>
      <c r="K120" s="151" t="str">
        <f>IF(D120="","ZZZ9",IF(AND(#REF!&gt;0,#REF!&lt;5),D120&amp;#REF!,D120&amp;"9"))</f>
        <v>ZZZ9</v>
      </c>
      <c r="L120" s="152">
        <f t="shared" si="6"/>
        <v>999</v>
      </c>
      <c r="M120" s="342">
        <f t="shared" si="7"/>
        <v>999</v>
      </c>
      <c r="N120" s="155"/>
      <c r="O120" s="160"/>
      <c r="P120" s="154">
        <f t="shared" si="8"/>
        <v>999</v>
      </c>
      <c r="Q120" s="160"/>
    </row>
    <row r="121" spans="1:17" s="72" customFormat="1" ht="18.75" customHeight="1" x14ac:dyDescent="0.25">
      <c r="A121" s="144">
        <v>115</v>
      </c>
      <c r="B121" s="145"/>
      <c r="C121" s="145"/>
      <c r="D121" s="146"/>
      <c r="E121" s="147"/>
      <c r="F121" s="160"/>
      <c r="G121" s="160"/>
      <c r="H121" s="161"/>
      <c r="I121" s="341"/>
      <c r="J121" s="150" t="e">
        <f>IF(AND(Q121="",#REF!&gt;0,#REF!&lt;5),K121,)</f>
        <v>#REF!</v>
      </c>
      <c r="K121" s="151" t="str">
        <f>IF(D121="","ZZZ9",IF(AND(#REF!&gt;0,#REF!&lt;5),D121&amp;#REF!,D121&amp;"9"))</f>
        <v>ZZZ9</v>
      </c>
      <c r="L121" s="152">
        <f t="shared" si="6"/>
        <v>999</v>
      </c>
      <c r="M121" s="342">
        <f t="shared" si="7"/>
        <v>999</v>
      </c>
      <c r="N121" s="155"/>
      <c r="O121" s="160"/>
      <c r="P121" s="154">
        <f t="shared" si="8"/>
        <v>999</v>
      </c>
      <c r="Q121" s="160"/>
    </row>
    <row r="122" spans="1:17" s="72" customFormat="1" ht="18.75" customHeight="1" x14ac:dyDescent="0.25">
      <c r="A122" s="144">
        <v>116</v>
      </c>
      <c r="B122" s="145"/>
      <c r="C122" s="145"/>
      <c r="D122" s="146"/>
      <c r="E122" s="147"/>
      <c r="F122" s="160"/>
      <c r="G122" s="160"/>
      <c r="H122" s="161"/>
      <c r="I122" s="341"/>
      <c r="J122" s="150" t="e">
        <f>IF(AND(Q122="",#REF!&gt;0,#REF!&lt;5),K122,)</f>
        <v>#REF!</v>
      </c>
      <c r="K122" s="151" t="str">
        <f>IF(D122="","ZZZ9",IF(AND(#REF!&gt;0,#REF!&lt;5),D122&amp;#REF!,D122&amp;"9"))</f>
        <v>ZZZ9</v>
      </c>
      <c r="L122" s="152">
        <f t="shared" si="6"/>
        <v>999</v>
      </c>
      <c r="M122" s="342">
        <f t="shared" si="7"/>
        <v>999</v>
      </c>
      <c r="N122" s="155"/>
      <c r="O122" s="160"/>
      <c r="P122" s="154">
        <f t="shared" si="8"/>
        <v>999</v>
      </c>
      <c r="Q122" s="160"/>
    </row>
    <row r="123" spans="1:17" s="72" customFormat="1" ht="18.75" customHeight="1" x14ac:dyDescent="0.25">
      <c r="A123" s="144">
        <v>117</v>
      </c>
      <c r="B123" s="145"/>
      <c r="C123" s="145"/>
      <c r="D123" s="146"/>
      <c r="E123" s="147"/>
      <c r="F123" s="160"/>
      <c r="G123" s="160"/>
      <c r="H123" s="161"/>
      <c r="I123" s="341"/>
      <c r="J123" s="150" t="e">
        <f>IF(AND(Q123="",#REF!&gt;0,#REF!&lt;5),K123,)</f>
        <v>#REF!</v>
      </c>
      <c r="K123" s="151" t="str">
        <f>IF(D123="","ZZZ9",IF(AND(#REF!&gt;0,#REF!&lt;5),D123&amp;#REF!,D123&amp;"9"))</f>
        <v>ZZZ9</v>
      </c>
      <c r="L123" s="152">
        <f t="shared" si="6"/>
        <v>999</v>
      </c>
      <c r="M123" s="342">
        <f t="shared" si="7"/>
        <v>999</v>
      </c>
      <c r="N123" s="155"/>
      <c r="O123" s="160"/>
      <c r="P123" s="154">
        <f t="shared" si="8"/>
        <v>999</v>
      </c>
      <c r="Q123" s="160"/>
    </row>
    <row r="124" spans="1:17" s="72" customFormat="1" ht="18.75" customHeight="1" x14ac:dyDescent="0.25">
      <c r="A124" s="144">
        <v>118</v>
      </c>
      <c r="B124" s="145"/>
      <c r="C124" s="145"/>
      <c r="D124" s="146"/>
      <c r="E124" s="147"/>
      <c r="F124" s="160"/>
      <c r="G124" s="160"/>
      <c r="H124" s="161"/>
      <c r="I124" s="341"/>
      <c r="J124" s="150" t="e">
        <f>IF(AND(Q124="",#REF!&gt;0,#REF!&lt;5),K124,)</f>
        <v>#REF!</v>
      </c>
      <c r="K124" s="151" t="str">
        <f>IF(D124="","ZZZ9",IF(AND(#REF!&gt;0,#REF!&lt;5),D124&amp;#REF!,D124&amp;"9"))</f>
        <v>ZZZ9</v>
      </c>
      <c r="L124" s="152">
        <f t="shared" si="6"/>
        <v>999</v>
      </c>
      <c r="M124" s="342">
        <f t="shared" si="7"/>
        <v>999</v>
      </c>
      <c r="N124" s="155"/>
      <c r="O124" s="160"/>
      <c r="P124" s="154">
        <f t="shared" si="8"/>
        <v>999</v>
      </c>
      <c r="Q124" s="160"/>
    </row>
    <row r="125" spans="1:17" s="72" customFormat="1" ht="18.75" customHeight="1" x14ac:dyDescent="0.25">
      <c r="A125" s="144">
        <v>119</v>
      </c>
      <c r="B125" s="145"/>
      <c r="C125" s="145"/>
      <c r="D125" s="146"/>
      <c r="E125" s="147"/>
      <c r="F125" s="160"/>
      <c r="G125" s="160"/>
      <c r="H125" s="161"/>
      <c r="I125" s="341"/>
      <c r="J125" s="150" t="e">
        <f>IF(AND(Q125="",#REF!&gt;0,#REF!&lt;5),K125,)</f>
        <v>#REF!</v>
      </c>
      <c r="K125" s="151" t="str">
        <f>IF(D125="","ZZZ9",IF(AND(#REF!&gt;0,#REF!&lt;5),D125&amp;#REF!,D125&amp;"9"))</f>
        <v>ZZZ9</v>
      </c>
      <c r="L125" s="152">
        <f t="shared" si="6"/>
        <v>999</v>
      </c>
      <c r="M125" s="342">
        <f t="shared" si="7"/>
        <v>999</v>
      </c>
      <c r="N125" s="155"/>
      <c r="O125" s="160"/>
      <c r="P125" s="154">
        <f t="shared" si="8"/>
        <v>999</v>
      </c>
      <c r="Q125" s="160"/>
    </row>
    <row r="126" spans="1:17" s="72" customFormat="1" ht="18.75" customHeight="1" x14ac:dyDescent="0.25">
      <c r="A126" s="144">
        <v>120</v>
      </c>
      <c r="B126" s="145"/>
      <c r="C126" s="145"/>
      <c r="D126" s="146"/>
      <c r="E126" s="147"/>
      <c r="F126" s="160"/>
      <c r="G126" s="160"/>
      <c r="H126" s="161"/>
      <c r="I126" s="341"/>
      <c r="J126" s="150" t="e">
        <f>IF(AND(Q126="",#REF!&gt;0,#REF!&lt;5),K126,)</f>
        <v>#REF!</v>
      </c>
      <c r="K126" s="151" t="str">
        <f>IF(D126="","ZZZ9",IF(AND(#REF!&gt;0,#REF!&lt;5),D126&amp;#REF!,D126&amp;"9"))</f>
        <v>ZZZ9</v>
      </c>
      <c r="L126" s="152">
        <f t="shared" si="6"/>
        <v>999</v>
      </c>
      <c r="M126" s="342">
        <f t="shared" si="7"/>
        <v>999</v>
      </c>
      <c r="N126" s="155"/>
      <c r="O126" s="160"/>
      <c r="P126" s="154">
        <f t="shared" si="8"/>
        <v>999</v>
      </c>
      <c r="Q126" s="160"/>
    </row>
    <row r="127" spans="1:17" s="72" customFormat="1" ht="18.75" customHeight="1" x14ac:dyDescent="0.25">
      <c r="A127" s="144">
        <v>121</v>
      </c>
      <c r="B127" s="145"/>
      <c r="C127" s="145"/>
      <c r="D127" s="146"/>
      <c r="E127" s="147"/>
      <c r="F127" s="160"/>
      <c r="G127" s="160"/>
      <c r="H127" s="161"/>
      <c r="I127" s="341"/>
      <c r="J127" s="150" t="e">
        <f>IF(AND(Q127="",#REF!&gt;0,#REF!&lt;5),K127,)</f>
        <v>#REF!</v>
      </c>
      <c r="K127" s="151" t="str">
        <f>IF(D127="","ZZZ9",IF(AND(#REF!&gt;0,#REF!&lt;5),D127&amp;#REF!,D127&amp;"9"))</f>
        <v>ZZZ9</v>
      </c>
      <c r="L127" s="152">
        <f t="shared" si="6"/>
        <v>999</v>
      </c>
      <c r="M127" s="342">
        <f t="shared" si="7"/>
        <v>999</v>
      </c>
      <c r="N127" s="155"/>
      <c r="O127" s="160"/>
      <c r="P127" s="154">
        <f t="shared" si="8"/>
        <v>999</v>
      </c>
      <c r="Q127" s="160"/>
    </row>
    <row r="128" spans="1:17" s="72" customFormat="1" ht="18.75" customHeight="1" x14ac:dyDescent="0.25">
      <c r="A128" s="144">
        <v>122</v>
      </c>
      <c r="B128" s="145"/>
      <c r="C128" s="145"/>
      <c r="D128" s="146"/>
      <c r="E128" s="147"/>
      <c r="F128" s="160"/>
      <c r="G128" s="160"/>
      <c r="H128" s="161"/>
      <c r="I128" s="341"/>
      <c r="J128" s="150" t="e">
        <f>IF(AND(Q128="",#REF!&gt;0,#REF!&lt;5),K128,)</f>
        <v>#REF!</v>
      </c>
      <c r="K128" s="151" t="str">
        <f>IF(D128="","ZZZ9",IF(AND(#REF!&gt;0,#REF!&lt;5),D128&amp;#REF!,D128&amp;"9"))</f>
        <v>ZZZ9</v>
      </c>
      <c r="L128" s="152">
        <f t="shared" si="6"/>
        <v>999</v>
      </c>
      <c r="M128" s="342">
        <f t="shared" si="7"/>
        <v>999</v>
      </c>
      <c r="N128" s="155"/>
      <c r="O128" s="160"/>
      <c r="P128" s="154">
        <f t="shared" si="8"/>
        <v>999</v>
      </c>
      <c r="Q128" s="160"/>
    </row>
    <row r="129" spans="1:17" s="72" customFormat="1" ht="18.75" customHeight="1" x14ac:dyDescent="0.25">
      <c r="A129" s="144">
        <v>123</v>
      </c>
      <c r="B129" s="145"/>
      <c r="C129" s="145"/>
      <c r="D129" s="146"/>
      <c r="E129" s="147"/>
      <c r="F129" s="160"/>
      <c r="G129" s="160"/>
      <c r="H129" s="161"/>
      <c r="I129" s="341"/>
      <c r="J129" s="150" t="e">
        <f>IF(AND(Q129="",#REF!&gt;0,#REF!&lt;5),K129,)</f>
        <v>#REF!</v>
      </c>
      <c r="K129" s="151" t="str">
        <f>IF(D129="","ZZZ9",IF(AND(#REF!&gt;0,#REF!&lt;5),D129&amp;#REF!,D129&amp;"9"))</f>
        <v>ZZZ9</v>
      </c>
      <c r="L129" s="152">
        <f t="shared" si="6"/>
        <v>999</v>
      </c>
      <c r="M129" s="342">
        <f t="shared" si="7"/>
        <v>999</v>
      </c>
      <c r="N129" s="155"/>
      <c r="O129" s="160"/>
      <c r="P129" s="154">
        <f t="shared" si="8"/>
        <v>999</v>
      </c>
      <c r="Q129" s="160"/>
    </row>
    <row r="130" spans="1:17" s="72" customFormat="1" ht="18.75" customHeight="1" x14ac:dyDescent="0.25">
      <c r="A130" s="144">
        <v>124</v>
      </c>
      <c r="B130" s="145"/>
      <c r="C130" s="145"/>
      <c r="D130" s="146"/>
      <c r="E130" s="147"/>
      <c r="F130" s="160"/>
      <c r="G130" s="160"/>
      <c r="H130" s="161"/>
      <c r="I130" s="341"/>
      <c r="J130" s="150" t="e">
        <f>IF(AND(Q130="",#REF!&gt;0,#REF!&lt;5),K130,)</f>
        <v>#REF!</v>
      </c>
      <c r="K130" s="151" t="str">
        <f>IF(D130="","ZZZ9",IF(AND(#REF!&gt;0,#REF!&lt;5),D130&amp;#REF!,D130&amp;"9"))</f>
        <v>ZZZ9</v>
      </c>
      <c r="L130" s="152">
        <f t="shared" si="6"/>
        <v>999</v>
      </c>
      <c r="M130" s="342">
        <f t="shared" si="7"/>
        <v>999</v>
      </c>
      <c r="N130" s="155"/>
      <c r="O130" s="160"/>
      <c r="P130" s="154">
        <f t="shared" si="8"/>
        <v>999</v>
      </c>
      <c r="Q130" s="160"/>
    </row>
    <row r="131" spans="1:17" s="72" customFormat="1" ht="18.75" customHeight="1" x14ac:dyDescent="0.25">
      <c r="A131" s="144">
        <v>125</v>
      </c>
      <c r="B131" s="145"/>
      <c r="C131" s="145"/>
      <c r="D131" s="146"/>
      <c r="E131" s="147"/>
      <c r="F131" s="160"/>
      <c r="G131" s="160"/>
      <c r="H131" s="161"/>
      <c r="I131" s="341"/>
      <c r="J131" s="150" t="e">
        <f>IF(AND(Q131="",#REF!&gt;0,#REF!&lt;5),K131,)</f>
        <v>#REF!</v>
      </c>
      <c r="K131" s="151" t="str">
        <f>IF(D131="","ZZZ9",IF(AND(#REF!&gt;0,#REF!&lt;5),D131&amp;#REF!,D131&amp;"9"))</f>
        <v>ZZZ9</v>
      </c>
      <c r="L131" s="152">
        <f t="shared" si="6"/>
        <v>999</v>
      </c>
      <c r="M131" s="342">
        <f t="shared" si="7"/>
        <v>999</v>
      </c>
      <c r="N131" s="155"/>
      <c r="O131" s="160"/>
      <c r="P131" s="154">
        <f t="shared" si="8"/>
        <v>999</v>
      </c>
      <c r="Q131" s="160"/>
    </row>
    <row r="132" spans="1:17" s="72" customFormat="1" ht="18.75" customHeight="1" x14ac:dyDescent="0.25">
      <c r="A132" s="144">
        <v>126</v>
      </c>
      <c r="B132" s="145"/>
      <c r="C132" s="145"/>
      <c r="D132" s="146"/>
      <c r="E132" s="147"/>
      <c r="F132" s="160"/>
      <c r="G132" s="160"/>
      <c r="H132" s="161"/>
      <c r="I132" s="341"/>
      <c r="J132" s="150" t="e">
        <f>IF(AND(Q132="",#REF!&gt;0,#REF!&lt;5),K132,)</f>
        <v>#REF!</v>
      </c>
      <c r="K132" s="151" t="str">
        <f>IF(D132="","ZZZ9",IF(AND(#REF!&gt;0,#REF!&lt;5),D132&amp;#REF!,D132&amp;"9"))</f>
        <v>ZZZ9</v>
      </c>
      <c r="L132" s="152">
        <f t="shared" si="6"/>
        <v>999</v>
      </c>
      <c r="M132" s="342">
        <f t="shared" si="7"/>
        <v>999</v>
      </c>
      <c r="N132" s="155"/>
      <c r="O132" s="160"/>
      <c r="P132" s="154">
        <f t="shared" si="8"/>
        <v>999</v>
      </c>
      <c r="Q132" s="160"/>
    </row>
    <row r="133" spans="1:17" s="72" customFormat="1" ht="18.75" customHeight="1" x14ac:dyDescent="0.25">
      <c r="A133" s="144">
        <v>127</v>
      </c>
      <c r="B133" s="145"/>
      <c r="C133" s="145"/>
      <c r="D133" s="146"/>
      <c r="E133" s="147"/>
      <c r="F133" s="160"/>
      <c r="G133" s="160"/>
      <c r="H133" s="161"/>
      <c r="I133" s="341"/>
      <c r="J133" s="150" t="e">
        <f>IF(AND(Q133="",#REF!&gt;0,#REF!&lt;5),K133,)</f>
        <v>#REF!</v>
      </c>
      <c r="K133" s="151" t="str">
        <f>IF(D133="","ZZZ9",IF(AND(#REF!&gt;0,#REF!&lt;5),D133&amp;#REF!,D133&amp;"9"))</f>
        <v>ZZZ9</v>
      </c>
      <c r="L133" s="152">
        <f t="shared" si="6"/>
        <v>999</v>
      </c>
      <c r="M133" s="342">
        <f t="shared" si="7"/>
        <v>999</v>
      </c>
      <c r="N133" s="155"/>
      <c r="O133" s="160"/>
      <c r="P133" s="154">
        <f t="shared" si="8"/>
        <v>999</v>
      </c>
      <c r="Q133" s="160"/>
    </row>
    <row r="134" spans="1:17" s="72" customFormat="1" ht="18.75" customHeight="1" x14ac:dyDescent="0.25">
      <c r="A134" s="144">
        <v>128</v>
      </c>
      <c r="B134" s="145"/>
      <c r="C134" s="145"/>
      <c r="D134" s="146"/>
      <c r="E134" s="147"/>
      <c r="F134" s="160"/>
      <c r="G134" s="160"/>
      <c r="H134" s="161"/>
      <c r="I134" s="341"/>
      <c r="J134" s="150" t="e">
        <f>IF(AND(Q134="",#REF!&gt;0,#REF!&lt;5),K134,)</f>
        <v>#REF!</v>
      </c>
      <c r="K134" s="151" t="str">
        <f>IF(D134="","ZZZ9",IF(AND(#REF!&gt;0,#REF!&lt;5),D134&amp;#REF!,D134&amp;"9"))</f>
        <v>ZZZ9</v>
      </c>
      <c r="L134" s="152">
        <f t="shared" si="6"/>
        <v>999</v>
      </c>
      <c r="M134" s="342">
        <f t="shared" si="7"/>
        <v>999</v>
      </c>
      <c r="N134" s="155"/>
      <c r="O134" s="341"/>
      <c r="P134" s="347">
        <f t="shared" si="8"/>
        <v>999</v>
      </c>
      <c r="Q134" s="341"/>
    </row>
    <row r="135" spans="1:17" ht="13.2" x14ac:dyDescent="0.25">
      <c r="A135" s="144">
        <v>129</v>
      </c>
      <c r="B135" s="145"/>
      <c r="C135" s="145"/>
      <c r="D135" s="146"/>
      <c r="E135" s="147"/>
      <c r="F135" s="160"/>
      <c r="G135" s="160"/>
      <c r="H135" s="161"/>
      <c r="I135" s="341"/>
      <c r="J135" s="150" t="e">
        <f>IF(AND(Q135="",#REF!&gt;0,#REF!&lt;5),K135,)</f>
        <v>#REF!</v>
      </c>
      <c r="K135" s="151" t="str">
        <f>IF(D135="","ZZZ9",IF(AND(#REF!&gt;0,#REF!&lt;5),D135&amp;#REF!,D135&amp;"9"))</f>
        <v>ZZZ9</v>
      </c>
      <c r="L135" s="152">
        <f t="shared" si="6"/>
        <v>999</v>
      </c>
      <c r="M135" s="342">
        <f t="shared" si="7"/>
        <v>999</v>
      </c>
      <c r="N135" s="155"/>
      <c r="O135" s="160"/>
      <c r="P135" s="154">
        <f t="shared" si="8"/>
        <v>999</v>
      </c>
      <c r="Q135" s="160"/>
    </row>
    <row r="136" spans="1:17" ht="13.2" x14ac:dyDescent="0.25">
      <c r="A136" s="144">
        <v>130</v>
      </c>
      <c r="B136" s="145"/>
      <c r="C136" s="145"/>
      <c r="D136" s="146"/>
      <c r="E136" s="147"/>
      <c r="F136" s="160"/>
      <c r="G136" s="160"/>
      <c r="H136" s="161"/>
      <c r="I136" s="341"/>
      <c r="J136" s="150" t="e">
        <f>IF(AND(Q136="",#REF!&gt;0,#REF!&lt;5),K136,)</f>
        <v>#REF!</v>
      </c>
      <c r="K136" s="151" t="str">
        <f>IF(D136="","ZZZ9",IF(AND(#REF!&gt;0,#REF!&lt;5),D136&amp;#REF!,D136&amp;"9"))</f>
        <v>ZZZ9</v>
      </c>
      <c r="L136" s="152">
        <f t="shared" ref="L136:L156" si="9">IF(Q136="",999,Q136)</f>
        <v>999</v>
      </c>
      <c r="M136" s="342">
        <f t="shared" ref="M136:M156" si="10">IF(P136=999,999,1)</f>
        <v>999</v>
      </c>
      <c r="N136" s="155"/>
      <c r="O136" s="160"/>
      <c r="P136" s="154">
        <f t="shared" ref="P136:P156" si="11">IF(N136="DA",1,IF(N136="WC",2,IF(N136="SE",3,IF(N136="Q",4,IF(N136="LL",5,999)))))</f>
        <v>999</v>
      </c>
      <c r="Q136" s="160"/>
    </row>
    <row r="137" spans="1:17" ht="13.2" x14ac:dyDescent="0.25">
      <c r="A137" s="144">
        <v>131</v>
      </c>
      <c r="B137" s="145"/>
      <c r="C137" s="145"/>
      <c r="D137" s="146"/>
      <c r="E137" s="147"/>
      <c r="F137" s="160"/>
      <c r="G137" s="160"/>
      <c r="H137" s="161"/>
      <c r="I137" s="341"/>
      <c r="J137" s="150" t="e">
        <f>IF(AND(Q137="",#REF!&gt;0,#REF!&lt;5),K137,)</f>
        <v>#REF!</v>
      </c>
      <c r="K137" s="151" t="str">
        <f>IF(D137="","ZZZ9",IF(AND(#REF!&gt;0,#REF!&lt;5),D137&amp;#REF!,D137&amp;"9"))</f>
        <v>ZZZ9</v>
      </c>
      <c r="L137" s="152">
        <f t="shared" si="9"/>
        <v>999</v>
      </c>
      <c r="M137" s="342">
        <f t="shared" si="10"/>
        <v>999</v>
      </c>
      <c r="N137" s="155"/>
      <c r="O137" s="160"/>
      <c r="P137" s="154">
        <f t="shared" si="11"/>
        <v>999</v>
      </c>
      <c r="Q137" s="160"/>
    </row>
    <row r="138" spans="1:17" ht="13.2" x14ac:dyDescent="0.25">
      <c r="A138" s="144">
        <v>132</v>
      </c>
      <c r="B138" s="145"/>
      <c r="C138" s="145"/>
      <c r="D138" s="146"/>
      <c r="E138" s="147"/>
      <c r="F138" s="160"/>
      <c r="G138" s="160"/>
      <c r="H138" s="161"/>
      <c r="I138" s="341"/>
      <c r="J138" s="150" t="e">
        <f>IF(AND(Q138="",#REF!&gt;0,#REF!&lt;5),K138,)</f>
        <v>#REF!</v>
      </c>
      <c r="K138" s="151" t="str">
        <f>IF(D138="","ZZZ9",IF(AND(#REF!&gt;0,#REF!&lt;5),D138&amp;#REF!,D138&amp;"9"))</f>
        <v>ZZZ9</v>
      </c>
      <c r="L138" s="152">
        <f t="shared" si="9"/>
        <v>999</v>
      </c>
      <c r="M138" s="342">
        <f t="shared" si="10"/>
        <v>999</v>
      </c>
      <c r="N138" s="155"/>
      <c r="O138" s="160"/>
      <c r="P138" s="154">
        <f t="shared" si="11"/>
        <v>999</v>
      </c>
      <c r="Q138" s="160"/>
    </row>
    <row r="139" spans="1:17" ht="13.2" x14ac:dyDescent="0.25">
      <c r="A139" s="144">
        <v>133</v>
      </c>
      <c r="B139" s="145"/>
      <c r="C139" s="145"/>
      <c r="D139" s="146"/>
      <c r="E139" s="147"/>
      <c r="F139" s="160"/>
      <c r="G139" s="160"/>
      <c r="H139" s="161"/>
      <c r="I139" s="341"/>
      <c r="J139" s="150" t="e">
        <f>IF(AND(Q139="",#REF!&gt;0,#REF!&lt;5),K139,)</f>
        <v>#REF!</v>
      </c>
      <c r="K139" s="151" t="str">
        <f>IF(D139="","ZZZ9",IF(AND(#REF!&gt;0,#REF!&lt;5),D139&amp;#REF!,D139&amp;"9"))</f>
        <v>ZZZ9</v>
      </c>
      <c r="L139" s="152">
        <f t="shared" si="9"/>
        <v>999</v>
      </c>
      <c r="M139" s="342">
        <f t="shared" si="10"/>
        <v>999</v>
      </c>
      <c r="N139" s="155"/>
      <c r="O139" s="160"/>
      <c r="P139" s="154">
        <f t="shared" si="11"/>
        <v>999</v>
      </c>
      <c r="Q139" s="160"/>
    </row>
    <row r="140" spans="1:17" ht="13.2" x14ac:dyDescent="0.25">
      <c r="A140" s="144">
        <v>134</v>
      </c>
      <c r="B140" s="145"/>
      <c r="C140" s="145"/>
      <c r="D140" s="146"/>
      <c r="E140" s="147"/>
      <c r="F140" s="160"/>
      <c r="G140" s="160"/>
      <c r="H140" s="161"/>
      <c r="I140" s="341"/>
      <c r="J140" s="150" t="e">
        <f>IF(AND(Q140="",#REF!&gt;0,#REF!&lt;5),K140,)</f>
        <v>#REF!</v>
      </c>
      <c r="K140" s="151" t="str">
        <f>IF(D140="","ZZZ9",IF(AND(#REF!&gt;0,#REF!&lt;5),D140&amp;#REF!,D140&amp;"9"))</f>
        <v>ZZZ9</v>
      </c>
      <c r="L140" s="152">
        <f t="shared" si="9"/>
        <v>999</v>
      </c>
      <c r="M140" s="342">
        <f t="shared" si="10"/>
        <v>999</v>
      </c>
      <c r="N140" s="155"/>
      <c r="O140" s="160"/>
      <c r="P140" s="154">
        <f t="shared" si="11"/>
        <v>999</v>
      </c>
      <c r="Q140" s="160"/>
    </row>
    <row r="141" spans="1:17" ht="13.2" x14ac:dyDescent="0.25">
      <c r="A141" s="144">
        <v>135</v>
      </c>
      <c r="B141" s="145"/>
      <c r="C141" s="145"/>
      <c r="D141" s="146"/>
      <c r="E141" s="147"/>
      <c r="F141" s="160"/>
      <c r="G141" s="160"/>
      <c r="H141" s="161"/>
      <c r="I141" s="341"/>
      <c r="J141" s="150" t="e">
        <f>IF(AND(Q141="",#REF!&gt;0,#REF!&lt;5),K141,)</f>
        <v>#REF!</v>
      </c>
      <c r="K141" s="151" t="str">
        <f>IF(D141="","ZZZ9",IF(AND(#REF!&gt;0,#REF!&lt;5),D141&amp;#REF!,D141&amp;"9"))</f>
        <v>ZZZ9</v>
      </c>
      <c r="L141" s="152">
        <f t="shared" si="9"/>
        <v>999</v>
      </c>
      <c r="M141" s="342">
        <f t="shared" si="10"/>
        <v>999</v>
      </c>
      <c r="N141" s="155"/>
      <c r="O141" s="341"/>
      <c r="P141" s="347">
        <f t="shared" si="11"/>
        <v>999</v>
      </c>
      <c r="Q141" s="341"/>
    </row>
    <row r="142" spans="1:17" ht="13.2" x14ac:dyDescent="0.25">
      <c r="A142" s="144">
        <v>136</v>
      </c>
      <c r="B142" s="145"/>
      <c r="C142" s="145"/>
      <c r="D142" s="146"/>
      <c r="E142" s="147"/>
      <c r="F142" s="160"/>
      <c r="G142" s="160"/>
      <c r="H142" s="161"/>
      <c r="I142" s="341"/>
      <c r="J142" s="150" t="e">
        <f>IF(AND(Q142="",#REF!&gt;0,#REF!&lt;5),K142,)</f>
        <v>#REF!</v>
      </c>
      <c r="K142" s="151" t="str">
        <f>IF(D142="","ZZZ9",IF(AND(#REF!&gt;0,#REF!&lt;5),D142&amp;#REF!,D142&amp;"9"))</f>
        <v>ZZZ9</v>
      </c>
      <c r="L142" s="152">
        <f t="shared" si="9"/>
        <v>999</v>
      </c>
      <c r="M142" s="342">
        <f t="shared" si="10"/>
        <v>999</v>
      </c>
      <c r="N142" s="155"/>
      <c r="O142" s="160"/>
      <c r="P142" s="154">
        <f t="shared" si="11"/>
        <v>999</v>
      </c>
      <c r="Q142" s="160"/>
    </row>
    <row r="143" spans="1:17" ht="13.2" x14ac:dyDescent="0.25">
      <c r="A143" s="144">
        <v>137</v>
      </c>
      <c r="B143" s="145"/>
      <c r="C143" s="145"/>
      <c r="D143" s="146"/>
      <c r="E143" s="147"/>
      <c r="F143" s="160"/>
      <c r="G143" s="160"/>
      <c r="H143" s="161"/>
      <c r="I143" s="341"/>
      <c r="J143" s="150" t="e">
        <f>IF(AND(Q143="",#REF!&gt;0,#REF!&lt;5),K143,)</f>
        <v>#REF!</v>
      </c>
      <c r="K143" s="151" t="str">
        <f>IF(D143="","ZZZ9",IF(AND(#REF!&gt;0,#REF!&lt;5),D143&amp;#REF!,D143&amp;"9"))</f>
        <v>ZZZ9</v>
      </c>
      <c r="L143" s="152">
        <f t="shared" si="9"/>
        <v>999</v>
      </c>
      <c r="M143" s="342">
        <f t="shared" si="10"/>
        <v>999</v>
      </c>
      <c r="N143" s="155"/>
      <c r="O143" s="160"/>
      <c r="P143" s="154">
        <f t="shared" si="11"/>
        <v>999</v>
      </c>
      <c r="Q143" s="160"/>
    </row>
    <row r="144" spans="1:17" ht="13.2" x14ac:dyDescent="0.25">
      <c r="A144" s="144">
        <v>138</v>
      </c>
      <c r="B144" s="145"/>
      <c r="C144" s="145"/>
      <c r="D144" s="146"/>
      <c r="E144" s="147"/>
      <c r="F144" s="160"/>
      <c r="G144" s="160"/>
      <c r="H144" s="161"/>
      <c r="I144" s="341"/>
      <c r="J144" s="150" t="e">
        <f>IF(AND(Q144="",#REF!&gt;0,#REF!&lt;5),K144,)</f>
        <v>#REF!</v>
      </c>
      <c r="K144" s="151" t="str">
        <f>IF(D144="","ZZZ9",IF(AND(#REF!&gt;0,#REF!&lt;5),D144&amp;#REF!,D144&amp;"9"))</f>
        <v>ZZZ9</v>
      </c>
      <c r="L144" s="152">
        <f t="shared" si="9"/>
        <v>999</v>
      </c>
      <c r="M144" s="342">
        <f t="shared" si="10"/>
        <v>999</v>
      </c>
      <c r="N144" s="155"/>
      <c r="O144" s="160"/>
      <c r="P144" s="154">
        <f t="shared" si="11"/>
        <v>999</v>
      </c>
      <c r="Q144" s="160"/>
    </row>
    <row r="145" spans="1:17" ht="13.2" x14ac:dyDescent="0.25">
      <c r="A145" s="144">
        <v>139</v>
      </c>
      <c r="B145" s="145"/>
      <c r="C145" s="145"/>
      <c r="D145" s="146"/>
      <c r="E145" s="147"/>
      <c r="F145" s="160"/>
      <c r="G145" s="160"/>
      <c r="H145" s="161"/>
      <c r="I145" s="341"/>
      <c r="J145" s="150" t="e">
        <f>IF(AND(Q145="",#REF!&gt;0,#REF!&lt;5),K145,)</f>
        <v>#REF!</v>
      </c>
      <c r="K145" s="151" t="str">
        <f>IF(D145="","ZZZ9",IF(AND(#REF!&gt;0,#REF!&lt;5),D145&amp;#REF!,D145&amp;"9"))</f>
        <v>ZZZ9</v>
      </c>
      <c r="L145" s="152">
        <f t="shared" si="9"/>
        <v>999</v>
      </c>
      <c r="M145" s="342">
        <f t="shared" si="10"/>
        <v>999</v>
      </c>
      <c r="N145" s="155"/>
      <c r="O145" s="160"/>
      <c r="P145" s="154">
        <f t="shared" si="11"/>
        <v>999</v>
      </c>
      <c r="Q145" s="160"/>
    </row>
    <row r="146" spans="1:17" ht="13.2" x14ac:dyDescent="0.25">
      <c r="A146" s="144">
        <v>140</v>
      </c>
      <c r="B146" s="145"/>
      <c r="C146" s="145"/>
      <c r="D146" s="146"/>
      <c r="E146" s="147"/>
      <c r="F146" s="160"/>
      <c r="G146" s="160"/>
      <c r="H146" s="161"/>
      <c r="I146" s="341"/>
      <c r="J146" s="150" t="e">
        <f>IF(AND(Q146="",#REF!&gt;0,#REF!&lt;5),K146,)</f>
        <v>#REF!</v>
      </c>
      <c r="K146" s="151" t="str">
        <f>IF(D146="","ZZZ9",IF(AND(#REF!&gt;0,#REF!&lt;5),D146&amp;#REF!,D146&amp;"9"))</f>
        <v>ZZZ9</v>
      </c>
      <c r="L146" s="152">
        <f t="shared" si="9"/>
        <v>999</v>
      </c>
      <c r="M146" s="342">
        <f t="shared" si="10"/>
        <v>999</v>
      </c>
      <c r="N146" s="155"/>
      <c r="O146" s="160"/>
      <c r="P146" s="154">
        <f t="shared" si="11"/>
        <v>999</v>
      </c>
      <c r="Q146" s="160"/>
    </row>
    <row r="147" spans="1:17" ht="13.2" x14ac:dyDescent="0.25">
      <c r="A147" s="144">
        <v>141</v>
      </c>
      <c r="B147" s="145"/>
      <c r="C147" s="145"/>
      <c r="D147" s="146"/>
      <c r="E147" s="147"/>
      <c r="F147" s="160"/>
      <c r="G147" s="160"/>
      <c r="H147" s="161"/>
      <c r="I147" s="341"/>
      <c r="J147" s="150" t="e">
        <f>IF(AND(Q147="",#REF!&gt;0,#REF!&lt;5),K147,)</f>
        <v>#REF!</v>
      </c>
      <c r="K147" s="151" t="str">
        <f>IF(D147="","ZZZ9",IF(AND(#REF!&gt;0,#REF!&lt;5),D147&amp;#REF!,D147&amp;"9"))</f>
        <v>ZZZ9</v>
      </c>
      <c r="L147" s="152">
        <f t="shared" si="9"/>
        <v>999</v>
      </c>
      <c r="M147" s="342">
        <f t="shared" si="10"/>
        <v>999</v>
      </c>
      <c r="N147" s="155"/>
      <c r="O147" s="160"/>
      <c r="P147" s="154">
        <f t="shared" si="11"/>
        <v>999</v>
      </c>
      <c r="Q147" s="160"/>
    </row>
    <row r="148" spans="1:17" ht="13.2" x14ac:dyDescent="0.25">
      <c r="A148" s="144">
        <v>142</v>
      </c>
      <c r="B148" s="145"/>
      <c r="C148" s="145"/>
      <c r="D148" s="146"/>
      <c r="E148" s="147"/>
      <c r="F148" s="160"/>
      <c r="G148" s="160"/>
      <c r="H148" s="161"/>
      <c r="I148" s="341"/>
      <c r="J148" s="150" t="e">
        <f>IF(AND(Q148="",#REF!&gt;0,#REF!&lt;5),K148,)</f>
        <v>#REF!</v>
      </c>
      <c r="K148" s="151" t="str">
        <f>IF(D148="","ZZZ9",IF(AND(#REF!&gt;0,#REF!&lt;5),D148&amp;#REF!,D148&amp;"9"))</f>
        <v>ZZZ9</v>
      </c>
      <c r="L148" s="152">
        <f t="shared" si="9"/>
        <v>999</v>
      </c>
      <c r="M148" s="342">
        <f t="shared" si="10"/>
        <v>999</v>
      </c>
      <c r="N148" s="155"/>
      <c r="O148" s="341"/>
      <c r="P148" s="347">
        <f t="shared" si="11"/>
        <v>999</v>
      </c>
      <c r="Q148" s="341"/>
    </row>
    <row r="149" spans="1:17" ht="13.2" x14ac:dyDescent="0.25">
      <c r="A149" s="144">
        <v>143</v>
      </c>
      <c r="B149" s="145"/>
      <c r="C149" s="145"/>
      <c r="D149" s="146"/>
      <c r="E149" s="147"/>
      <c r="F149" s="160"/>
      <c r="G149" s="160"/>
      <c r="H149" s="161"/>
      <c r="I149" s="341"/>
      <c r="J149" s="150" t="e">
        <f>IF(AND(Q149="",#REF!&gt;0,#REF!&lt;5),K149,)</f>
        <v>#REF!</v>
      </c>
      <c r="K149" s="151" t="str">
        <f>IF(D149="","ZZZ9",IF(AND(#REF!&gt;0,#REF!&lt;5),D149&amp;#REF!,D149&amp;"9"))</f>
        <v>ZZZ9</v>
      </c>
      <c r="L149" s="152">
        <f t="shared" si="9"/>
        <v>999</v>
      </c>
      <c r="M149" s="342">
        <f t="shared" si="10"/>
        <v>999</v>
      </c>
      <c r="N149" s="155"/>
      <c r="O149" s="160"/>
      <c r="P149" s="154">
        <f t="shared" si="11"/>
        <v>999</v>
      </c>
      <c r="Q149" s="160"/>
    </row>
    <row r="150" spans="1:17" ht="13.2" x14ac:dyDescent="0.25">
      <c r="A150" s="144">
        <v>144</v>
      </c>
      <c r="B150" s="145"/>
      <c r="C150" s="145"/>
      <c r="D150" s="146"/>
      <c r="E150" s="147"/>
      <c r="F150" s="160"/>
      <c r="G150" s="160"/>
      <c r="H150" s="161"/>
      <c r="I150" s="341"/>
      <c r="J150" s="150" t="e">
        <f>IF(AND(Q150="",#REF!&gt;0,#REF!&lt;5),K150,)</f>
        <v>#REF!</v>
      </c>
      <c r="K150" s="151" t="str">
        <f>IF(D150="","ZZZ9",IF(AND(#REF!&gt;0,#REF!&lt;5),D150&amp;#REF!,D150&amp;"9"))</f>
        <v>ZZZ9</v>
      </c>
      <c r="L150" s="152">
        <f t="shared" si="9"/>
        <v>999</v>
      </c>
      <c r="M150" s="342">
        <f t="shared" si="10"/>
        <v>999</v>
      </c>
      <c r="N150" s="155"/>
      <c r="O150" s="160"/>
      <c r="P150" s="154">
        <f t="shared" si="11"/>
        <v>999</v>
      </c>
      <c r="Q150" s="160"/>
    </row>
    <row r="151" spans="1:17" ht="13.2" x14ac:dyDescent="0.25">
      <c r="A151" s="144">
        <v>145</v>
      </c>
      <c r="B151" s="145"/>
      <c r="C151" s="145"/>
      <c r="D151" s="146"/>
      <c r="E151" s="147"/>
      <c r="F151" s="160"/>
      <c r="G151" s="160"/>
      <c r="H151" s="161"/>
      <c r="I151" s="341"/>
      <c r="J151" s="150" t="e">
        <f>IF(AND(Q151="",#REF!&gt;0,#REF!&lt;5),K151,)</f>
        <v>#REF!</v>
      </c>
      <c r="K151" s="151" t="str">
        <f>IF(D151="","ZZZ9",IF(AND(#REF!&gt;0,#REF!&lt;5),D151&amp;#REF!,D151&amp;"9"))</f>
        <v>ZZZ9</v>
      </c>
      <c r="L151" s="152">
        <f t="shared" si="9"/>
        <v>999</v>
      </c>
      <c r="M151" s="342">
        <f t="shared" si="10"/>
        <v>999</v>
      </c>
      <c r="N151" s="155"/>
      <c r="O151" s="160"/>
      <c r="P151" s="154">
        <f t="shared" si="11"/>
        <v>999</v>
      </c>
      <c r="Q151" s="160"/>
    </row>
    <row r="152" spans="1:17" ht="13.2" x14ac:dyDescent="0.25">
      <c r="A152" s="144">
        <v>146</v>
      </c>
      <c r="B152" s="145"/>
      <c r="C152" s="145"/>
      <c r="D152" s="146"/>
      <c r="E152" s="147"/>
      <c r="F152" s="160"/>
      <c r="G152" s="160"/>
      <c r="H152" s="161"/>
      <c r="I152" s="341"/>
      <c r="J152" s="150" t="e">
        <f>IF(AND(Q152="",#REF!&gt;0,#REF!&lt;5),K152,)</f>
        <v>#REF!</v>
      </c>
      <c r="K152" s="151" t="str">
        <f>IF(D152="","ZZZ9",IF(AND(#REF!&gt;0,#REF!&lt;5),D152&amp;#REF!,D152&amp;"9"))</f>
        <v>ZZZ9</v>
      </c>
      <c r="L152" s="152">
        <f t="shared" si="9"/>
        <v>999</v>
      </c>
      <c r="M152" s="342">
        <f t="shared" si="10"/>
        <v>999</v>
      </c>
      <c r="N152" s="155"/>
      <c r="O152" s="160"/>
      <c r="P152" s="154">
        <f t="shared" si="11"/>
        <v>999</v>
      </c>
      <c r="Q152" s="160"/>
    </row>
    <row r="153" spans="1:17" ht="13.2" x14ac:dyDescent="0.25">
      <c r="A153" s="144">
        <v>147</v>
      </c>
      <c r="B153" s="145"/>
      <c r="C153" s="145"/>
      <c r="D153" s="146"/>
      <c r="E153" s="147"/>
      <c r="F153" s="160"/>
      <c r="G153" s="160"/>
      <c r="H153" s="161"/>
      <c r="I153" s="341"/>
      <c r="J153" s="150" t="e">
        <f>IF(AND(Q153="",#REF!&gt;0,#REF!&lt;5),K153,)</f>
        <v>#REF!</v>
      </c>
      <c r="K153" s="151" t="str">
        <f>IF(D153="","ZZZ9",IF(AND(#REF!&gt;0,#REF!&lt;5),D153&amp;#REF!,D153&amp;"9"))</f>
        <v>ZZZ9</v>
      </c>
      <c r="L153" s="152">
        <f t="shared" si="9"/>
        <v>999</v>
      </c>
      <c r="M153" s="342">
        <f t="shared" si="10"/>
        <v>999</v>
      </c>
      <c r="N153" s="155"/>
      <c r="O153" s="160"/>
      <c r="P153" s="154">
        <f t="shared" si="11"/>
        <v>999</v>
      </c>
      <c r="Q153" s="160"/>
    </row>
    <row r="154" spans="1:17" ht="13.2" x14ac:dyDescent="0.25">
      <c r="A154" s="144">
        <v>148</v>
      </c>
      <c r="B154" s="145"/>
      <c r="C154" s="145"/>
      <c r="D154" s="146"/>
      <c r="E154" s="147"/>
      <c r="F154" s="160"/>
      <c r="G154" s="160"/>
      <c r="H154" s="161"/>
      <c r="I154" s="341"/>
      <c r="J154" s="150" t="e">
        <f>IF(AND(Q154="",#REF!&gt;0,#REF!&lt;5),K154,)</f>
        <v>#REF!</v>
      </c>
      <c r="K154" s="151" t="str">
        <f>IF(D154="","ZZZ9",IF(AND(#REF!&gt;0,#REF!&lt;5),D154&amp;#REF!,D154&amp;"9"))</f>
        <v>ZZZ9</v>
      </c>
      <c r="L154" s="152">
        <f t="shared" si="9"/>
        <v>999</v>
      </c>
      <c r="M154" s="342">
        <f t="shared" si="10"/>
        <v>999</v>
      </c>
      <c r="N154" s="155"/>
      <c r="O154" s="160"/>
      <c r="P154" s="154">
        <f t="shared" si="11"/>
        <v>999</v>
      </c>
      <c r="Q154" s="160"/>
    </row>
    <row r="155" spans="1:17" ht="13.2" x14ac:dyDescent="0.25">
      <c r="A155" s="144">
        <v>149</v>
      </c>
      <c r="B155" s="145"/>
      <c r="C155" s="145"/>
      <c r="D155" s="146"/>
      <c r="E155" s="147"/>
      <c r="F155" s="160"/>
      <c r="G155" s="160"/>
      <c r="H155" s="161"/>
      <c r="I155" s="341"/>
      <c r="J155" s="150" t="e">
        <f>IF(AND(Q155="",#REF!&gt;0,#REF!&lt;5),K155,)</f>
        <v>#REF!</v>
      </c>
      <c r="K155" s="151" t="str">
        <f>IF(D155="","ZZZ9",IF(AND(#REF!&gt;0,#REF!&lt;5),D155&amp;#REF!,D155&amp;"9"))</f>
        <v>ZZZ9</v>
      </c>
      <c r="L155" s="152">
        <f t="shared" si="9"/>
        <v>999</v>
      </c>
      <c r="M155" s="342">
        <f t="shared" si="10"/>
        <v>999</v>
      </c>
      <c r="N155" s="155"/>
      <c r="O155" s="160"/>
      <c r="P155" s="154">
        <f t="shared" si="11"/>
        <v>999</v>
      </c>
      <c r="Q155" s="160"/>
    </row>
    <row r="156" spans="1:17" ht="13.2" x14ac:dyDescent="0.25">
      <c r="A156" s="144">
        <v>150</v>
      </c>
      <c r="B156" s="145"/>
      <c r="C156" s="145"/>
      <c r="D156" s="146"/>
      <c r="E156" s="147"/>
      <c r="F156" s="160"/>
      <c r="G156" s="160"/>
      <c r="H156" s="161"/>
      <c r="I156" s="341"/>
      <c r="J156" s="150" t="e">
        <f>IF(AND(Q156="",#REF!&gt;0,#REF!&lt;5),K156,)</f>
        <v>#REF!</v>
      </c>
      <c r="K156" s="151" t="str">
        <f>IF(D156="","ZZZ9",IF(AND(#REF!&gt;0,#REF!&lt;5),D156&amp;#REF!,D156&amp;"9"))</f>
        <v>ZZZ9</v>
      </c>
      <c r="L156" s="152">
        <f t="shared" si="9"/>
        <v>999</v>
      </c>
      <c r="M156" s="342">
        <f t="shared" si="10"/>
        <v>999</v>
      </c>
      <c r="N156" s="155"/>
      <c r="O156" s="160"/>
      <c r="P156" s="154">
        <f t="shared" si="11"/>
        <v>999</v>
      </c>
      <c r="Q156" s="160"/>
    </row>
  </sheetData>
  <conditionalFormatting sqref="A7:D156">
    <cfRule type="expression" dxfId="510" priority="15">
      <formula>$Q7&gt;=1</formula>
    </cfRule>
  </conditionalFormatting>
  <conditionalFormatting sqref="B7:D37">
    <cfRule type="expression" dxfId="509" priority="2">
      <formula>$Q7&gt;=1</formula>
    </cfRule>
  </conditionalFormatting>
  <conditionalFormatting sqref="E7:E14">
    <cfRule type="expression" dxfId="508" priority="8">
      <formula>AND(ROUNDDOWN(($A$4-E7)/365.25,0)&lt;=13,G7&lt;&gt;"OK")</formula>
    </cfRule>
    <cfRule type="expression" dxfId="507" priority="9">
      <formula>AND(ROUNDDOWN(($A$4-E7)/365.25,0)&lt;=14,G7&lt;&gt;"OK")</formula>
    </cfRule>
    <cfRule type="expression" dxfId="506" priority="10">
      <formula>AND(ROUNDDOWN(($A$4-E7)/365.25,0)&lt;=17,G7&lt;&gt;"OK")</formula>
    </cfRule>
    <cfRule type="expression" dxfId="505" priority="11">
      <formula>AND(ROUNDDOWN(($A$4-E7)/365.25,0)&lt;=13,G7&lt;&gt;"OK")</formula>
    </cfRule>
    <cfRule type="expression" dxfId="504" priority="12">
      <formula>AND(ROUNDDOWN(($A$4-E7)/365.25,0)&lt;=14,G7&lt;&gt;"OK")</formula>
    </cfRule>
    <cfRule type="expression" dxfId="503" priority="13">
      <formula>AND(ROUNDDOWN(($A$4-E7)/365.25,0)&lt;=17,G7&lt;&gt;"OK")</formula>
    </cfRule>
  </conditionalFormatting>
  <conditionalFormatting sqref="E7:E27 E29:E37">
    <cfRule type="expression" dxfId="502" priority="3">
      <formula>AND(ROUNDDOWN(($A$4-E7)/365.25,0)&lt;=13,G7&lt;&gt;"OK")</formula>
    </cfRule>
    <cfRule type="expression" dxfId="501" priority="4">
      <formula>AND(ROUNDDOWN(($A$4-E7)/365.25,0)&lt;=14,G7&lt;&gt;"OK")</formula>
    </cfRule>
    <cfRule type="expression" dxfId="500" priority="5">
      <formula>AND(ROUNDDOWN(($A$4-E7)/365.25,0)&lt;=17,G7&lt;&gt;"OK")</formula>
    </cfRule>
  </conditionalFormatting>
  <conditionalFormatting sqref="E7:E156">
    <cfRule type="expression" dxfId="499" priority="17">
      <formula>AND(ROUNDDOWN(($A$4-E7)/365.25,0)&lt;=13,G7&lt;&gt;"OK")</formula>
    </cfRule>
    <cfRule type="expression" dxfId="498" priority="18">
      <formula>AND(ROUNDDOWN(($A$4-E7)/365.25,0)&lt;=14,G7&lt;&gt;"OK")</formula>
    </cfRule>
    <cfRule type="expression" dxfId="497" priority="19">
      <formula>AND(ROUNDDOWN(($A$4-E7)/365.25,0)&lt;=17,G7&lt;&gt;"OK")</formula>
    </cfRule>
  </conditionalFormatting>
  <conditionalFormatting sqref="J7:J156">
    <cfRule type="cellIs" dxfId="496" priority="14"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84993" r:id="rId3" name="Button 1">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mc:AlternateContent xmlns:mc="http://schemas.openxmlformats.org/markup-compatibility/2006">
          <mc:Choice Requires="x14">
            <control shapeId="84996" r:id="rId4" name="Button 4">
              <controlPr defaultSize="0" autoFill="0" autoPict="0" altText="Sorsolási rangsor szerinti sorbarakás">
                <anchor moveWithCells="1">
                  <from>
                    <xdr:col>7</xdr:col>
                    <xdr:colOff>259080</xdr:colOff>
                    <xdr:row>0</xdr:row>
                    <xdr:rowOff>83820</xdr:rowOff>
                  </from>
                  <to>
                    <xdr:col>14</xdr:col>
                    <xdr:colOff>160020</xdr:colOff>
                    <xdr:row>2</xdr:row>
                    <xdr:rowOff>7620</xdr:rowOff>
                  </to>
                </anchor>
              </controlPr>
            </control>
          </mc:Choice>
        </mc:AlternateContent>
      </controls>
    </mc:Choice>
  </mc:AlternateContent>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00FF00"/>
  </sheetPr>
  <dimension ref="A1:AK43"/>
  <sheetViews>
    <sheetView showZeros="0" zoomScale="85" zoomScaleNormal="85" workbookViewId="0">
      <selection activeCell="O14" sqref="O14"/>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104">
        <f>Altalanos!$E$8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239" t="str">
        <f>IF($B7="","",VLOOKUP($B7,'1MD ELO (5)'!$A$7:$O$22,5))</f>
        <v/>
      </c>
      <c r="D7" s="239" t="str">
        <f>IF($B7="","",VLOOKUP($B7,'1MD ELO (5)'!$A$7:$O$22,15))</f>
        <v/>
      </c>
      <c r="E7" s="380" t="str">
        <f>UPPER(IF($B7="","",VLOOKUP($B7,'1MD ELO (5)'!$A$7:$O$22,2)))</f>
        <v/>
      </c>
      <c r="F7" s="381"/>
      <c r="G7" s="380" t="str">
        <f>IF($B7="","",VLOOKUP($B7,'1MD ELO (5)'!$A$7:$O$22,3))</f>
        <v/>
      </c>
      <c r="H7" s="381"/>
      <c r="I7" s="380" t="str">
        <f>IF($B7="","",VLOOKUP($B7,'1MD ELO (5)'!$A$7:$O$22,4))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239" t="str">
        <f>IF($B9="","",VLOOKUP($B9,'1MD ELO (5)'!$A$7:$O$22,5))</f>
        <v/>
      </c>
      <c r="D9" s="239" t="str">
        <f>IF($B9="","",VLOOKUP($B9,'1MD ELO (5)'!$A$7:$O$22,15))</f>
        <v/>
      </c>
      <c r="E9" s="380" t="str">
        <f>UPPER(IF($B9="","",VLOOKUP($B9,'1MD ELO (5)'!$A$7:$O$22,2)))</f>
        <v/>
      </c>
      <c r="F9" s="381"/>
      <c r="G9" s="380" t="str">
        <f>IF($B9="","",VLOOKUP($B9,'1MD ELO (5)'!$A$7:$O$22,3))</f>
        <v/>
      </c>
      <c r="H9" s="381"/>
      <c r="I9" s="380" t="str">
        <f>IF($B9="","",VLOOKUP($B9,'1MD ELO (5)'!$A$7:$O$22,4))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239" t="str">
        <f>IF($B11="","",VLOOKUP($B11,'1MD ELO (5)'!$A$7:$O$22,5))</f>
        <v/>
      </c>
      <c r="D11" s="239" t="str">
        <f>IF($B11="","",VLOOKUP($B11,'1MD ELO (5)'!$A$7:$O$22,15))</f>
        <v/>
      </c>
      <c r="E11" s="380" t="str">
        <f>UPPER(IF($B11="","",VLOOKUP($B11,'1MD ELO (5)'!$A$7:$O$22,2)))</f>
        <v/>
      </c>
      <c r="F11" s="381"/>
      <c r="G11" s="380" t="str">
        <f>IF($B11="","",VLOOKUP($B11,'1MD ELO (5)'!$A$7:$O$22,3))</f>
        <v/>
      </c>
      <c r="H11" s="381"/>
      <c r="I11" s="380" t="str">
        <f>IF($B11="","",VLOOKUP($B11,'1MD ELO (5)'!$A$7:$O$22,4))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377"/>
      <c r="C12" s="377"/>
      <c r="D12" s="377"/>
      <c r="E12" s="377"/>
      <c r="F12" s="377"/>
      <c r="G12" s="377"/>
      <c r="H12" s="377"/>
      <c r="I12" s="377"/>
      <c r="J12" s="377"/>
      <c r="K12" s="377"/>
      <c r="L12" s="377"/>
      <c r="M12" s="37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7"/>
      <c r="B13" s="377"/>
      <c r="C13" s="377"/>
      <c r="D13" s="377"/>
      <c r="E13" s="377"/>
      <c r="F13" s="377"/>
      <c r="G13" s="377"/>
      <c r="H13" s="377"/>
      <c r="I13" s="377"/>
      <c r="J13" s="377"/>
      <c r="K13" s="377"/>
      <c r="L13" s="377"/>
      <c r="M13" s="377"/>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3.2" x14ac:dyDescent="0.25">
      <c r="A22" s="377"/>
      <c r="B22" s="377"/>
      <c r="C22" s="377"/>
      <c r="D22" s="377"/>
      <c r="E22" s="377"/>
      <c r="F22" s="377"/>
      <c r="G22" s="377"/>
      <c r="H22" s="377"/>
      <c r="I22" s="377"/>
      <c r="J22" s="377"/>
      <c r="K22" s="37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90"/>
    </row>
    <row r="33" spans="1:18" ht="13.2" x14ac:dyDescent="0.25">
      <c r="A33" s="242" t="s">
        <v>54</v>
      </c>
      <c r="B33" s="243"/>
      <c r="C33" s="244"/>
      <c r="D33" s="391" t="s">
        <v>60</v>
      </c>
      <c r="E33" s="392" t="s">
        <v>61</v>
      </c>
      <c r="F33" s="393"/>
      <c r="G33" s="391" t="s">
        <v>60</v>
      </c>
      <c r="H33" s="392" t="s">
        <v>123</v>
      </c>
      <c r="I33" s="394"/>
      <c r="J33" s="392" t="s">
        <v>124</v>
      </c>
      <c r="K33" s="395" t="s">
        <v>125</v>
      </c>
      <c r="L33" s="36"/>
      <c r="M33" s="396"/>
      <c r="N33" s="397"/>
      <c r="P33" s="398"/>
      <c r="Q33" s="398"/>
      <c r="R33" s="399"/>
    </row>
    <row r="34" spans="1:18" ht="13.2" x14ac:dyDescent="0.25">
      <c r="A34" s="400" t="s">
        <v>65</v>
      </c>
      <c r="B34" s="401"/>
      <c r="C34" s="402"/>
      <c r="D34" s="403"/>
      <c r="E34" s="713"/>
      <c r="F34" s="713"/>
      <c r="G34" s="404" t="s">
        <v>66</v>
      </c>
      <c r="H34" s="401"/>
      <c r="I34" s="405"/>
      <c r="J34" s="406"/>
      <c r="K34" s="407" t="s">
        <v>67</v>
      </c>
      <c r="L34" s="408"/>
      <c r="M34" s="409"/>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495" priority="3" operator="equal">
      <formula>"Bye"</formula>
    </cfRule>
  </conditionalFormatting>
  <conditionalFormatting sqref="R41">
    <cfRule type="expression" dxfId="494"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00FF00"/>
  </sheetPr>
  <dimension ref="A1:AK43"/>
  <sheetViews>
    <sheetView showZeros="0" zoomScale="85" zoomScaleNormal="85" workbookViewId="0">
      <selection activeCell="O14" sqref="O14"/>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104">
        <f>Altalanos!$E$8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c r="M3" s="57" t="s">
        <v>36</v>
      </c>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429"/>
      <c r="M4" s="369">
        <f>Altalanos!$E$10</f>
        <v>0</v>
      </c>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(5)'!$A$7:$O$22,5))</f>
        <v/>
      </c>
      <c r="D7" s="432" t="str">
        <f>IF($B7="","",VLOOKUP($B7,'1MD ELO (5)'!$A$7:$O$22,15))</f>
        <v/>
      </c>
      <c r="E7" s="724" t="str">
        <f>UPPER(IF($B7="","",VLOOKUP($B7,'1MD ELO (5)'!$A$7:$O$22,2)))</f>
        <v/>
      </c>
      <c r="F7" s="724"/>
      <c r="G7" s="724" t="str">
        <f>IF($B7="","",VLOOKUP($B7,'1MD ELO (5)'!$A$7:$O$22,3))</f>
        <v/>
      </c>
      <c r="H7" s="724"/>
      <c r="I7" s="1" t="str">
        <f>IF($B7="","",VLOOKUP($B7,'1MD ELO (5)'!$A$7:$O$22,4))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(5)'!$A$7:$O$22,5))</f>
        <v/>
      </c>
      <c r="D9" s="432" t="str">
        <f>IF($B9="","",VLOOKUP($B9,'1MD ELO (5)'!$A$7:$O$22,15))</f>
        <v/>
      </c>
      <c r="E9" s="724" t="str">
        <f>UPPER(IF($B9="","",VLOOKUP($B9,'1MD ELO (5)'!$A$7:$O$22,2)))</f>
        <v/>
      </c>
      <c r="F9" s="724"/>
      <c r="G9" s="724" t="str">
        <f>IF($B9="","",VLOOKUP($B9,'1MD ELO (5)'!$A$7:$O$22,3))</f>
        <v/>
      </c>
      <c r="H9" s="724"/>
      <c r="I9" s="1" t="str">
        <f>IF($B9="","",VLOOKUP($B9,'1MD ELO (5)'!$A$7:$O$22,4))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(5)'!$A$7:$O$22,5))</f>
        <v/>
      </c>
      <c r="D11" s="432" t="str">
        <f>IF($B11="","",VLOOKUP($B11,'1MD ELO (5)'!$A$7:$O$22,15))</f>
        <v/>
      </c>
      <c r="E11" s="724" t="str">
        <f>UPPER(IF($B11="","",VLOOKUP($B11,'1MD ELO (5)'!$A$7:$O$22,2)))</f>
        <v/>
      </c>
      <c r="F11" s="724"/>
      <c r="G11" s="724" t="str">
        <f>IF($B11="","",VLOOKUP($B11,'1MD ELO (5)'!$A$7:$O$22,3))</f>
        <v/>
      </c>
      <c r="H11" s="724"/>
      <c r="I11" s="1" t="str">
        <f>IF($B11="","",VLOOKUP($B11,'1MD ELO (5)'!$A$7:$O$22,4))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(5)'!$A$7:$O$22,5))</f>
        <v/>
      </c>
      <c r="D13" s="432" t="str">
        <f>IF($B13="","",VLOOKUP($B13,'1MD ELO (5)'!$A$7:$O$22,15))</f>
        <v/>
      </c>
      <c r="E13" s="724" t="str">
        <f>UPPER(IF($B13="","",VLOOKUP($B13,'1MD ELO (5)'!$A$7:$O$22,2)))</f>
        <v/>
      </c>
      <c r="F13" s="724"/>
      <c r="G13" s="724" t="str">
        <f>IF($B13="","",VLOOKUP($B13,'1MD ELO (5)'!$A$7:$O$22,3))</f>
        <v/>
      </c>
      <c r="H13" s="724"/>
      <c r="I13" s="1" t="str">
        <f>IF($B13="","",VLOOKUP($B13,'1MD ELO (5)'!$A$7:$O$22,4))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M4</f>
        <v>0</v>
      </c>
      <c r="L41" s="390"/>
      <c r="M41" s="419"/>
      <c r="P41" s="263"/>
      <c r="Q41" s="262"/>
      <c r="R41" s="425"/>
    </row>
    <row r="42" spans="1:18" ht="13.2" x14ac:dyDescent="0.25"/>
    <row r="43" spans="1:18" ht="13.2" x14ac:dyDescent="0.25"/>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H22:I22"/>
    <mergeCell ref="J22:K22"/>
    <mergeCell ref="B21:C21"/>
    <mergeCell ref="D21:E21"/>
    <mergeCell ref="F21:G21"/>
    <mergeCell ref="H21:I21"/>
    <mergeCell ref="J21:K21"/>
    <mergeCell ref="E34:F34"/>
    <mergeCell ref="E35:F35"/>
    <mergeCell ref="B22:C22"/>
    <mergeCell ref="D22:E22"/>
    <mergeCell ref="F22:G22"/>
  </mergeCells>
  <conditionalFormatting sqref="E7 E9 E11 E13">
    <cfRule type="cellIs" dxfId="493" priority="3" operator="equal">
      <formula>"Bye"</formula>
    </cfRule>
  </conditionalFormatting>
  <conditionalFormatting sqref="R41">
    <cfRule type="expression" dxfId="492"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00FF00"/>
  </sheetPr>
  <dimension ref="A1:AK43"/>
  <sheetViews>
    <sheetView showZeros="0" zoomScale="85" zoomScaleNormal="85" workbookViewId="0">
      <selection activeCell="O12" sqref="O12"/>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104">
        <f>Altalanos!$E$8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4"/>
      <c r="R3" s="439"/>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65" t="s">
        <v>99</v>
      </c>
      <c r="Q4" s="362" t="s">
        <v>132</v>
      </c>
      <c r="R4" s="362" t="s">
        <v>130</v>
      </c>
      <c r="S4" s="45"/>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P5" s="372" t="s">
        <v>102</v>
      </c>
      <c r="Q5" s="373" t="s">
        <v>129</v>
      </c>
      <c r="R5" s="373" t="s">
        <v>133</v>
      </c>
      <c r="S5" s="45"/>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P6" s="375" t="s">
        <v>110</v>
      </c>
      <c r="Q6" s="376" t="s">
        <v>134</v>
      </c>
      <c r="R6" s="376" t="s">
        <v>100</v>
      </c>
      <c r="S6" s="45"/>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(5)'!$A$7:$O$22,5))</f>
        <v/>
      </c>
      <c r="D7" s="432" t="str">
        <f>IF($B7="","",VLOOKUP($B7,'1MD ELO (5)'!$A$7:$O$22,15))</f>
        <v/>
      </c>
      <c r="E7" s="724" t="str">
        <f>UPPER(IF($B7="","",VLOOKUP($B7,'1MD ELO (5)'!$A$7:$O$22,2)))</f>
        <v/>
      </c>
      <c r="F7" s="724"/>
      <c r="G7" s="724" t="str">
        <f>IF($B7="","",VLOOKUP($B7,'1MD ELO (5)'!$A$7:$O$22,3))</f>
        <v/>
      </c>
      <c r="H7" s="724"/>
      <c r="I7" s="1" t="str">
        <f>IF($B7="","",VLOOKUP($B7,'1MD ELO (5)'!$A$7:$O$22,4))</f>
        <v/>
      </c>
      <c r="J7" s="377"/>
      <c r="K7" s="382"/>
      <c r="L7" s="383" t="str">
        <f>IF(K7="","",CONCATENATE(VLOOKUP($Y$3,$AB$1:$AK$1,K7)," pont"))</f>
        <v/>
      </c>
      <c r="M7" s="384"/>
      <c r="P7" s="365" t="s">
        <v>135</v>
      </c>
      <c r="Q7" s="362" t="s">
        <v>103</v>
      </c>
      <c r="R7" s="362"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P8" s="372" t="s">
        <v>137</v>
      </c>
      <c r="Q8" s="373" t="s">
        <v>111</v>
      </c>
      <c r="R8" s="373" t="s">
        <v>138</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(5)'!$A$7:$O$22,5))</f>
        <v/>
      </c>
      <c r="D9" s="432" t="str">
        <f>IF($B9="","",VLOOKUP($B9,'1MD ELO (5)'!$A$7:$O$22,15))</f>
        <v/>
      </c>
      <c r="E9" s="724" t="str">
        <f>UPPER(IF($B9="","",VLOOKUP($B9,'1MD ELO (5)'!$A$7:$O$22,2)))</f>
        <v/>
      </c>
      <c r="F9" s="724"/>
      <c r="G9" s="724" t="str">
        <f>IF($B9="","",VLOOKUP($B9,'1MD ELO (5)'!$A$7:$O$22,3))</f>
        <v/>
      </c>
      <c r="H9" s="724"/>
      <c r="I9" s="1" t="str">
        <f>IF($B9="","",VLOOKUP($B9,'1MD ELO (5)'!$A$7:$O$22,4))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(5)'!$A$7:$O$22,5))</f>
        <v/>
      </c>
      <c r="D11" s="432" t="str">
        <f>IF($B11="","",VLOOKUP($B11,'1MD ELO (5)'!$A$7:$O$22,15))</f>
        <v/>
      </c>
      <c r="E11" s="724" t="str">
        <f>UPPER(IF($B11="","",VLOOKUP($B11,'1MD ELO (5)'!$A$7:$O$22,2)))</f>
        <v/>
      </c>
      <c r="F11" s="724"/>
      <c r="G11" s="724" t="str">
        <f>IF($B11="","",VLOOKUP($B11,'1MD ELO (5)'!$A$7:$O$22,3))</f>
        <v/>
      </c>
      <c r="H11" s="724"/>
      <c r="I11" s="1" t="str">
        <f>IF($B11="","",VLOOKUP($B11,'1MD ELO (5)'!$A$7:$O$22,4))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(5)'!$A$7:$O$22,5))</f>
        <v/>
      </c>
      <c r="D13" s="432" t="str">
        <f>IF($B13="","",VLOOKUP($B13,'1MD ELO (5)'!$A$7:$O$22,15))</f>
        <v/>
      </c>
      <c r="E13" s="724" t="str">
        <f>UPPER(IF($B13="","",VLOOKUP($B13,'1MD ELO (5)'!$A$7:$O$22,2)))</f>
        <v/>
      </c>
      <c r="F13" s="724"/>
      <c r="G13" s="724" t="str">
        <f>IF($B13="","",VLOOKUP($B13,'1MD ELO (5)'!$A$7:$O$22,3))</f>
        <v/>
      </c>
      <c r="H13" s="724"/>
      <c r="I13" s="1" t="str">
        <f>IF($B13="","",VLOOKUP($B13,'1MD ELO (5)'!$A$7:$O$22,4))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385"/>
      <c r="C14" s="435"/>
      <c r="D14" s="435"/>
      <c r="E14" s="435"/>
      <c r="F14" s="435"/>
      <c r="G14" s="435"/>
      <c r="H14" s="435"/>
      <c r="I14" s="435"/>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379"/>
      <c r="C15" s="432" t="str">
        <f>IF($B15="","",VLOOKUP($B15,'1MD ELO (5)'!$A$7:$O$22,5))</f>
        <v/>
      </c>
      <c r="D15" s="432" t="str">
        <f>IF($B15="","",VLOOKUP($B15,'1MD ELO (5)'!$A$7:$O$22,15))</f>
        <v/>
      </c>
      <c r="E15" s="724" t="str">
        <f>UPPER(IF($B15="","",VLOOKUP($B15,'1MD ELO (5)'!$A$7:$O$22,2)))</f>
        <v/>
      </c>
      <c r="F15" s="724"/>
      <c r="G15" s="724" t="str">
        <f>IF($B15="","",VLOOKUP($B15,'1MD ELO (5)'!$A$7:$O$22,3))</f>
        <v/>
      </c>
      <c r="H15" s="724"/>
      <c r="I15" s="1" t="str">
        <f>IF($B15="","",VLOOKUP($B15,'1MD ELO (5)'!$A$7:$O$22,4))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718" t="str">
        <f>E15</f>
        <v/>
      </c>
      <c r="M18" s="718"/>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718"/>
      <c r="M19" s="718"/>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718"/>
      <c r="M20" s="718"/>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716"/>
      <c r="M21" s="716"/>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716"/>
      <c r="M22" s="716"/>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139</v>
      </c>
      <c r="B23" s="715" t="str">
        <f>E15</f>
        <v/>
      </c>
      <c r="C23" s="715"/>
      <c r="D23" s="716"/>
      <c r="E23" s="716"/>
      <c r="F23" s="716"/>
      <c r="G23" s="716"/>
      <c r="H23" s="718"/>
      <c r="I23" s="718"/>
      <c r="J23" s="718"/>
      <c r="K23" s="718"/>
      <c r="L23" s="717"/>
      <c r="M23" s="71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s>
  <conditionalFormatting sqref="E7 E9 E11 E13 E15">
    <cfRule type="cellIs" dxfId="491" priority="3" operator="equal">
      <formula>"Bye"</formula>
    </cfRule>
  </conditionalFormatting>
  <conditionalFormatting sqref="R41">
    <cfRule type="expression" dxfId="490"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00FF00"/>
  </sheetPr>
  <dimension ref="A1:AK49"/>
  <sheetViews>
    <sheetView showZeros="0" zoomScale="85" zoomScaleNormal="85" workbookViewId="0">
      <selection activeCell="N13" sqref="N13"/>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104">
        <f>Altalanos!$E$8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O5" s="365" t="s">
        <v>99</v>
      </c>
      <c r="P5" s="362" t="s">
        <v>100</v>
      </c>
      <c r="R5" s="365" t="s">
        <v>99</v>
      </c>
      <c r="S5" s="440" t="s">
        <v>140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O6" s="372" t="s">
        <v>102</v>
      </c>
      <c r="P6" s="373" t="s">
        <v>103</v>
      </c>
      <c r="R6" s="372" t="s">
        <v>102</v>
      </c>
      <c r="S6" s="441" t="s">
        <v>141</v>
      </c>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(5)'!$A$7:$O$22,5))</f>
        <v/>
      </c>
      <c r="D7" s="239" t="str">
        <f>IF($B7="","",VLOOKUP($B7,'1MD ELO (5)'!$A$7:$O$22,15))</f>
        <v/>
      </c>
      <c r="E7" s="443" t="str">
        <f>UPPER(IF($B7="","",VLOOKUP($B7,'1MD ELO (5)'!$A$7:$O$22,2)))</f>
        <v/>
      </c>
      <c r="F7" s="444"/>
      <c r="G7" s="443" t="str">
        <f>IF($B7="","",VLOOKUP($B7,'1MD ELO (5)'!$A$7:$O$22,3))</f>
        <v/>
      </c>
      <c r="H7" s="444"/>
      <c r="I7" s="443" t="str">
        <f>IF($B7="","",VLOOKUP($B7,'1MD ELO (5)'!$A$7:$O$22,4))</f>
        <v/>
      </c>
      <c r="J7" s="377"/>
      <c r="K7" s="382"/>
      <c r="L7" s="383" t="str">
        <f>IF(K7="","",CONCATENATE(VLOOKUP($Y$3,$AB$1:$AK$1,K7)," pont"))</f>
        <v/>
      </c>
      <c r="M7" s="384"/>
      <c r="O7" s="375" t="s">
        <v>110</v>
      </c>
      <c r="P7" s="376" t="s">
        <v>111</v>
      </c>
      <c r="R7" s="375" t="s">
        <v>110</v>
      </c>
      <c r="S7" s="445"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(5)'!$A$7:$O$22,5))</f>
        <v/>
      </c>
      <c r="D9" s="239" t="str">
        <f>IF($B9="","",VLOOKUP($B9,'1MD ELO (5)'!$A$7:$O$22,15))</f>
        <v/>
      </c>
      <c r="E9" s="380" t="str">
        <f>UPPER(IF($B9="","",VLOOKUP($B9,'1MD ELO (5)'!$A$7:$O$22,2)))</f>
        <v/>
      </c>
      <c r="F9" s="381"/>
      <c r="G9" s="380" t="str">
        <f>IF($B9="","",VLOOKUP($B9,'1MD ELO (5)'!$A$7:$O$22,3))</f>
        <v/>
      </c>
      <c r="H9" s="381"/>
      <c r="I9" s="380" t="str">
        <f>IF($B9="","",VLOOKUP($B9,'1MD ELO (5)'!$A$7:$O$22,4))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(5)'!$A$7:$O$22,5))</f>
        <v/>
      </c>
      <c r="D11" s="239" t="str">
        <f>IF($B11="","",VLOOKUP($B11,'1MD ELO (5)'!$A$7:$O$22,15))</f>
        <v/>
      </c>
      <c r="E11" s="380" t="str">
        <f>UPPER(IF($B11="","",VLOOKUP($B11,'1MD ELO (5)'!$A$7:$O$22,2)))</f>
        <v/>
      </c>
      <c r="F11" s="381"/>
      <c r="G11" s="380" t="str">
        <f>IF($B11="","",VLOOKUP($B11,'1MD ELO (5)'!$A$7:$O$22,3))</f>
        <v/>
      </c>
      <c r="H11" s="381"/>
      <c r="I11" s="380" t="str">
        <f>IF($B11="","",VLOOKUP($B11,'1MD ELO (5)'!$A$7:$O$22,4))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(5)'!$A$7:$O$22,5))</f>
        <v/>
      </c>
      <c r="D13" s="239" t="str">
        <f>IF($B13="","",VLOOKUP($B13,'1MD ELO (5)'!$A$7:$O$22,15))</f>
        <v/>
      </c>
      <c r="E13" s="443" t="str">
        <f>UPPER(IF($B13="","",VLOOKUP($B13,'1MD ELO (5)'!$A$7:$O$22,2)))</f>
        <v/>
      </c>
      <c r="F13" s="444"/>
      <c r="G13" s="443" t="str">
        <f>IF($B13="","",VLOOKUP($B13,'1MD ELO (5)'!$A$7:$O$22,3))</f>
        <v/>
      </c>
      <c r="H13" s="444"/>
      <c r="I13" s="443" t="str">
        <f>IF($B13="","",VLOOKUP($B13,'1MD ELO (5)'!$A$7:$O$22,4))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(5)'!$A$7:$O$22,5))</f>
        <v/>
      </c>
      <c r="D15" s="239" t="str">
        <f>IF($B15="","",VLOOKUP($B15,'1MD ELO (5)'!$A$7:$O$22,15))</f>
        <v/>
      </c>
      <c r="E15" s="380" t="str">
        <f>UPPER(IF($B15="","",VLOOKUP($B15,'1MD ELO (5)'!$A$7:$O$22,2)))</f>
        <v/>
      </c>
      <c r="F15" s="381"/>
      <c r="G15" s="380" t="str">
        <f>IF($B15="","",VLOOKUP($B15,'1MD ELO (5)'!$A$7:$O$22,3))</f>
        <v/>
      </c>
      <c r="H15" s="381"/>
      <c r="I15" s="380" t="str">
        <f>IF($B15="","",VLOOKUP($B15,'1MD ELO (5)'!$A$7:$O$22,4))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(5)'!$A$7:$O$22,5))</f>
        <v/>
      </c>
      <c r="D17" s="239" t="str">
        <f>IF($B17="","",VLOOKUP($B17,'1MD ELO (5)'!$A$7:$O$22,15))</f>
        <v/>
      </c>
      <c r="E17" s="380" t="str">
        <f>UPPER(IF($B17="","",VLOOKUP($B17,'1MD ELO (5)'!$A$7:$O$22,2)))</f>
        <v/>
      </c>
      <c r="F17" s="381"/>
      <c r="G17" s="380" t="str">
        <f>IF($B17="","",VLOOKUP($B17,'1MD ELO (5)'!$A$7:$O$22,3))</f>
        <v/>
      </c>
      <c r="H17" s="381"/>
      <c r="I17" s="380" t="str">
        <f>IF($B17="","",VLOOKUP($B17,'1MD ELO (5)'!$A$7:$O$22,4))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7"/>
      <c r="B18" s="377"/>
      <c r="C18" s="377"/>
      <c r="D18" s="377"/>
      <c r="E18" s="377"/>
      <c r="F18" s="377"/>
      <c r="G18" s="377"/>
      <c r="H18" s="377"/>
      <c r="I18" s="377"/>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7"/>
      <c r="B19" s="377"/>
      <c r="C19" s="377"/>
      <c r="D19" s="377"/>
      <c r="E19" s="377"/>
      <c r="F19" s="377"/>
      <c r="G19" s="377"/>
      <c r="H19" s="377"/>
      <c r="I19" s="377"/>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377"/>
      <c r="K27" s="377"/>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377"/>
      <c r="K28" s="377"/>
      <c r="L28" s="377"/>
      <c r="M28" s="449"/>
    </row>
    <row r="29" spans="1:37" ht="18.75" customHeight="1" x14ac:dyDescent="0.25">
      <c r="A29" s="389" t="s">
        <v>139</v>
      </c>
      <c r="B29" s="715" t="str">
        <f>E15</f>
        <v/>
      </c>
      <c r="C29" s="715"/>
      <c r="D29" s="716"/>
      <c r="E29" s="716"/>
      <c r="F29" s="717"/>
      <c r="G29" s="717"/>
      <c r="H29" s="716"/>
      <c r="I29" s="716"/>
      <c r="J29" s="377"/>
      <c r="K29" s="377"/>
      <c r="L29" s="377"/>
      <c r="M29" s="449"/>
    </row>
    <row r="30" spans="1:37" ht="18.75" customHeight="1" x14ac:dyDescent="0.25">
      <c r="A30" s="389" t="s">
        <v>142</v>
      </c>
      <c r="B30" s="715" t="str">
        <f>E17</f>
        <v/>
      </c>
      <c r="C30" s="715"/>
      <c r="D30" s="716"/>
      <c r="E30" s="716"/>
      <c r="F30" s="716"/>
      <c r="G30" s="716"/>
      <c r="H30" s="717"/>
      <c r="I30" s="717"/>
      <c r="J30" s="377"/>
      <c r="K30" s="377"/>
      <c r="L30" s="377"/>
      <c r="M30" s="449"/>
    </row>
    <row r="31" spans="1:37" ht="13.2" x14ac:dyDescent="0.25">
      <c r="A31" s="377"/>
      <c r="B31" s="377"/>
      <c r="C31" s="377"/>
      <c r="D31" s="377"/>
      <c r="E31" s="377"/>
      <c r="F31" s="377"/>
      <c r="G31" s="377"/>
      <c r="H31" s="377"/>
      <c r="I31" s="377"/>
      <c r="J31" s="377"/>
      <c r="K31" s="377"/>
      <c r="L31" s="377"/>
      <c r="M31" s="377"/>
    </row>
    <row r="32" spans="1:37" ht="13.2" x14ac:dyDescent="0.25">
      <c r="A32" s="377" t="s">
        <v>82</v>
      </c>
      <c r="B32" s="377"/>
      <c r="C32" s="725" t="str">
        <f>IF(M23=1,B23,IF(M24=1,B24,IF(M25=1,B25,"")))</f>
        <v/>
      </c>
      <c r="D32" s="725"/>
      <c r="E32" s="378" t="s">
        <v>143</v>
      </c>
      <c r="F32" s="725" t="str">
        <f>IF(M28=1,B28,IF(M29=1,B29,IF(M30=1,B30,"")))</f>
        <v/>
      </c>
      <c r="G32" s="725"/>
      <c r="H32" s="377"/>
      <c r="I32" s="390"/>
      <c r="J32" s="377"/>
      <c r="K32" s="377"/>
      <c r="L32" s="377"/>
      <c r="M32" s="377"/>
    </row>
    <row r="33" spans="1:18" ht="13.2" x14ac:dyDescent="0.25">
      <c r="A33" s="377"/>
      <c r="B33" s="377"/>
      <c r="C33" s="377"/>
      <c r="D33" s="377"/>
      <c r="E33" s="377"/>
      <c r="F33" s="378"/>
      <c r="G33" s="378"/>
      <c r="H33" s="377"/>
      <c r="I33" s="377"/>
      <c r="J33" s="377"/>
      <c r="K33" s="377"/>
      <c r="L33" s="377"/>
      <c r="M33" s="377"/>
    </row>
    <row r="34" spans="1:18" ht="13.2" x14ac:dyDescent="0.25">
      <c r="A34" s="377" t="s">
        <v>144</v>
      </c>
      <c r="B34" s="377"/>
      <c r="C34" s="725" t="str">
        <f>IF(M23=2,B23,IF(M24=2,B24,IF(M25=2,B25,"")))</f>
        <v/>
      </c>
      <c r="D34" s="725"/>
      <c r="E34" s="378" t="s">
        <v>143</v>
      </c>
      <c r="F34" s="725" t="str">
        <f>IF(M28=2,B28,IF(M29=2,B29,IF(M30=2,B30,"")))</f>
        <v/>
      </c>
      <c r="G34" s="725"/>
      <c r="H34" s="377"/>
      <c r="I34" s="390"/>
      <c r="J34" s="377"/>
      <c r="K34" s="377"/>
      <c r="L34" s="377"/>
      <c r="M34" s="377"/>
    </row>
    <row r="35" spans="1:18" ht="13.2" x14ac:dyDescent="0.25">
      <c r="A35" s="377"/>
      <c r="B35" s="377"/>
      <c r="C35" s="378"/>
      <c r="D35" s="378"/>
      <c r="E35" s="378"/>
      <c r="F35" s="378"/>
      <c r="G35" s="378"/>
      <c r="H35" s="377"/>
      <c r="I35" s="377"/>
      <c r="J35" s="377"/>
      <c r="K35" s="377"/>
      <c r="L35" s="377"/>
      <c r="M35" s="377"/>
    </row>
    <row r="36" spans="1:18" ht="13.2" x14ac:dyDescent="0.25">
      <c r="A36" s="377" t="s">
        <v>145</v>
      </c>
      <c r="B36" s="377"/>
      <c r="C36" s="725" t="str">
        <f>IF(M23=3,B23,IF(M24=3,B24,IF(M25=3,B25,"")))</f>
        <v/>
      </c>
      <c r="D36" s="725"/>
      <c r="E36" s="378" t="s">
        <v>143</v>
      </c>
      <c r="F36" s="725" t="str">
        <f>IF(M28=3,B28,IF(M29=3,B29,IF(M30=3,B30,"")))</f>
        <v/>
      </c>
      <c r="G36" s="725"/>
      <c r="H36" s="377"/>
      <c r="I36" s="390"/>
      <c r="J36" s="377"/>
      <c r="K36" s="377"/>
      <c r="L36" s="377"/>
      <c r="M36" s="377"/>
    </row>
    <row r="37" spans="1:18" ht="13.2" x14ac:dyDescent="0.25">
      <c r="A37" s="377"/>
      <c r="B37" s="377"/>
      <c r="C37" s="377"/>
      <c r="D37" s="377"/>
      <c r="E37" s="377"/>
      <c r="F37" s="377"/>
      <c r="G37" s="377"/>
      <c r="H37" s="377"/>
      <c r="I37" s="377"/>
      <c r="J37" s="377"/>
      <c r="K37" s="377"/>
      <c r="L37" s="377"/>
      <c r="M37" s="377"/>
    </row>
    <row r="38" spans="1:18" ht="13.2" x14ac:dyDescent="0.25">
      <c r="A38" s="377"/>
      <c r="B38" s="377"/>
      <c r="C38" s="377"/>
      <c r="D38" s="377"/>
      <c r="E38" s="377"/>
      <c r="F38" s="377"/>
      <c r="G38" s="377"/>
      <c r="H38" s="377"/>
      <c r="I38" s="377"/>
      <c r="J38" s="377"/>
      <c r="K38" s="377"/>
      <c r="L38" s="390"/>
      <c r="M38" s="377"/>
    </row>
    <row r="39" spans="1:18" ht="13.2" x14ac:dyDescent="0.25">
      <c r="A39" s="242" t="s">
        <v>54</v>
      </c>
      <c r="B39" s="243"/>
      <c r="C39" s="244"/>
      <c r="D39" s="391" t="s">
        <v>60</v>
      </c>
      <c r="E39" s="392" t="s">
        <v>61</v>
      </c>
      <c r="F39" s="393"/>
      <c r="G39" s="391" t="s">
        <v>60</v>
      </c>
      <c r="H39" s="392" t="s">
        <v>123</v>
      </c>
      <c r="I39" s="394"/>
      <c r="J39" s="392" t="s">
        <v>124</v>
      </c>
      <c r="K39" s="395" t="s">
        <v>125</v>
      </c>
      <c r="L39" s="36"/>
      <c r="M39" s="393"/>
      <c r="P39" s="398"/>
      <c r="Q39" s="398"/>
      <c r="R39" s="399"/>
    </row>
    <row r="40" spans="1:18" ht="13.2" x14ac:dyDescent="0.25">
      <c r="A40" s="400" t="s">
        <v>65</v>
      </c>
      <c r="B40" s="401"/>
      <c r="C40" s="402"/>
      <c r="D40" s="403">
        <v>1</v>
      </c>
      <c r="E40" s="713" t="str">
        <f>IF(D40&gt;$R$47,,UPPER(VLOOKUP(D40,'1MD ELO (5)'!$A$7:$Q$134,2)))</f>
        <v/>
      </c>
      <c r="F40" s="713"/>
      <c r="G40" s="404" t="s">
        <v>66</v>
      </c>
      <c r="H40" s="401"/>
      <c r="I40" s="405"/>
      <c r="J40" s="406"/>
      <c r="K40" s="407" t="s">
        <v>67</v>
      </c>
      <c r="L40" s="408"/>
      <c r="M40" s="420"/>
      <c r="P40" s="410"/>
      <c r="Q40" s="410"/>
      <c r="R40" s="263"/>
    </row>
    <row r="41" spans="1:18" ht="13.2" x14ac:dyDescent="0.25">
      <c r="A41" s="411" t="s">
        <v>126</v>
      </c>
      <c r="B41" s="412"/>
      <c r="C41" s="413"/>
      <c r="D41" s="414">
        <v>2</v>
      </c>
      <c r="E41" s="714" t="str">
        <f>IF(D41&gt;$R$47,,UPPER(VLOOKUP(D41,'1MD ELO (5)'!$A$7:$Q$134,2)))</f>
        <v/>
      </c>
      <c r="F41" s="714"/>
      <c r="G41" s="415" t="s">
        <v>69</v>
      </c>
      <c r="H41" s="416"/>
      <c r="I41" s="417"/>
      <c r="J41" s="260"/>
      <c r="K41" s="418"/>
      <c r="L41" s="390"/>
      <c r="M41" s="419"/>
      <c r="P41" s="263"/>
      <c r="Q41" s="262"/>
      <c r="R41" s="263"/>
    </row>
    <row r="42" spans="1:18" ht="13.2" x14ac:dyDescent="0.25">
      <c r="A42" s="275"/>
      <c r="B42" s="276"/>
      <c r="C42" s="278"/>
      <c r="D42" s="414"/>
      <c r="E42" s="258"/>
      <c r="F42" s="377"/>
      <c r="G42" s="415" t="s">
        <v>70</v>
      </c>
      <c r="H42" s="416"/>
      <c r="I42" s="417"/>
      <c r="J42" s="260"/>
      <c r="K42" s="407" t="s">
        <v>71</v>
      </c>
      <c r="L42" s="408"/>
      <c r="M42" s="420"/>
      <c r="P42" s="410"/>
      <c r="Q42" s="410"/>
      <c r="R42" s="263"/>
    </row>
    <row r="43" spans="1:18" ht="13.2" x14ac:dyDescent="0.25">
      <c r="A43" s="279"/>
      <c r="B43" s="182"/>
      <c r="C43" s="280"/>
      <c r="D43" s="414"/>
      <c r="E43" s="258"/>
      <c r="F43" s="377"/>
      <c r="G43" s="415" t="s">
        <v>72</v>
      </c>
      <c r="H43" s="416"/>
      <c r="I43" s="417"/>
      <c r="J43" s="260"/>
      <c r="K43" s="421"/>
      <c r="L43" s="377"/>
      <c r="M43" s="409"/>
      <c r="P43" s="263"/>
      <c r="Q43" s="262"/>
      <c r="R43" s="263"/>
    </row>
    <row r="44" spans="1:18" ht="13.2" x14ac:dyDescent="0.25">
      <c r="A44" s="281"/>
      <c r="B44" s="282"/>
      <c r="C44" s="283"/>
      <c r="D44" s="414"/>
      <c r="E44" s="258"/>
      <c r="F44" s="377"/>
      <c r="G44" s="415" t="s">
        <v>73</v>
      </c>
      <c r="H44" s="416"/>
      <c r="I44" s="417"/>
      <c r="J44" s="260"/>
      <c r="K44" s="411"/>
      <c r="L44" s="390"/>
      <c r="M44" s="419"/>
      <c r="P44" s="263"/>
      <c r="Q44" s="262"/>
      <c r="R44" s="263"/>
    </row>
    <row r="45" spans="1:18" ht="13.2" x14ac:dyDescent="0.25">
      <c r="A45" s="284"/>
      <c r="B45" s="19"/>
      <c r="C45" s="280"/>
      <c r="D45" s="414"/>
      <c r="E45" s="258"/>
      <c r="F45" s="377"/>
      <c r="G45" s="415" t="s">
        <v>74</v>
      </c>
      <c r="H45" s="416"/>
      <c r="I45" s="417"/>
      <c r="J45" s="260"/>
      <c r="K45" s="407" t="s">
        <v>34</v>
      </c>
      <c r="L45" s="408"/>
      <c r="M45" s="420"/>
      <c r="P45" s="410"/>
      <c r="Q45" s="410"/>
      <c r="R45" s="263"/>
    </row>
    <row r="46" spans="1:18" ht="13.2" x14ac:dyDescent="0.25">
      <c r="A46" s="284"/>
      <c r="B46" s="19"/>
      <c r="C46" s="286"/>
      <c r="D46" s="414"/>
      <c r="E46" s="258"/>
      <c r="F46" s="377"/>
      <c r="G46" s="415" t="s">
        <v>75</v>
      </c>
      <c r="H46" s="416"/>
      <c r="I46" s="417"/>
      <c r="J46" s="260"/>
      <c r="K46" s="421"/>
      <c r="L46" s="377"/>
      <c r="M46" s="409"/>
      <c r="P46" s="263"/>
      <c r="Q46" s="262"/>
      <c r="R46" s="263"/>
    </row>
    <row r="47" spans="1:18" ht="13.2" x14ac:dyDescent="0.25">
      <c r="A47" s="287"/>
      <c r="B47" s="288"/>
      <c r="C47" s="290"/>
      <c r="D47" s="422"/>
      <c r="E47" s="292"/>
      <c r="F47" s="390"/>
      <c r="G47" s="423" t="s">
        <v>76</v>
      </c>
      <c r="H47" s="412"/>
      <c r="I47" s="424"/>
      <c r="J47" s="294"/>
      <c r="K47" s="411">
        <f>L4</f>
        <v>0</v>
      </c>
      <c r="L47" s="390"/>
      <c r="M47" s="419"/>
      <c r="P47" s="263"/>
      <c r="Q47" s="262"/>
      <c r="R47" s="425">
        <f>MIN(4,'1MD ELO (5)'!Q5)</f>
        <v>4</v>
      </c>
    </row>
    <row r="48" spans="1:18" ht="13.2" x14ac:dyDescent="0.25"/>
    <row r="49" ht="13.2" x14ac:dyDescent="0.25"/>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489" priority="2" operator="equal">
      <formula>"Bye"</formula>
    </cfRule>
  </conditionalFormatting>
  <conditionalFormatting sqref="R47">
    <cfRule type="expression" dxfId="488"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00FF00"/>
  </sheetPr>
  <dimension ref="A1:AK51"/>
  <sheetViews>
    <sheetView showZeros="0" zoomScale="85" zoomScaleNormal="85" workbookViewId="0">
      <selection activeCell="N12" sqref="N12"/>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104">
        <f>Altalanos!$E$8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(5)'!$A$7:$O$22,5))</f>
        <v/>
      </c>
      <c r="D7" s="239" t="str">
        <f>IF($B7="","",VLOOKUP($B7,'1MD ELO (5)'!$A$7:$O$22,15))</f>
        <v/>
      </c>
      <c r="E7" s="443" t="str">
        <f>UPPER(IF($B7="","",VLOOKUP($B7,'1MD ELO (5)'!$A$7:$O$22,2)))</f>
        <v/>
      </c>
      <c r="F7" s="444"/>
      <c r="G7" s="443" t="str">
        <f>IF($B7="","",VLOOKUP($B7,'1MD ELO (5)'!$A$7:$O$22,3))</f>
        <v/>
      </c>
      <c r="H7" s="444"/>
      <c r="I7" s="443" t="str">
        <f>IF($B7="","",VLOOKUP($B7,'1MD ELO (5)'!$A$7:$O$22,4))</f>
        <v/>
      </c>
      <c r="J7" s="377"/>
      <c r="K7" s="382"/>
      <c r="L7" s="383" t="str">
        <f>IF(K7="","",CONCATENATE(VLOOKUP($Y$3,$AB$1:$AK$1,K7)," pont"))</f>
        <v/>
      </c>
      <c r="M7" s="384"/>
      <c r="Q7" s="365" t="s">
        <v>99</v>
      </c>
      <c r="R7" s="440" t="s">
        <v>140</v>
      </c>
      <c r="S7" s="440" t="s">
        <v>146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141</v>
      </c>
      <c r="S8" s="441" t="s">
        <v>147</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(5)'!$A$7:$O$22,5))</f>
        <v/>
      </c>
      <c r="D9" s="239" t="str">
        <f>IF($B9="","",VLOOKUP($B9,'1MD ELO (5)'!$A$7:$O$22,15))</f>
        <v/>
      </c>
      <c r="E9" s="380" t="str">
        <f>UPPER(IF($B9="","",VLOOKUP($B9,'1MD ELO (5)'!$A$7:$O$22,2)))</f>
        <v/>
      </c>
      <c r="F9" s="381"/>
      <c r="G9" s="380" t="str">
        <f>IF($B9="","",VLOOKUP($B9,'1MD ELO (5)'!$A$7:$O$22,3))</f>
        <v/>
      </c>
      <c r="H9" s="381"/>
      <c r="I9" s="380" t="str">
        <f>IF($B9="","",VLOOKUP($B9,'1MD ELO (5)'!$A$7:$O$22,4))</f>
        <v/>
      </c>
      <c r="J9" s="377"/>
      <c r="K9" s="382"/>
      <c r="L9" s="383" t="str">
        <f>IF(K9="","",CONCATENATE(VLOOKUP($Y$3,$AB$1:$AK$1,K9)," pont"))</f>
        <v/>
      </c>
      <c r="M9" s="384"/>
      <c r="Q9" s="375" t="s">
        <v>110</v>
      </c>
      <c r="R9" s="445" t="s">
        <v>136</v>
      </c>
      <c r="S9" s="445" t="s">
        <v>148</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(5)'!$A$7:$O$22,5))</f>
        <v/>
      </c>
      <c r="D11" s="239" t="str">
        <f>IF($B11="","",VLOOKUP($B11,'1MD ELO (5)'!$A$7:$O$22,15))</f>
        <v/>
      </c>
      <c r="E11" s="380" t="str">
        <f>UPPER(IF($B11="","",VLOOKUP($B11,'1MD ELO (5)'!$A$7:$O$22,2)))</f>
        <v/>
      </c>
      <c r="F11" s="381"/>
      <c r="G11" s="380" t="str">
        <f>IF($B11="","",VLOOKUP($B11,'1MD ELO (5)'!$A$7:$O$22,3))</f>
        <v/>
      </c>
      <c r="H11" s="381"/>
      <c r="I11" s="380" t="str">
        <f>IF($B11="","",VLOOKUP($B11,'1MD ELO (5)'!$A$7:$O$22,4))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(5)'!$A$7:$O$22,5))</f>
        <v/>
      </c>
      <c r="D13" s="239" t="str">
        <f>IF($B13="","",VLOOKUP($B13,'1MD ELO (5)'!$A$7:$O$22,15))</f>
        <v/>
      </c>
      <c r="E13" s="443" t="str">
        <f>UPPER(IF($B13="","",VLOOKUP($B13,'1MD ELO (5)'!$A$7:$O$22,2)))</f>
        <v/>
      </c>
      <c r="F13" s="444"/>
      <c r="G13" s="443" t="str">
        <f>IF($B13="","",VLOOKUP($B13,'1MD ELO (5)'!$A$7:$O$22,3))</f>
        <v/>
      </c>
      <c r="H13" s="444"/>
      <c r="I13" s="443" t="str">
        <f>IF($B13="","",VLOOKUP($B13,'1MD ELO (5)'!$A$7:$O$22,4))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(5)'!$A$7:$O$22,5))</f>
        <v/>
      </c>
      <c r="D15" s="239" t="str">
        <f>IF($B15="","",VLOOKUP($B15,'1MD ELO (5)'!$A$7:$O$22,15))</f>
        <v/>
      </c>
      <c r="E15" s="380" t="str">
        <f>UPPER(IF($B15="","",VLOOKUP($B15,'1MD ELO (5)'!$A$7:$O$22,2)))</f>
        <v/>
      </c>
      <c r="F15" s="381"/>
      <c r="G15" s="380" t="str">
        <f>IF($B15="","",VLOOKUP($B15,'1MD ELO (5)'!$A$7:$O$22,3))</f>
        <v/>
      </c>
      <c r="H15" s="381"/>
      <c r="I15" s="380" t="str">
        <f>IF($B15="","",VLOOKUP($B15,'1MD ELO (5)'!$A$7:$O$22,4))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(5)'!$A$7:$O$22,5))</f>
        <v/>
      </c>
      <c r="D17" s="239" t="str">
        <f>IF($B17="","",VLOOKUP($B17,'1MD ELO (5)'!$A$7:$O$22,15))</f>
        <v/>
      </c>
      <c r="E17" s="380" t="str">
        <f>UPPER(IF($B17="","",VLOOKUP($B17,'1MD ELO (5)'!$A$7:$O$22,2)))</f>
        <v/>
      </c>
      <c r="F17" s="381"/>
      <c r="G17" s="380" t="str">
        <f>IF($B17="","",VLOOKUP($B17,'1MD ELO (5)'!$A$7:$O$22,3))</f>
        <v/>
      </c>
      <c r="H17" s="381"/>
      <c r="I17" s="380" t="str">
        <f>IF($B17="","",VLOOKUP($B17,'1MD ELO (5)'!$A$7:$O$22,4))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8" t="s">
        <v>142</v>
      </c>
      <c r="B19" s="447"/>
      <c r="C19" s="239" t="str">
        <f>IF($B19="","",VLOOKUP($B19,'1MD ELO (5)'!$A$7:$O$22,5))</f>
        <v/>
      </c>
      <c r="D19" s="239" t="str">
        <f>IF($B19="","",VLOOKUP($B19,'1MD ELO (5)'!$A$7:$O$22,15))</f>
        <v/>
      </c>
      <c r="E19" s="380" t="str">
        <f>UPPER(IF($B19="","",VLOOKUP($B19,'1MD ELO (5)'!$A$7:$O$22,2)))</f>
        <v/>
      </c>
      <c r="F19" s="381"/>
      <c r="G19" s="380" t="str">
        <f>IF($B19="","",VLOOKUP($B19,'1MD ELO (5)'!$A$7:$O$22,3))</f>
        <v/>
      </c>
      <c r="H19" s="381"/>
      <c r="I19" s="380" t="str">
        <f>IF($B19="","",VLOOKUP($B19,'1MD ELO (5)'!$A$7:$O$22,4))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718" t="str">
        <f>E19</f>
        <v/>
      </c>
      <c r="K27" s="718"/>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718"/>
      <c r="K28" s="718"/>
      <c r="L28" s="377"/>
      <c r="M28" s="449"/>
    </row>
    <row r="29" spans="1:37" ht="18.75" customHeight="1" x14ac:dyDescent="0.25">
      <c r="A29" s="389" t="s">
        <v>139</v>
      </c>
      <c r="B29" s="715" t="str">
        <f>E15</f>
        <v/>
      </c>
      <c r="C29" s="715"/>
      <c r="D29" s="716"/>
      <c r="E29" s="716"/>
      <c r="F29" s="717"/>
      <c r="G29" s="717"/>
      <c r="H29" s="716"/>
      <c r="I29" s="716"/>
      <c r="J29" s="716"/>
      <c r="K29" s="716"/>
      <c r="L29" s="377"/>
      <c r="M29" s="449"/>
    </row>
    <row r="30" spans="1:37" ht="18.75" customHeight="1" x14ac:dyDescent="0.25">
      <c r="A30" s="389" t="s">
        <v>142</v>
      </c>
      <c r="B30" s="715" t="str">
        <f>E17</f>
        <v/>
      </c>
      <c r="C30" s="715"/>
      <c r="D30" s="716"/>
      <c r="E30" s="716"/>
      <c r="F30" s="716"/>
      <c r="G30" s="716"/>
      <c r="H30" s="717"/>
      <c r="I30" s="717"/>
      <c r="J30" s="716"/>
      <c r="K30" s="716"/>
      <c r="L30" s="377"/>
      <c r="M30" s="449"/>
    </row>
    <row r="31" spans="1:37" ht="18.75" customHeight="1" x14ac:dyDescent="0.25">
      <c r="A31" s="389" t="s">
        <v>149</v>
      </c>
      <c r="B31" s="715" t="str">
        <f>E19</f>
        <v/>
      </c>
      <c r="C31" s="715"/>
      <c r="D31" s="716"/>
      <c r="E31" s="716"/>
      <c r="F31" s="716"/>
      <c r="G31" s="716"/>
      <c r="H31" s="718"/>
      <c r="I31" s="718"/>
      <c r="J31" s="717"/>
      <c r="K31" s="717"/>
      <c r="L31" s="377"/>
      <c r="M31" s="449"/>
    </row>
    <row r="32" spans="1:37" ht="18.75" customHeight="1" x14ac:dyDescent="0.25">
      <c r="A32" s="451"/>
      <c r="B32" s="452"/>
      <c r="C32" s="452"/>
      <c r="D32" s="451"/>
      <c r="E32" s="451"/>
      <c r="F32" s="451"/>
      <c r="G32" s="451"/>
      <c r="H32" s="451"/>
      <c r="I32" s="451"/>
      <c r="J32" s="377"/>
      <c r="K32" s="377"/>
      <c r="L32" s="377"/>
      <c r="M32" s="453"/>
    </row>
    <row r="33" spans="1:18" ht="13.2" x14ac:dyDescent="0.25">
      <c r="A33" s="377"/>
      <c r="B33" s="377"/>
      <c r="C33" s="377"/>
      <c r="D33" s="377"/>
      <c r="E33" s="377"/>
      <c r="F33" s="377"/>
      <c r="G33" s="377"/>
      <c r="H33" s="377"/>
      <c r="I33" s="377"/>
      <c r="J33" s="377"/>
      <c r="K33" s="377"/>
      <c r="L33" s="377"/>
      <c r="M33" s="377"/>
    </row>
    <row r="34" spans="1:18" ht="13.2" x14ac:dyDescent="0.25">
      <c r="A34" s="377" t="s">
        <v>82</v>
      </c>
      <c r="B34" s="377"/>
      <c r="C34" s="725" t="str">
        <f>IF(M23=1,B23,IF(M24=1,B24,IF(M25=1,B25,"")))</f>
        <v/>
      </c>
      <c r="D34" s="725"/>
      <c r="E34" s="378" t="s">
        <v>143</v>
      </c>
      <c r="F34" s="725" t="str">
        <f>IF(M28=1,B28,IF(M29=1,B29,IF(M30=1,B30,IF(M31=1,B31,""))))</f>
        <v/>
      </c>
      <c r="G34" s="725"/>
      <c r="H34" s="377"/>
      <c r="I34" s="390"/>
      <c r="J34" s="377"/>
      <c r="K34" s="377"/>
      <c r="L34" s="377"/>
      <c r="M34" s="377"/>
    </row>
    <row r="35" spans="1:18" ht="13.2" x14ac:dyDescent="0.25">
      <c r="A35" s="377"/>
      <c r="B35" s="377"/>
      <c r="C35" s="377"/>
      <c r="D35" s="377"/>
      <c r="E35" s="377"/>
      <c r="F35" s="378"/>
      <c r="G35" s="378"/>
      <c r="H35" s="377"/>
      <c r="I35" s="377"/>
      <c r="J35" s="377"/>
      <c r="K35" s="377"/>
      <c r="L35" s="377"/>
      <c r="M35" s="377"/>
    </row>
    <row r="36" spans="1:18" ht="13.2" x14ac:dyDescent="0.25">
      <c r="A36" s="377" t="s">
        <v>144</v>
      </c>
      <c r="B36" s="377"/>
      <c r="C36" s="725" t="str">
        <f>IF(M23=2,B23,IF(M24=2,B24,IF(M25=2,B25,"")))</f>
        <v/>
      </c>
      <c r="D36" s="725"/>
      <c r="E36" s="378" t="s">
        <v>143</v>
      </c>
      <c r="F36" s="725" t="str">
        <f>IF(M28=2,B28,IF(M29=2,B29,IF(M30=2,B30,IF(M31=2,B31,""))))</f>
        <v/>
      </c>
      <c r="G36" s="725"/>
      <c r="H36" s="377"/>
      <c r="I36" s="390"/>
      <c r="J36" s="377"/>
      <c r="K36" s="377"/>
      <c r="L36" s="377"/>
      <c r="M36" s="377"/>
    </row>
    <row r="37" spans="1:18" ht="13.2" x14ac:dyDescent="0.25">
      <c r="A37" s="377"/>
      <c r="B37" s="377"/>
      <c r="C37" s="378"/>
      <c r="D37" s="378"/>
      <c r="E37" s="378"/>
      <c r="F37" s="378"/>
      <c r="G37" s="378"/>
      <c r="H37" s="377"/>
      <c r="I37" s="377"/>
      <c r="J37" s="377"/>
      <c r="K37" s="377"/>
      <c r="L37" s="377"/>
      <c r="M37" s="377"/>
    </row>
    <row r="38" spans="1:18" ht="13.2" x14ac:dyDescent="0.25">
      <c r="A38" s="377" t="s">
        <v>145</v>
      </c>
      <c r="B38" s="377"/>
      <c r="C38" s="725" t="str">
        <f>IF(M23=3,B23,IF(M24=3,B24,IF(M25=3,B25,"")))</f>
        <v/>
      </c>
      <c r="D38" s="725"/>
      <c r="E38" s="378" t="s">
        <v>143</v>
      </c>
      <c r="F38" s="725" t="str">
        <f>IF(M28=3,B28,IF(M29=3,B29,IF(M30=3,B30,IF(M31=3,B31,""))))</f>
        <v/>
      </c>
      <c r="G38" s="725"/>
      <c r="H38" s="377"/>
      <c r="I38" s="390"/>
      <c r="J38" s="377"/>
      <c r="K38" s="377"/>
      <c r="L38" s="377"/>
      <c r="M38" s="377"/>
    </row>
    <row r="39" spans="1:18" ht="13.2" x14ac:dyDescent="0.25">
      <c r="A39" s="377"/>
      <c r="B39" s="377"/>
      <c r="C39" s="377"/>
      <c r="D39" s="377"/>
      <c r="E39" s="377"/>
      <c r="F39" s="377"/>
      <c r="G39" s="377"/>
      <c r="H39" s="377"/>
      <c r="I39" s="377"/>
      <c r="J39" s="377"/>
      <c r="K39" s="377"/>
      <c r="L39" s="377"/>
      <c r="M39" s="377"/>
    </row>
    <row r="40" spans="1:18" ht="13.2" x14ac:dyDescent="0.25">
      <c r="A40" s="377"/>
      <c r="B40" s="377"/>
      <c r="C40" s="377"/>
      <c r="D40" s="377"/>
      <c r="E40" s="377"/>
      <c r="F40" s="377"/>
      <c r="G40" s="377"/>
      <c r="H40" s="377"/>
      <c r="I40" s="377"/>
      <c r="J40" s="377"/>
      <c r="K40" s="377"/>
      <c r="L40" s="390"/>
      <c r="M40" s="377"/>
    </row>
    <row r="41" spans="1:18" ht="13.2" x14ac:dyDescent="0.25">
      <c r="A41" s="242" t="s">
        <v>54</v>
      </c>
      <c r="B41" s="243"/>
      <c r="C41" s="244"/>
      <c r="D41" s="391" t="s">
        <v>60</v>
      </c>
      <c r="E41" s="392" t="s">
        <v>61</v>
      </c>
      <c r="F41" s="393"/>
      <c r="G41" s="391" t="s">
        <v>60</v>
      </c>
      <c r="H41" s="392" t="s">
        <v>123</v>
      </c>
      <c r="I41" s="394"/>
      <c r="J41" s="392" t="s">
        <v>124</v>
      </c>
      <c r="K41" s="395" t="s">
        <v>125</v>
      </c>
      <c r="L41" s="36"/>
      <c r="M41" s="393"/>
      <c r="P41" s="398"/>
      <c r="Q41" s="398"/>
      <c r="R41" s="399"/>
    </row>
    <row r="42" spans="1:18" ht="13.2" x14ac:dyDescent="0.25">
      <c r="A42" s="400" t="s">
        <v>65</v>
      </c>
      <c r="B42" s="401"/>
      <c r="C42" s="402"/>
      <c r="D42" s="403">
        <v>1</v>
      </c>
      <c r="E42" s="713" t="str">
        <f>IF(D42&gt;$R$44,,UPPER(VLOOKUP(D42,'1MD ELO (5)'!$A$7:$Q$134,2)))</f>
        <v/>
      </c>
      <c r="F42" s="713"/>
      <c r="G42" s="404" t="s">
        <v>66</v>
      </c>
      <c r="H42" s="401"/>
      <c r="I42" s="405"/>
      <c r="J42" s="406"/>
      <c r="K42" s="407" t="s">
        <v>67</v>
      </c>
      <c r="L42" s="408"/>
      <c r="M42" s="420"/>
      <c r="P42" s="410"/>
      <c r="Q42" s="410"/>
      <c r="R42" s="263"/>
    </row>
    <row r="43" spans="1:18" ht="13.2" x14ac:dyDescent="0.25">
      <c r="A43" s="411" t="s">
        <v>126</v>
      </c>
      <c r="B43" s="412"/>
      <c r="C43" s="413"/>
      <c r="D43" s="414">
        <v>2</v>
      </c>
      <c r="E43" s="714" t="str">
        <f>IF(D43&gt;$R$44,,UPPER(VLOOKUP(D43,'1MD ELO (5)'!$A$7:$Q$134,2)))</f>
        <v/>
      </c>
      <c r="F43" s="714"/>
      <c r="G43" s="415" t="s">
        <v>69</v>
      </c>
      <c r="H43" s="416"/>
      <c r="I43" s="417"/>
      <c r="J43" s="260"/>
      <c r="K43" s="418"/>
      <c r="L43" s="390"/>
      <c r="M43" s="419"/>
      <c r="P43" s="263"/>
      <c r="Q43" s="262"/>
      <c r="R43" s="263"/>
    </row>
    <row r="44" spans="1:18" ht="13.2" x14ac:dyDescent="0.25">
      <c r="A44" s="275"/>
      <c r="B44" s="276"/>
      <c r="C44" s="278"/>
      <c r="D44" s="414"/>
      <c r="E44" s="258"/>
      <c r="F44" s="377"/>
      <c r="G44" s="415" t="s">
        <v>70</v>
      </c>
      <c r="H44" s="416"/>
      <c r="I44" s="417"/>
      <c r="J44" s="260"/>
      <c r="K44" s="407" t="s">
        <v>71</v>
      </c>
      <c r="L44" s="408"/>
      <c r="M44" s="420"/>
      <c r="P44" s="410"/>
      <c r="Q44" s="410"/>
      <c r="R44" s="425">
        <f>MIN(4,'1MD ELO (5)'!Q2)</f>
        <v>4</v>
      </c>
    </row>
    <row r="45" spans="1:18" ht="13.2" x14ac:dyDescent="0.25">
      <c r="A45" s="279"/>
      <c r="B45" s="182"/>
      <c r="C45" s="280"/>
      <c r="D45" s="414"/>
      <c r="E45" s="258"/>
      <c r="F45" s="377"/>
      <c r="G45" s="415" t="s">
        <v>72</v>
      </c>
      <c r="H45" s="416"/>
      <c r="I45" s="417"/>
      <c r="J45" s="260"/>
      <c r="K45" s="421"/>
      <c r="L45" s="377"/>
      <c r="M45" s="409"/>
      <c r="P45" s="263"/>
      <c r="Q45" s="262"/>
      <c r="R45" s="263"/>
    </row>
    <row r="46" spans="1:18" ht="13.2" x14ac:dyDescent="0.25">
      <c r="A46" s="281"/>
      <c r="B46" s="282"/>
      <c r="C46" s="283"/>
      <c r="D46" s="414"/>
      <c r="E46" s="258"/>
      <c r="F46" s="377"/>
      <c r="G46" s="415" t="s">
        <v>73</v>
      </c>
      <c r="H46" s="416"/>
      <c r="I46" s="417"/>
      <c r="J46" s="260"/>
      <c r="K46" s="411"/>
      <c r="L46" s="390"/>
      <c r="M46" s="419"/>
      <c r="P46" s="263"/>
      <c r="Q46" s="262"/>
      <c r="R46" s="263"/>
    </row>
    <row r="47" spans="1:18" ht="13.2" x14ac:dyDescent="0.25">
      <c r="A47" s="284"/>
      <c r="B47" s="19"/>
      <c r="C47" s="280"/>
      <c r="D47" s="414"/>
      <c r="E47" s="258"/>
      <c r="F47" s="377"/>
      <c r="G47" s="415" t="s">
        <v>74</v>
      </c>
      <c r="H47" s="416"/>
      <c r="I47" s="417"/>
      <c r="J47" s="260"/>
      <c r="K47" s="407" t="s">
        <v>34</v>
      </c>
      <c r="L47" s="408"/>
      <c r="M47" s="420"/>
      <c r="P47" s="410"/>
      <c r="Q47" s="410"/>
      <c r="R47" s="263"/>
    </row>
    <row r="48" spans="1:18" ht="13.2" x14ac:dyDescent="0.25">
      <c r="A48" s="284"/>
      <c r="B48" s="19"/>
      <c r="C48" s="286"/>
      <c r="D48" s="414"/>
      <c r="E48" s="258"/>
      <c r="F48" s="377"/>
      <c r="G48" s="415" t="s">
        <v>75</v>
      </c>
      <c r="H48" s="416"/>
      <c r="I48" s="417"/>
      <c r="J48" s="260"/>
      <c r="K48" s="421"/>
      <c r="L48" s="377"/>
      <c r="M48" s="409"/>
      <c r="P48" s="263"/>
      <c r="Q48" s="262"/>
      <c r="R48" s="263"/>
    </row>
    <row r="49" spans="1:18" ht="13.2" x14ac:dyDescent="0.25">
      <c r="A49" s="287"/>
      <c r="B49" s="288"/>
      <c r="C49" s="290"/>
      <c r="D49" s="422"/>
      <c r="E49" s="292"/>
      <c r="F49" s="390"/>
      <c r="G49" s="423" t="s">
        <v>76</v>
      </c>
      <c r="H49" s="412"/>
      <c r="I49" s="424"/>
      <c r="J49" s="294"/>
      <c r="K49" s="411">
        <f>L4</f>
        <v>0</v>
      </c>
      <c r="L49" s="390"/>
      <c r="M49" s="419"/>
      <c r="P49" s="263"/>
      <c r="Q49" s="262"/>
      <c r="R49" s="425"/>
    </row>
    <row r="50" spans="1:18" ht="13.2" x14ac:dyDescent="0.25"/>
    <row r="51" spans="1:18" ht="13.2" x14ac:dyDescent="0.25"/>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487" priority="2" operator="equal">
      <formula>"Bye"</formula>
    </cfRule>
  </conditionalFormatting>
  <conditionalFormatting sqref="R44 R49">
    <cfRule type="expression" dxfId="486"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00FF00"/>
  </sheetPr>
  <dimension ref="A1:AK54"/>
  <sheetViews>
    <sheetView showZeros="0" zoomScale="85" zoomScaleNormal="85" workbookViewId="0">
      <selection activeCell="O12" sqref="O12"/>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IF(Y5=1,CONCATENATE(VLOOKUP(Y3,AA16:AH30,2)),CONCATENATE(VLOOKUP(Y3,AA2:AK13,2)))</f>
        <v>#N/A</v>
      </c>
      <c r="AC1" s="354" t="e">
        <f>IF(Y5=1,CONCATENATE(VLOOKUP(Y3,AA16:AK30,3)),CONCATENATE(VLOOKUP(Y3,AA2:AK13,3)))</f>
        <v>#N/A</v>
      </c>
      <c r="AD1" s="354" t="e">
        <f>IF(Y5=1,CONCATENATE(VLOOKUP(Y3,AA16:AK30,4)),CONCATENATE(VLOOKUP(Y3,AA2:AK13,4)))</f>
        <v>#N/A</v>
      </c>
      <c r="AE1" s="354" t="e">
        <f>IF(Y5=1,CONCATENATE(VLOOKUP(Y3,AA16:AK30,5)),CONCATENATE(VLOOKUP(Y3,AA2:AK13,5)))</f>
        <v>#N/A</v>
      </c>
      <c r="AF1" s="354" t="e">
        <f>IF(Y5=1,CONCATENATE(VLOOKUP(Y3,AA16:AK30,6)),CONCATENATE(VLOOKUP(Y3,AA2:AK13,6)))</f>
        <v>#N/A</v>
      </c>
      <c r="AG1" s="354" t="e">
        <f>IF(Y5=1,CONCATENATE(VLOOKUP(Y3,AA16:AK30,7)),CONCATENATE(VLOOKUP(Y3,AA2:AK13,7)))</f>
        <v>#N/A</v>
      </c>
      <c r="AH1" s="354" t="e">
        <f>IF(Y5=1,CONCATENATE(VLOOKUP(Y3,AA16:AK30,8)),CONCATENATE(VLOOKUP(Y3,AA2:AK13,8)))</f>
        <v>#N/A</v>
      </c>
      <c r="AI1" s="354" t="e">
        <f>IF(Y5=1,CONCATENATE(VLOOKUP(Y3,AA16:AK30,9)),CONCATENATE(VLOOKUP(Y3,AA2:AK13,9)))</f>
        <v>#N/A</v>
      </c>
      <c r="AJ1" s="354" t="e">
        <f>IF(Y5=1,CONCATENATE(VLOOKUP(Y3,AA16:AK30,10)),CONCATENATE(VLOOKUP(Y3,AA2:AK13,10)))</f>
        <v>#N/A</v>
      </c>
      <c r="AK1" s="354" t="e">
        <f>IF(Y5=1,CONCATENATE(VLOOKUP(Y3,AA16:AK30,11)),CONCATENATE(VLOOKUP(Y3,AA2:AK13,11)))</f>
        <v>#N/A</v>
      </c>
    </row>
    <row r="2" spans="1:37" ht="13.2" x14ac:dyDescent="0.25">
      <c r="A2" s="355" t="s">
        <v>32</v>
      </c>
      <c r="B2" s="356"/>
      <c r="C2" s="356"/>
      <c r="D2" s="356"/>
      <c r="E2" s="104">
        <f>Altalanos!$E$8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(5)'!$A$7:$O$22,5))</f>
        <v/>
      </c>
      <c r="D7" s="239" t="str">
        <f>IF($B7="","",VLOOKUP($B7,'1MD ELO (5)'!$A$7:$O$22,15))</f>
        <v/>
      </c>
      <c r="E7" s="443" t="str">
        <f>UPPER(IF($B7="","",VLOOKUP($B7,'1MD ELO (5)'!$A$7:$O$22,2)))</f>
        <v/>
      </c>
      <c r="F7" s="444"/>
      <c r="G7" s="443" t="str">
        <f>IF($B7="","",VLOOKUP($B7,'1MD ELO (5)'!$A$7:$O$22,3))</f>
        <v/>
      </c>
      <c r="H7" s="444"/>
      <c r="I7" s="443" t="str">
        <f>IF($B7="","",VLOOKUP($B7,'1MD ELO (5)'!$A$7:$O$22,4))</f>
        <v/>
      </c>
      <c r="J7" s="377"/>
      <c r="K7" s="382"/>
      <c r="L7" s="383" t="str">
        <f>IF(K7="","",CONCATENATE(VLOOKUP($Y$3,$AB$1:$AK$1,K7)," pont"))</f>
        <v/>
      </c>
      <c r="M7" s="384"/>
      <c r="Q7" s="365" t="s">
        <v>99</v>
      </c>
      <c r="R7" s="440" t="s">
        <v>150</v>
      </c>
      <c r="S7" s="440" t="s">
        <v>151</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147</v>
      </c>
      <c r="S8" s="441" t="s">
        <v>152</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(5)'!$A$7:$O$22,5))</f>
        <v/>
      </c>
      <c r="D9" s="239" t="str">
        <f>IF($B9="","",VLOOKUP($B9,'1MD ELO (5)'!$A$7:$O$22,15))</f>
        <v/>
      </c>
      <c r="E9" s="380" t="str">
        <f>UPPER(IF($B9="","",VLOOKUP($B9,'1MD ELO (5)'!$A$7:$O$22,2)))</f>
        <v/>
      </c>
      <c r="F9" s="381"/>
      <c r="G9" s="380" t="str">
        <f>IF($B9="","",VLOOKUP($B9,'1MD ELO (5)'!$A$7:$O$22,3))</f>
        <v/>
      </c>
      <c r="H9" s="381"/>
      <c r="I9" s="380" t="str">
        <f>IF($B9="","",VLOOKUP($B9,'1MD ELO (5)'!$A$7:$O$22,4))</f>
        <v/>
      </c>
      <c r="J9" s="377"/>
      <c r="K9" s="382"/>
      <c r="L9" s="383" t="str">
        <f>IF(K9="","",CONCATENATE(VLOOKUP($Y$3,$AB$1:$AK$1,K9)," pont"))</f>
        <v/>
      </c>
      <c r="M9" s="384"/>
      <c r="Q9" s="375" t="s">
        <v>110</v>
      </c>
      <c r="R9" s="445" t="s">
        <v>140</v>
      </c>
      <c r="S9" s="445" t="s">
        <v>153</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(5)'!$A$7:$O$22,5))</f>
        <v/>
      </c>
      <c r="D11" s="239" t="str">
        <f>IF($B11="","",VLOOKUP($B11,'1MD ELO (5)'!$A$7:$O$22,15))</f>
        <v/>
      </c>
      <c r="E11" s="380" t="str">
        <f>UPPER(IF($B11="","",VLOOKUP($B11,'1MD ELO (5)'!$A$7:$O$22,2)))</f>
        <v/>
      </c>
      <c r="F11" s="381"/>
      <c r="G11" s="380" t="str">
        <f>IF($B11="","",VLOOKUP($B11,'1MD ELO (5)'!$A$7:$O$22,3))</f>
        <v/>
      </c>
      <c r="H11" s="381"/>
      <c r="I11" s="380" t="str">
        <f>IF($B11="","",VLOOKUP($B11,'1MD ELO (5)'!$A$7:$O$22,4))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54" t="s">
        <v>131</v>
      </c>
      <c r="B13" s="455"/>
      <c r="C13" s="239" t="str">
        <f>IF($B13="","",VLOOKUP($B13,'1MD ELO (5)'!$A$7:$O$22,5))</f>
        <v/>
      </c>
      <c r="D13" s="239" t="str">
        <f>IF($B13="","",VLOOKUP($B13,'1MD ELO (5)'!$A$7:$O$22,15))</f>
        <v/>
      </c>
      <c r="E13" s="380" t="str">
        <f>UPPER(IF($B13="","",VLOOKUP($B13,'1MD ELO (5)'!$A$7:$O$22,2)))</f>
        <v/>
      </c>
      <c r="F13" s="381"/>
      <c r="G13" s="380" t="str">
        <f>IF($B13="","",VLOOKUP($B13,'1MD ELO (5)'!$A$7:$O$22,3))</f>
        <v/>
      </c>
      <c r="H13" s="381"/>
      <c r="I13" s="380" t="str">
        <f>IF($B13="","",VLOOKUP($B13,'1MD ELO (5)'!$A$7:$O$22,4))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436" t="s">
        <v>139</v>
      </c>
      <c r="B15" s="456"/>
      <c r="C15" s="239" t="str">
        <f>IF($B15="","",VLOOKUP($B15,'1MD ELO (5)'!$A$7:$O$22,5))</f>
        <v/>
      </c>
      <c r="D15" s="457" t="str">
        <f>IF($B15="","",VLOOKUP($B15,'1MD ELO (5)'!$A$7:$O$22,15))</f>
        <v/>
      </c>
      <c r="E15" s="443" t="str">
        <f>UPPER(IF($B15="","",VLOOKUP($B15,'1MD ELO (5)'!$A$7:$O$22,2)))</f>
        <v/>
      </c>
      <c r="F15" s="444"/>
      <c r="G15" s="443" t="str">
        <f>IF($B15="","",VLOOKUP($B15,'1MD ELO (5)'!$A$7:$O$22,3))</f>
        <v/>
      </c>
      <c r="H15" s="444"/>
      <c r="I15" s="443" t="str">
        <f>IF($B15="","",VLOOKUP($B15,'1MD ELO (5)'!$A$7:$O$22,4))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(5)'!$A$7:$O$22,5))</f>
        <v/>
      </c>
      <c r="D17" s="239" t="str">
        <f>IF($B17="","",VLOOKUP($B17,'1MD ELO (5)'!$A$7:$O$22,15))</f>
        <v/>
      </c>
      <c r="E17" s="380" t="str">
        <f>UPPER(IF($B17="","",VLOOKUP($B17,'1MD ELO (5)'!$A$7:$O$22,2)))</f>
        <v/>
      </c>
      <c r="F17" s="381"/>
      <c r="G17" s="380" t="str">
        <f>IF($B17="","",VLOOKUP($B17,'1MD ELO (5)'!$A$7:$O$22,3))</f>
        <v/>
      </c>
      <c r="H17" s="381"/>
      <c r="I17" s="380" t="str">
        <f>IF($B17="","",VLOOKUP($B17,'1MD ELO (5)'!$A$7:$O$22,4))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454" t="s">
        <v>149</v>
      </c>
      <c r="B19" s="447"/>
      <c r="C19" s="239" t="str">
        <f>IF($B19="","",VLOOKUP($B19,'1MD ELO (5)'!$A$7:$O$22,5))</f>
        <v/>
      </c>
      <c r="D19" s="239" t="str">
        <f>IF($B19="","",VLOOKUP($B19,'1MD ELO (5)'!$A$7:$O$22,15))</f>
        <v/>
      </c>
      <c r="E19" s="380" t="str">
        <f>UPPER(IF($B19="","",VLOOKUP($B19,'1MD ELO (5)'!$A$7:$O$22,2)))</f>
        <v/>
      </c>
      <c r="F19" s="381"/>
      <c r="G19" s="380" t="str">
        <f>IF($B19="","",VLOOKUP($B19,'1MD ELO (5)'!$A$7:$O$22,3))</f>
        <v/>
      </c>
      <c r="H19" s="381"/>
      <c r="I19" s="380" t="str">
        <f>IF($B19="","",VLOOKUP($B19,'1MD ELO (5)'!$A$7:$O$22,4))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8"/>
      <c r="B20" s="446"/>
      <c r="C20" s="386"/>
      <c r="D20" s="386"/>
      <c r="E20" s="386"/>
      <c r="F20" s="386"/>
      <c r="G20" s="386"/>
      <c r="H20" s="386"/>
      <c r="I20" s="386"/>
      <c r="J20" s="377"/>
      <c r="K20" s="378"/>
      <c r="L20" s="378"/>
      <c r="M20" s="387"/>
      <c r="Y20" s="361"/>
      <c r="Z20" s="361"/>
      <c r="AA20" s="361" t="s">
        <v>104</v>
      </c>
      <c r="AB20" s="361">
        <v>200</v>
      </c>
      <c r="AC20" s="361">
        <v>150</v>
      </c>
      <c r="AD20" s="361">
        <v>130</v>
      </c>
      <c r="AE20" s="361">
        <v>110</v>
      </c>
      <c r="AF20" s="361">
        <v>95</v>
      </c>
      <c r="AG20" s="361">
        <v>80</v>
      </c>
      <c r="AH20" s="361">
        <v>70</v>
      </c>
      <c r="AI20" s="361">
        <v>60</v>
      </c>
      <c r="AJ20" s="361">
        <v>55</v>
      </c>
      <c r="AK20" s="361">
        <v>50</v>
      </c>
    </row>
    <row r="21" spans="1:37" ht="13.2" x14ac:dyDescent="0.25">
      <c r="A21" s="454" t="s">
        <v>154</v>
      </c>
      <c r="B21" s="447"/>
      <c r="C21" s="239" t="str">
        <f>IF($B21="","",VLOOKUP($B21,'1MD ELO (5)'!$A$7:$O$22,5))</f>
        <v/>
      </c>
      <c r="D21" s="239" t="str">
        <f>IF($B21="","",VLOOKUP($B21,'1MD ELO (5)'!$A$7:$O$22,15))</f>
        <v/>
      </c>
      <c r="E21" s="380" t="str">
        <f>UPPER(IF($B21="","",VLOOKUP($B21,'1MD ELO (5)'!$A$7:$O$22,2)))</f>
        <v/>
      </c>
      <c r="F21" s="381"/>
      <c r="G21" s="380" t="str">
        <f>IF($B21="","",VLOOKUP($B21,'1MD ELO (5)'!$A$7:$O$22,3))</f>
        <v/>
      </c>
      <c r="H21" s="381"/>
      <c r="I21" s="380" t="str">
        <f>IF($B21="","",VLOOKUP($B21,'1MD ELO (5)'!$A$7:$O$22,4))</f>
        <v/>
      </c>
      <c r="J21" s="377"/>
      <c r="K21" s="382"/>
      <c r="L21" s="383" t="str">
        <f>IF(K21="","",CONCATENATE(VLOOKUP($Y$3,$AB$1:$AK$1,K21)," pont"))</f>
        <v/>
      </c>
      <c r="M21" s="384"/>
      <c r="Y21" s="361"/>
      <c r="Z21" s="361"/>
      <c r="AA21" s="361" t="s">
        <v>112</v>
      </c>
      <c r="AB21" s="361">
        <v>150</v>
      </c>
      <c r="AC21" s="361">
        <v>120</v>
      </c>
      <c r="AD21" s="361">
        <v>100</v>
      </c>
      <c r="AE21" s="361">
        <v>80</v>
      </c>
      <c r="AF21" s="361">
        <v>70</v>
      </c>
      <c r="AG21" s="361">
        <v>60</v>
      </c>
      <c r="AH21" s="361">
        <v>55</v>
      </c>
      <c r="AI21" s="361">
        <v>50</v>
      </c>
      <c r="AJ21" s="361">
        <v>45</v>
      </c>
      <c r="AK21" s="361">
        <v>40</v>
      </c>
    </row>
    <row r="22" spans="1:37" ht="13.2" x14ac:dyDescent="0.25">
      <c r="A22" s="377"/>
      <c r="B22" s="377"/>
      <c r="C22" s="377"/>
      <c r="D22" s="377"/>
      <c r="E22" s="377"/>
      <c r="F22" s="377"/>
      <c r="G22" s="377"/>
      <c r="H22" s="377"/>
      <c r="I22" s="377"/>
      <c r="J22" s="377"/>
      <c r="K22" s="377"/>
      <c r="L22" s="377"/>
      <c r="M22" s="377"/>
      <c r="Y22" s="361"/>
      <c r="Z22" s="361"/>
      <c r="AA22" s="361" t="s">
        <v>113</v>
      </c>
      <c r="AB22" s="361">
        <v>120</v>
      </c>
      <c r="AC22" s="361">
        <v>90</v>
      </c>
      <c r="AD22" s="361">
        <v>65</v>
      </c>
      <c r="AE22" s="361">
        <v>55</v>
      </c>
      <c r="AF22" s="361">
        <v>50</v>
      </c>
      <c r="AG22" s="361">
        <v>45</v>
      </c>
      <c r="AH22" s="361">
        <v>40</v>
      </c>
      <c r="AI22" s="361">
        <v>35</v>
      </c>
      <c r="AJ22" s="361">
        <v>25</v>
      </c>
      <c r="AK22" s="361">
        <v>20</v>
      </c>
    </row>
    <row r="23" spans="1:37" ht="13.2" x14ac:dyDescent="0.25">
      <c r="A23" s="377"/>
      <c r="B23" s="377"/>
      <c r="C23" s="377"/>
      <c r="D23" s="377"/>
      <c r="E23" s="377"/>
      <c r="F23" s="377"/>
      <c r="G23" s="377"/>
      <c r="H23" s="377"/>
      <c r="I23" s="377"/>
      <c r="J23" s="377"/>
      <c r="K23" s="377"/>
      <c r="L23" s="377"/>
      <c r="M23" s="377"/>
      <c r="Y23" s="361"/>
      <c r="Z23" s="361"/>
      <c r="AA23" s="361" t="s">
        <v>114</v>
      </c>
      <c r="AB23" s="361">
        <v>90</v>
      </c>
      <c r="AC23" s="361">
        <v>60</v>
      </c>
      <c r="AD23" s="361">
        <v>45</v>
      </c>
      <c r="AE23" s="361">
        <v>34</v>
      </c>
      <c r="AF23" s="361">
        <v>27</v>
      </c>
      <c r="AG23" s="361">
        <v>22</v>
      </c>
      <c r="AH23" s="361">
        <v>18</v>
      </c>
      <c r="AI23" s="361">
        <v>15</v>
      </c>
      <c r="AJ23" s="361">
        <v>12</v>
      </c>
      <c r="AK23" s="361">
        <v>9</v>
      </c>
    </row>
    <row r="24" spans="1:37" ht="18.75" customHeight="1" x14ac:dyDescent="0.25">
      <c r="A24" s="377"/>
      <c r="B24" s="721"/>
      <c r="C24" s="721"/>
      <c r="D24" s="718" t="str">
        <f>E7</f>
        <v/>
      </c>
      <c r="E24" s="718"/>
      <c r="F24" s="718" t="str">
        <f>E9</f>
        <v/>
      </c>
      <c r="G24" s="718"/>
      <c r="H24" s="718" t="str">
        <f>E11</f>
        <v/>
      </c>
      <c r="I24" s="718"/>
      <c r="J24" s="718" t="str">
        <f>E13</f>
        <v/>
      </c>
      <c r="K24" s="718"/>
      <c r="L24" s="377"/>
      <c r="M24" s="448" t="s">
        <v>107</v>
      </c>
      <c r="Y24" s="361"/>
      <c r="Z24" s="361"/>
      <c r="AA24" s="361" t="s">
        <v>115</v>
      </c>
      <c r="AB24" s="361">
        <v>60</v>
      </c>
      <c r="AC24" s="361">
        <v>40</v>
      </c>
      <c r="AD24" s="361">
        <v>30</v>
      </c>
      <c r="AE24" s="361">
        <v>20</v>
      </c>
      <c r="AF24" s="361">
        <v>18</v>
      </c>
      <c r="AG24" s="361">
        <v>15</v>
      </c>
      <c r="AH24" s="361">
        <v>12</v>
      </c>
      <c r="AI24" s="361">
        <v>10</v>
      </c>
      <c r="AJ24" s="361">
        <v>8</v>
      </c>
      <c r="AK24" s="361">
        <v>6</v>
      </c>
    </row>
    <row r="25" spans="1:37" ht="18.75" customHeight="1" x14ac:dyDescent="0.25">
      <c r="A25" s="389" t="s">
        <v>98</v>
      </c>
      <c r="B25" s="715" t="str">
        <f>E7</f>
        <v/>
      </c>
      <c r="C25" s="715"/>
      <c r="D25" s="717"/>
      <c r="E25" s="717"/>
      <c r="F25" s="716"/>
      <c r="G25" s="716"/>
      <c r="H25" s="716"/>
      <c r="I25" s="716"/>
      <c r="J25" s="718"/>
      <c r="K25" s="718"/>
      <c r="L25" s="377"/>
      <c r="M25" s="449"/>
      <c r="Y25" s="361"/>
      <c r="Z25" s="361"/>
      <c r="AA25" s="361" t="s">
        <v>117</v>
      </c>
      <c r="AB25" s="361">
        <v>40</v>
      </c>
      <c r="AC25" s="361">
        <v>25</v>
      </c>
      <c r="AD25" s="361">
        <v>18</v>
      </c>
      <c r="AE25" s="361">
        <v>13</v>
      </c>
      <c r="AF25" s="361">
        <v>8</v>
      </c>
      <c r="AG25" s="361">
        <v>7</v>
      </c>
      <c r="AH25" s="361">
        <v>6</v>
      </c>
      <c r="AI25" s="361">
        <v>5</v>
      </c>
      <c r="AJ25" s="361">
        <v>4</v>
      </c>
      <c r="AK25" s="361">
        <v>3</v>
      </c>
    </row>
    <row r="26" spans="1:37" ht="18.75" customHeight="1" x14ac:dyDescent="0.25">
      <c r="A26" s="389" t="s">
        <v>116</v>
      </c>
      <c r="B26" s="715" t="str">
        <f>E9</f>
        <v/>
      </c>
      <c r="C26" s="715"/>
      <c r="D26" s="716"/>
      <c r="E26" s="716"/>
      <c r="F26" s="717"/>
      <c r="G26" s="717"/>
      <c r="H26" s="716"/>
      <c r="I26" s="716"/>
      <c r="J26" s="716"/>
      <c r="K26" s="716"/>
      <c r="L26" s="377"/>
      <c r="M26" s="449"/>
      <c r="Y26" s="361"/>
      <c r="Z26" s="361"/>
      <c r="AA26" s="361" t="s">
        <v>118</v>
      </c>
      <c r="AB26" s="361">
        <v>25</v>
      </c>
      <c r="AC26" s="361">
        <v>15</v>
      </c>
      <c r="AD26" s="361">
        <v>13</v>
      </c>
      <c r="AE26" s="361">
        <v>7</v>
      </c>
      <c r="AF26" s="361">
        <v>6</v>
      </c>
      <c r="AG26" s="361">
        <v>5</v>
      </c>
      <c r="AH26" s="361">
        <v>4</v>
      </c>
      <c r="AI26" s="361">
        <v>3</v>
      </c>
      <c r="AJ26" s="361">
        <v>2</v>
      </c>
      <c r="AK26" s="361">
        <v>1</v>
      </c>
    </row>
    <row r="27" spans="1:37" ht="18.75" customHeight="1" x14ac:dyDescent="0.25">
      <c r="A27" s="389" t="s">
        <v>119</v>
      </c>
      <c r="B27" s="715" t="str">
        <f>E11</f>
        <v/>
      </c>
      <c r="C27" s="715"/>
      <c r="D27" s="716"/>
      <c r="E27" s="716"/>
      <c r="F27" s="716"/>
      <c r="G27" s="716"/>
      <c r="H27" s="717"/>
      <c r="I27" s="717"/>
      <c r="J27" s="716"/>
      <c r="K27" s="716"/>
      <c r="L27" s="377"/>
      <c r="M27" s="449"/>
      <c r="Y27" s="361"/>
      <c r="Z27" s="361"/>
      <c r="AA27" s="361" t="s">
        <v>120</v>
      </c>
      <c r="AB27" s="361">
        <v>15</v>
      </c>
      <c r="AC27" s="361">
        <v>10</v>
      </c>
      <c r="AD27" s="361">
        <v>8</v>
      </c>
      <c r="AE27" s="361">
        <v>4</v>
      </c>
      <c r="AF27" s="361">
        <v>3</v>
      </c>
      <c r="AG27" s="361">
        <v>2</v>
      </c>
      <c r="AH27" s="361">
        <v>1</v>
      </c>
      <c r="AI27" s="361">
        <v>0</v>
      </c>
      <c r="AJ27" s="361">
        <v>0</v>
      </c>
      <c r="AK27" s="361">
        <v>0</v>
      </c>
    </row>
    <row r="28" spans="1:37" ht="18.75" customHeight="1" x14ac:dyDescent="0.25">
      <c r="A28" s="458" t="s">
        <v>131</v>
      </c>
      <c r="B28" s="715" t="str">
        <f>E13</f>
        <v/>
      </c>
      <c r="C28" s="715"/>
      <c r="D28" s="716"/>
      <c r="E28" s="716"/>
      <c r="F28" s="716"/>
      <c r="G28" s="716"/>
      <c r="H28" s="718"/>
      <c r="I28" s="718"/>
      <c r="J28" s="717"/>
      <c r="K28" s="717"/>
      <c r="L28" s="377"/>
      <c r="M28" s="449"/>
      <c r="Y28" s="361"/>
      <c r="Z28" s="361"/>
      <c r="AA28" s="361" t="s">
        <v>120</v>
      </c>
      <c r="AB28" s="361">
        <v>15</v>
      </c>
      <c r="AC28" s="361">
        <v>10</v>
      </c>
      <c r="AD28" s="361">
        <v>8</v>
      </c>
      <c r="AE28" s="361">
        <v>4</v>
      </c>
      <c r="AF28" s="361">
        <v>3</v>
      </c>
      <c r="AG28" s="361">
        <v>2</v>
      </c>
      <c r="AH28" s="361">
        <v>1</v>
      </c>
      <c r="AI28" s="361">
        <v>0</v>
      </c>
      <c r="AJ28" s="361">
        <v>0</v>
      </c>
      <c r="AK28" s="361">
        <v>0</v>
      </c>
    </row>
    <row r="29" spans="1:37" ht="13.2" x14ac:dyDescent="0.25">
      <c r="A29" s="377"/>
      <c r="B29" s="377"/>
      <c r="C29" s="377"/>
      <c r="D29" s="377"/>
      <c r="E29" s="377"/>
      <c r="F29" s="377"/>
      <c r="G29" s="377"/>
      <c r="H29" s="377"/>
      <c r="I29" s="377"/>
      <c r="J29" s="377"/>
      <c r="K29" s="377"/>
      <c r="L29" s="377"/>
      <c r="M29" s="450"/>
      <c r="Y29" s="361"/>
      <c r="Z29" s="361"/>
      <c r="AA29" s="361" t="s">
        <v>121</v>
      </c>
      <c r="AB29" s="361">
        <v>10</v>
      </c>
      <c r="AC29" s="361">
        <v>6</v>
      </c>
      <c r="AD29" s="361">
        <v>4</v>
      </c>
      <c r="AE29" s="361">
        <v>2</v>
      </c>
      <c r="AF29" s="361">
        <v>1</v>
      </c>
      <c r="AG29" s="361">
        <v>0</v>
      </c>
      <c r="AH29" s="361">
        <v>0</v>
      </c>
      <c r="AI29" s="361">
        <v>0</v>
      </c>
      <c r="AJ29" s="361">
        <v>0</v>
      </c>
      <c r="AK29" s="361">
        <v>0</v>
      </c>
    </row>
    <row r="30" spans="1:37" ht="18.75" customHeight="1" x14ac:dyDescent="0.25">
      <c r="A30" s="377"/>
      <c r="B30" s="721"/>
      <c r="C30" s="721"/>
      <c r="D30" s="718" t="str">
        <f>E15</f>
        <v/>
      </c>
      <c r="E30" s="718"/>
      <c r="F30" s="718" t="str">
        <f>E17</f>
        <v/>
      </c>
      <c r="G30" s="718"/>
      <c r="H30" s="718" t="str">
        <f>E19</f>
        <v/>
      </c>
      <c r="I30" s="718"/>
      <c r="J30" s="718" t="str">
        <f>E21</f>
        <v/>
      </c>
      <c r="K30" s="718"/>
      <c r="L30" s="377"/>
      <c r="M30" s="450"/>
      <c r="Y30" s="361"/>
      <c r="Z30" s="361"/>
      <c r="AA30" s="361" t="s">
        <v>122</v>
      </c>
      <c r="AB30" s="361">
        <v>3</v>
      </c>
      <c r="AC30" s="361">
        <v>2</v>
      </c>
      <c r="AD30" s="361">
        <v>1</v>
      </c>
      <c r="AE30" s="361">
        <v>0</v>
      </c>
      <c r="AF30" s="361">
        <v>0</v>
      </c>
      <c r="AG30" s="361">
        <v>0</v>
      </c>
      <c r="AH30" s="361">
        <v>0</v>
      </c>
      <c r="AI30" s="361">
        <v>0</v>
      </c>
      <c r="AJ30" s="361">
        <v>0</v>
      </c>
      <c r="AK30" s="361">
        <v>0</v>
      </c>
    </row>
    <row r="31" spans="1:37" ht="18.75" customHeight="1" x14ac:dyDescent="0.25">
      <c r="A31" s="458" t="s">
        <v>139</v>
      </c>
      <c r="B31" s="715" t="str">
        <f>E15</f>
        <v/>
      </c>
      <c r="C31" s="715"/>
      <c r="D31" s="717"/>
      <c r="E31" s="717"/>
      <c r="F31" s="716"/>
      <c r="G31" s="716"/>
      <c r="H31" s="716"/>
      <c r="I31" s="716"/>
      <c r="J31" s="718"/>
      <c r="K31" s="718"/>
      <c r="L31" s="377"/>
      <c r="M31" s="449"/>
    </row>
    <row r="32" spans="1:37" ht="18.75" customHeight="1" x14ac:dyDescent="0.25">
      <c r="A32" s="458" t="s">
        <v>142</v>
      </c>
      <c r="B32" s="715" t="str">
        <f>E17</f>
        <v/>
      </c>
      <c r="C32" s="715"/>
      <c r="D32" s="716"/>
      <c r="E32" s="716"/>
      <c r="F32" s="717"/>
      <c r="G32" s="717"/>
      <c r="H32" s="716"/>
      <c r="I32" s="716"/>
      <c r="J32" s="716"/>
      <c r="K32" s="716"/>
      <c r="L32" s="377"/>
      <c r="M32" s="449"/>
    </row>
    <row r="33" spans="1:18" ht="18.75" customHeight="1" x14ac:dyDescent="0.25">
      <c r="A33" s="458" t="s">
        <v>149</v>
      </c>
      <c r="B33" s="715" t="str">
        <f>E19</f>
        <v/>
      </c>
      <c r="C33" s="715"/>
      <c r="D33" s="716"/>
      <c r="E33" s="716"/>
      <c r="F33" s="716"/>
      <c r="G33" s="716"/>
      <c r="H33" s="717"/>
      <c r="I33" s="717"/>
      <c r="J33" s="716"/>
      <c r="K33" s="716"/>
      <c r="L33" s="377"/>
      <c r="M33" s="449"/>
    </row>
    <row r="34" spans="1:18" ht="18.75" customHeight="1" x14ac:dyDescent="0.25">
      <c r="A34" s="458" t="s">
        <v>154</v>
      </c>
      <c r="B34" s="715" t="str">
        <f>E21</f>
        <v/>
      </c>
      <c r="C34" s="715"/>
      <c r="D34" s="716"/>
      <c r="E34" s="716"/>
      <c r="F34" s="716"/>
      <c r="G34" s="716"/>
      <c r="H34" s="718"/>
      <c r="I34" s="718"/>
      <c r="J34" s="717"/>
      <c r="K34" s="717"/>
      <c r="L34" s="377"/>
      <c r="M34" s="449"/>
    </row>
    <row r="35" spans="1:18" ht="18.75" customHeight="1" x14ac:dyDescent="0.25">
      <c r="A35" s="451"/>
      <c r="B35" s="452"/>
      <c r="C35" s="452"/>
      <c r="D35" s="451"/>
      <c r="E35" s="451"/>
      <c r="F35" s="451"/>
      <c r="G35" s="451"/>
      <c r="H35" s="451"/>
      <c r="I35" s="451"/>
      <c r="J35" s="377"/>
      <c r="K35" s="377"/>
      <c r="L35" s="377"/>
      <c r="M35" s="453"/>
    </row>
    <row r="36" spans="1:18" ht="13.2" x14ac:dyDescent="0.25">
      <c r="A36" s="377"/>
      <c r="B36" s="377"/>
      <c r="C36" s="377"/>
      <c r="D36" s="377"/>
      <c r="E36" s="377"/>
      <c r="F36" s="377"/>
      <c r="G36" s="377"/>
      <c r="H36" s="377"/>
      <c r="I36" s="377"/>
      <c r="J36" s="377"/>
      <c r="K36" s="377"/>
      <c r="L36" s="377"/>
      <c r="M36" s="377"/>
    </row>
    <row r="37" spans="1:18" ht="13.2" x14ac:dyDescent="0.25">
      <c r="A37" s="377" t="s">
        <v>82</v>
      </c>
      <c r="B37" s="377"/>
      <c r="C37" s="725" t="str">
        <f>IF(M25=1,B25,IF(M26=1,B26,IF(M27=1,B27,IF(M28=1,B28,""))))</f>
        <v/>
      </c>
      <c r="D37" s="725"/>
      <c r="E37" s="378" t="s">
        <v>143</v>
      </c>
      <c r="F37" s="725" t="str">
        <f>IF(M31=1,B31,IF(M32=1,B32,IF(M33=1,B33,IF(M34=1,B34,""))))</f>
        <v/>
      </c>
      <c r="G37" s="725"/>
      <c r="H37" s="377"/>
      <c r="I37" s="390"/>
      <c r="J37" s="377"/>
      <c r="K37" s="377"/>
      <c r="L37" s="377"/>
      <c r="M37" s="377"/>
    </row>
    <row r="38" spans="1:18" ht="13.2" x14ac:dyDescent="0.25">
      <c r="A38" s="377"/>
      <c r="B38" s="377"/>
      <c r="C38" s="377"/>
      <c r="D38" s="377"/>
      <c r="E38" s="377"/>
      <c r="F38" s="378"/>
      <c r="G38" s="378"/>
      <c r="H38" s="377"/>
      <c r="I38" s="377"/>
      <c r="J38" s="377"/>
      <c r="K38" s="377"/>
      <c r="L38" s="377"/>
      <c r="M38" s="377"/>
    </row>
    <row r="39" spans="1:18" ht="13.2" x14ac:dyDescent="0.25">
      <c r="A39" s="377" t="s">
        <v>144</v>
      </c>
      <c r="B39" s="377"/>
      <c r="C39" s="725" t="str">
        <f>IF(M25=2,B25,IF(M26=2,B26,IF(M27=2,B27,IF(M28=2,B28,""))))</f>
        <v/>
      </c>
      <c r="D39" s="725"/>
      <c r="E39" s="378" t="s">
        <v>143</v>
      </c>
      <c r="F39" s="725" t="str">
        <f>IF(M31=2,B31,IF(M32=2,B32,IF(M33=2,B33,IF(M34=2,B34,""))))</f>
        <v/>
      </c>
      <c r="G39" s="725"/>
      <c r="H39" s="377"/>
      <c r="I39" s="390"/>
      <c r="J39" s="377"/>
      <c r="K39" s="377"/>
      <c r="L39" s="377"/>
      <c r="M39" s="377"/>
    </row>
    <row r="40" spans="1:18" ht="13.2" x14ac:dyDescent="0.25">
      <c r="A40" s="377"/>
      <c r="B40" s="377"/>
      <c r="C40" s="378"/>
      <c r="D40" s="378"/>
      <c r="E40" s="378"/>
      <c r="F40" s="378"/>
      <c r="G40" s="378"/>
      <c r="H40" s="377"/>
      <c r="I40" s="377"/>
      <c r="J40" s="377"/>
      <c r="K40" s="377"/>
      <c r="L40" s="377"/>
      <c r="M40" s="377"/>
    </row>
    <row r="41" spans="1:18" ht="13.2" x14ac:dyDescent="0.25">
      <c r="A41" s="377" t="s">
        <v>145</v>
      </c>
      <c r="B41" s="377"/>
      <c r="C41" s="725" t="str">
        <f>IF(M25=3,B25,IF(M26=3,B26,IF(M27=3,B27,IF(M28=3,B28,""))))</f>
        <v/>
      </c>
      <c r="D41" s="725"/>
      <c r="E41" s="378" t="s">
        <v>143</v>
      </c>
      <c r="F41" s="725" t="str">
        <f>IF(M31=3,B31,IF(M32=3,B32,IF(M33=3,B33,IF(M34=3,B34,""))))</f>
        <v/>
      </c>
      <c r="G41" s="725"/>
      <c r="H41" s="377"/>
      <c r="I41" s="390"/>
      <c r="J41" s="377"/>
      <c r="K41" s="377"/>
      <c r="L41" s="377"/>
      <c r="M41" s="377"/>
    </row>
    <row r="42" spans="1:18" ht="13.2" x14ac:dyDescent="0.25">
      <c r="A42" s="377"/>
      <c r="B42" s="377"/>
      <c r="C42" s="377"/>
      <c r="D42" s="377"/>
      <c r="E42" s="377"/>
      <c r="F42" s="377"/>
      <c r="G42" s="377"/>
      <c r="H42" s="377"/>
      <c r="I42" s="377"/>
      <c r="J42" s="377"/>
      <c r="K42" s="377"/>
      <c r="L42" s="377"/>
      <c r="M42" s="377"/>
    </row>
    <row r="43" spans="1:18" ht="13.2" x14ac:dyDescent="0.25">
      <c r="A43" s="386" t="s">
        <v>155</v>
      </c>
      <c r="B43" s="377"/>
      <c r="C43" s="725">
        <f>IF(M25=4,B25,IF(M26=4,B26,IF(M27=4,B27,IF(M28=4,B28,))))</f>
        <v>0</v>
      </c>
      <c r="D43" s="725"/>
      <c r="E43" s="378" t="s">
        <v>143</v>
      </c>
      <c r="F43" s="725" t="str">
        <f>IF(M31=3,B31,IF(M32=3,B32,IF(M33=4,B33,IF(M34=4,B34,""))))</f>
        <v/>
      </c>
      <c r="G43" s="725"/>
      <c r="H43" s="377"/>
      <c r="I43" s="390"/>
      <c r="J43" s="377"/>
      <c r="K43" s="377"/>
      <c r="L43" s="377"/>
      <c r="M43" s="377"/>
    </row>
    <row r="44" spans="1:18" ht="13.2" x14ac:dyDescent="0.25">
      <c r="A44" s="377"/>
      <c r="B44" s="377"/>
      <c r="C44" s="377"/>
      <c r="D44" s="377"/>
      <c r="E44" s="377"/>
      <c r="F44" s="377"/>
      <c r="G44" s="377"/>
      <c r="H44" s="377"/>
      <c r="I44" s="377"/>
      <c r="J44" s="377"/>
      <c r="K44" s="377"/>
      <c r="L44" s="390"/>
      <c r="M44" s="377"/>
      <c r="P44" s="398"/>
      <c r="Q44" s="398"/>
      <c r="R44" s="399"/>
    </row>
    <row r="45" spans="1:18" ht="13.2" x14ac:dyDescent="0.25">
      <c r="A45" s="242" t="s">
        <v>54</v>
      </c>
      <c r="B45" s="243"/>
      <c r="C45" s="244"/>
      <c r="D45" s="391" t="s">
        <v>60</v>
      </c>
      <c r="E45" s="392" t="s">
        <v>61</v>
      </c>
      <c r="F45" s="393"/>
      <c r="G45" s="391" t="s">
        <v>60</v>
      </c>
      <c r="H45" s="392" t="s">
        <v>123</v>
      </c>
      <c r="I45" s="394"/>
      <c r="J45" s="392" t="s">
        <v>124</v>
      </c>
      <c r="K45" s="395" t="s">
        <v>125</v>
      </c>
      <c r="L45" s="36"/>
      <c r="M45" s="393"/>
      <c r="P45" s="410"/>
      <c r="Q45" s="410"/>
      <c r="R45" s="263"/>
    </row>
    <row r="46" spans="1:18" ht="13.2" x14ac:dyDescent="0.25">
      <c r="A46" s="400" t="s">
        <v>65</v>
      </c>
      <c r="B46" s="401"/>
      <c r="C46" s="402"/>
      <c r="D46" s="403">
        <v>1</v>
      </c>
      <c r="E46" s="713" t="str">
        <f>IF(D46&gt;$R$47,,UPPER(VLOOKUP(D46,'1MD ELO (5)'!$A$7:$Q$134,2)))</f>
        <v/>
      </c>
      <c r="F46" s="713"/>
      <c r="G46" s="404" t="s">
        <v>66</v>
      </c>
      <c r="H46" s="401"/>
      <c r="I46" s="405"/>
      <c r="J46" s="406"/>
      <c r="K46" s="407" t="s">
        <v>67</v>
      </c>
      <c r="L46" s="408"/>
      <c r="M46" s="420"/>
      <c r="P46" s="263"/>
      <c r="Q46" s="262"/>
      <c r="R46" s="263"/>
    </row>
    <row r="47" spans="1:18" ht="13.2" x14ac:dyDescent="0.25">
      <c r="A47" s="411" t="s">
        <v>126</v>
      </c>
      <c r="B47" s="412"/>
      <c r="C47" s="413"/>
      <c r="D47" s="414">
        <v>2</v>
      </c>
      <c r="E47" s="714" t="str">
        <f>IF(D47&gt;$R$47,,UPPER(VLOOKUP(D47,'1MD ELO (5)'!$A$7:$Q$134,2)))</f>
        <v/>
      </c>
      <c r="F47" s="714"/>
      <c r="G47" s="415" t="s">
        <v>69</v>
      </c>
      <c r="H47" s="416"/>
      <c r="I47" s="417"/>
      <c r="J47" s="260"/>
      <c r="K47" s="418"/>
      <c r="L47" s="390"/>
      <c r="M47" s="419"/>
      <c r="P47" s="410"/>
      <c r="Q47" s="410"/>
      <c r="R47" s="425">
        <f>MIN(4,'1MD ELO (5)'!Q2)</f>
        <v>4</v>
      </c>
    </row>
    <row r="48" spans="1:18" ht="13.2" x14ac:dyDescent="0.25">
      <c r="A48" s="275"/>
      <c r="B48" s="276"/>
      <c r="C48" s="278"/>
      <c r="D48" s="414"/>
      <c r="E48" s="258"/>
      <c r="F48" s="377"/>
      <c r="G48" s="415" t="s">
        <v>70</v>
      </c>
      <c r="H48" s="416"/>
      <c r="I48" s="417"/>
      <c r="J48" s="260"/>
      <c r="K48" s="407" t="s">
        <v>71</v>
      </c>
      <c r="L48" s="408"/>
      <c r="M48" s="420"/>
      <c r="P48" s="263"/>
      <c r="Q48" s="262"/>
      <c r="R48" s="263"/>
    </row>
    <row r="49" spans="1:18" ht="13.2" x14ac:dyDescent="0.25">
      <c r="A49" s="279"/>
      <c r="B49" s="182"/>
      <c r="C49" s="280"/>
      <c r="D49" s="414"/>
      <c r="E49" s="258"/>
      <c r="F49" s="377"/>
      <c r="G49" s="415" t="s">
        <v>72</v>
      </c>
      <c r="H49" s="416"/>
      <c r="I49" s="417"/>
      <c r="J49" s="260"/>
      <c r="K49" s="421"/>
      <c r="L49" s="377"/>
      <c r="M49" s="409"/>
      <c r="P49" s="263"/>
      <c r="Q49" s="262"/>
      <c r="R49" s="263"/>
    </row>
    <row r="50" spans="1:18" ht="13.2" x14ac:dyDescent="0.25">
      <c r="A50" s="281"/>
      <c r="B50" s="282"/>
      <c r="C50" s="283"/>
      <c r="D50" s="414"/>
      <c r="E50" s="258"/>
      <c r="F50" s="377"/>
      <c r="G50" s="415" t="s">
        <v>73</v>
      </c>
      <c r="H50" s="416"/>
      <c r="I50" s="417"/>
      <c r="J50" s="260"/>
      <c r="K50" s="411"/>
      <c r="L50" s="390"/>
      <c r="M50" s="419"/>
      <c r="P50" s="410"/>
      <c r="Q50" s="410"/>
      <c r="R50" s="263"/>
    </row>
    <row r="51" spans="1:18" ht="13.2" x14ac:dyDescent="0.25">
      <c r="A51" s="284"/>
      <c r="B51" s="19"/>
      <c r="C51" s="280"/>
      <c r="D51" s="414"/>
      <c r="E51" s="258"/>
      <c r="F51" s="377"/>
      <c r="G51" s="415" t="s">
        <v>74</v>
      </c>
      <c r="H51" s="416"/>
      <c r="I51" s="417"/>
      <c r="J51" s="260"/>
      <c r="K51" s="407" t="s">
        <v>34</v>
      </c>
      <c r="L51" s="408"/>
      <c r="M51" s="420"/>
      <c r="P51" s="263"/>
      <c r="Q51" s="262"/>
      <c r="R51" s="263"/>
    </row>
    <row r="52" spans="1:18" ht="13.2" x14ac:dyDescent="0.25">
      <c r="A52" s="284"/>
      <c r="B52" s="19"/>
      <c r="C52" s="286"/>
      <c r="D52" s="414"/>
      <c r="E52" s="258"/>
      <c r="F52" s="377"/>
      <c r="G52" s="415" t="s">
        <v>75</v>
      </c>
      <c r="H52" s="416"/>
      <c r="I52" s="417"/>
      <c r="J52" s="260"/>
      <c r="K52" s="421"/>
      <c r="L52" s="377"/>
      <c r="M52" s="409"/>
      <c r="P52" s="263"/>
      <c r="Q52" s="262"/>
      <c r="R52" s="425"/>
    </row>
    <row r="53" spans="1:18" ht="13.2" x14ac:dyDescent="0.25">
      <c r="A53" s="287"/>
      <c r="B53" s="288"/>
      <c r="C53" s="290"/>
      <c r="D53" s="422"/>
      <c r="E53" s="292"/>
      <c r="F53" s="390"/>
      <c r="G53" s="423" t="s">
        <v>76</v>
      </c>
      <c r="H53" s="412"/>
      <c r="I53" s="424"/>
      <c r="J53" s="294"/>
      <c r="K53" s="411">
        <f>L4</f>
        <v>0</v>
      </c>
      <c r="L53" s="390"/>
      <c r="M53" s="419"/>
    </row>
    <row r="54" spans="1:18" ht="13.2" x14ac:dyDescent="0.25"/>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485" priority="2" operator="equal">
      <formula>"Bye"</formula>
    </cfRule>
  </conditionalFormatting>
  <conditionalFormatting sqref="R47 R52">
    <cfRule type="expression" dxfId="484"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00FF00"/>
  </sheetPr>
  <dimension ref="A1:AS140"/>
  <sheetViews>
    <sheetView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27" width="11.5546875" hidden="1" customWidth="1"/>
    <col min="28" max="28" width="10.33203125" hidden="1" customWidth="1"/>
    <col min="29" max="34" width="11.5546875" hidden="1" customWidth="1"/>
    <col min="35" max="37" width="9.109375" style="386" customWidth="1"/>
  </cols>
  <sheetData>
    <row r="1" spans="1:45" s="167" customFormat="1" ht="21.75" customHeight="1" x14ac:dyDescent="0.25">
      <c r="A1" s="459" t="str">
        <f>Altalanos!$A$6</f>
        <v>Diákolimpia / H-B vm</v>
      </c>
      <c r="B1" s="459"/>
      <c r="C1" s="348"/>
      <c r="D1" s="348"/>
      <c r="E1" s="348"/>
      <c r="F1" s="348"/>
      <c r="G1" s="348"/>
      <c r="H1" s="459"/>
      <c r="I1" s="350"/>
      <c r="J1" s="351"/>
      <c r="K1" s="349" t="s">
        <v>83</v>
      </c>
      <c r="L1" s="352"/>
      <c r="M1" s="353"/>
      <c r="N1" s="351"/>
      <c r="O1" s="351"/>
      <c r="P1" s="351"/>
      <c r="Q1" s="348"/>
      <c r="R1" s="351"/>
      <c r="T1" s="460"/>
      <c r="U1" s="460"/>
      <c r="V1" s="460"/>
      <c r="W1" s="460"/>
      <c r="X1" s="460"/>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c r="AI1" s="451"/>
      <c r="AJ1" s="451"/>
      <c r="AK1" s="451"/>
    </row>
    <row r="2" spans="1:45" s="172" customFormat="1" ht="13.2" x14ac:dyDescent="0.25">
      <c r="A2" s="355" t="s">
        <v>32</v>
      </c>
      <c r="B2" s="356"/>
      <c r="C2" s="356"/>
      <c r="D2" s="356"/>
      <c r="E2" s="104">
        <f>Altalanos!$E$8</f>
        <v>0</v>
      </c>
      <c r="F2" s="356"/>
      <c r="G2" s="357"/>
      <c r="H2" s="358"/>
      <c r="I2" s="358"/>
      <c r="J2" s="359"/>
      <c r="K2" s="352"/>
      <c r="L2" s="352"/>
      <c r="M2" s="352"/>
      <c r="N2" s="359"/>
      <c r="O2" s="358"/>
      <c r="P2" s="359"/>
      <c r="Q2" s="358"/>
      <c r="R2" s="359"/>
      <c r="T2" s="461"/>
      <c r="U2" s="461"/>
      <c r="V2" s="461"/>
      <c r="W2" s="461"/>
      <c r="X2" s="461"/>
      <c r="Y2" s="360"/>
      <c r="Z2" s="361"/>
      <c r="AA2" s="361" t="s">
        <v>98</v>
      </c>
      <c r="AB2" s="362">
        <v>300</v>
      </c>
      <c r="AC2" s="362">
        <v>250</v>
      </c>
      <c r="AD2" s="362">
        <v>200</v>
      </c>
      <c r="AE2" s="362">
        <v>150</v>
      </c>
      <c r="AF2" s="362">
        <v>120</v>
      </c>
      <c r="AG2" s="362">
        <v>90</v>
      </c>
      <c r="AH2" s="362">
        <v>40</v>
      </c>
      <c r="AI2" s="377"/>
      <c r="AJ2" s="377"/>
      <c r="AK2" s="377"/>
      <c r="AL2" s="461"/>
      <c r="AM2" s="461"/>
      <c r="AN2" s="461"/>
      <c r="AO2" s="461"/>
      <c r="AP2" s="461"/>
      <c r="AQ2" s="461"/>
      <c r="AR2" s="461"/>
      <c r="AS2" s="461"/>
    </row>
    <row r="3" spans="1:45" s="175" customFormat="1" ht="11.25" customHeight="1" x14ac:dyDescent="0.25">
      <c r="A3" s="56" t="s">
        <v>24</v>
      </c>
      <c r="B3" s="56"/>
      <c r="C3" s="56"/>
      <c r="D3" s="56"/>
      <c r="E3" s="55"/>
      <c r="F3" s="56"/>
      <c r="G3" s="56" t="s">
        <v>13</v>
      </c>
      <c r="H3" s="56"/>
      <c r="I3" s="56"/>
      <c r="J3" s="173"/>
      <c r="K3" s="56" t="s">
        <v>35</v>
      </c>
      <c r="L3" s="173"/>
      <c r="M3" s="56"/>
      <c r="N3" s="173"/>
      <c r="O3" s="56"/>
      <c r="P3" s="173"/>
      <c r="Q3" s="56"/>
      <c r="R3" s="57" t="s">
        <v>36</v>
      </c>
      <c r="T3" s="462"/>
      <c r="U3" s="462"/>
      <c r="V3" s="462"/>
      <c r="W3" s="462"/>
      <c r="X3" s="462"/>
      <c r="Y3" s="361" t="str">
        <f>IF(K4="OB","A",IF(K4="IX","W",IF(K4="","",K4)))</f>
        <v/>
      </c>
      <c r="Z3" s="361"/>
      <c r="AA3" s="361" t="s">
        <v>116</v>
      </c>
      <c r="AB3" s="362">
        <v>280</v>
      </c>
      <c r="AC3" s="362">
        <v>230</v>
      </c>
      <c r="AD3" s="362">
        <v>180</v>
      </c>
      <c r="AE3" s="362">
        <v>140</v>
      </c>
      <c r="AF3" s="362">
        <v>80</v>
      </c>
      <c r="AG3" s="362">
        <v>0</v>
      </c>
      <c r="AH3" s="362">
        <v>0</v>
      </c>
      <c r="AI3" s="377"/>
      <c r="AJ3" s="377"/>
      <c r="AK3" s="377"/>
      <c r="AL3" s="462"/>
      <c r="AM3" s="462"/>
      <c r="AN3" s="462"/>
      <c r="AO3" s="462"/>
      <c r="AP3" s="462"/>
      <c r="AQ3" s="462"/>
      <c r="AR3" s="462"/>
      <c r="AS3" s="462"/>
    </row>
    <row r="4" spans="1:45" s="181" customFormat="1" ht="11.25" customHeight="1" x14ac:dyDescent="0.25">
      <c r="A4" s="720" t="str">
        <f>Altalanos!$A$10</f>
        <v>2025. 04. 29-30.</v>
      </c>
      <c r="B4" s="720"/>
      <c r="C4" s="720"/>
      <c r="D4" s="2"/>
      <c r="E4" s="366"/>
      <c r="F4" s="366"/>
      <c r="G4" s="366" t="str">
        <f>Altalanos!$C$10</f>
        <v>Berettyóújfalu</v>
      </c>
      <c r="H4" s="463"/>
      <c r="I4" s="366"/>
      <c r="J4" s="368"/>
      <c r="K4" s="367"/>
      <c r="L4" s="368"/>
      <c r="M4" s="464"/>
      <c r="N4" s="368"/>
      <c r="O4" s="366"/>
      <c r="P4" s="368"/>
      <c r="Q4" s="366"/>
      <c r="R4" s="369">
        <f>Altalanos!$E$10</f>
        <v>0</v>
      </c>
      <c r="T4" s="465"/>
      <c r="U4" s="465"/>
      <c r="V4" s="465"/>
      <c r="W4" s="465"/>
      <c r="X4" s="465"/>
      <c r="Y4" s="361"/>
      <c r="Z4" s="361"/>
      <c r="AA4" s="361" t="s">
        <v>101</v>
      </c>
      <c r="AB4" s="362">
        <v>250</v>
      </c>
      <c r="AC4" s="362">
        <v>200</v>
      </c>
      <c r="AD4" s="362">
        <v>150</v>
      </c>
      <c r="AE4" s="362">
        <v>120</v>
      </c>
      <c r="AF4" s="362">
        <v>90</v>
      </c>
      <c r="AG4" s="362">
        <v>60</v>
      </c>
      <c r="AH4" s="362">
        <v>25</v>
      </c>
      <c r="AI4" s="377"/>
      <c r="AJ4" s="377"/>
      <c r="AK4" s="377"/>
      <c r="AL4" s="465"/>
      <c r="AM4" s="465"/>
      <c r="AN4" s="465"/>
      <c r="AO4" s="465"/>
      <c r="AP4" s="465"/>
      <c r="AQ4" s="465"/>
      <c r="AR4" s="465"/>
      <c r="AS4" s="465"/>
    </row>
    <row r="5" spans="1:45" s="175" customFormat="1" ht="13.2" x14ac:dyDescent="0.25">
      <c r="A5" s="182"/>
      <c r="B5" s="183" t="s">
        <v>53</v>
      </c>
      <c r="C5" s="184" t="s">
        <v>54</v>
      </c>
      <c r="D5" s="183" t="s">
        <v>55</v>
      </c>
      <c r="E5" s="183" t="s">
        <v>81</v>
      </c>
      <c r="F5" s="185" t="s">
        <v>27</v>
      </c>
      <c r="G5" s="185" t="s">
        <v>28</v>
      </c>
      <c r="H5" s="185"/>
      <c r="I5" s="185" t="s">
        <v>38</v>
      </c>
      <c r="J5" s="185"/>
      <c r="K5" s="183" t="s">
        <v>57</v>
      </c>
      <c r="L5" s="186"/>
      <c r="M5" s="183" t="s">
        <v>82</v>
      </c>
      <c r="N5" s="186"/>
      <c r="O5" s="183" t="s">
        <v>156</v>
      </c>
      <c r="P5" s="186"/>
      <c r="Q5" s="183"/>
      <c r="R5" s="187"/>
      <c r="T5" s="462"/>
      <c r="U5" s="462"/>
      <c r="V5" s="462"/>
      <c r="W5" s="462"/>
      <c r="X5" s="462"/>
      <c r="Y5" s="361">
        <f>IF(OR(Altalanos!$A$8="F1",Altalanos!$A$8="F2",Altalanos!$A$8="N1",Altalanos!$A$8="N2"),1,2)</f>
        <v>2</v>
      </c>
      <c r="Z5" s="361"/>
      <c r="AA5" s="361" t="s">
        <v>104</v>
      </c>
      <c r="AB5" s="362">
        <v>200</v>
      </c>
      <c r="AC5" s="362">
        <v>150</v>
      </c>
      <c r="AD5" s="362">
        <v>120</v>
      </c>
      <c r="AE5" s="362">
        <v>90</v>
      </c>
      <c r="AF5" s="362">
        <v>60</v>
      </c>
      <c r="AG5" s="362">
        <v>40</v>
      </c>
      <c r="AH5" s="362">
        <v>15</v>
      </c>
      <c r="AI5" s="377"/>
      <c r="AJ5" s="377"/>
      <c r="AK5" s="377"/>
      <c r="AL5" s="462"/>
      <c r="AM5" s="462"/>
      <c r="AN5" s="462"/>
      <c r="AO5" s="462"/>
      <c r="AP5" s="462"/>
      <c r="AQ5" s="462"/>
      <c r="AR5" s="462"/>
      <c r="AS5" s="462"/>
    </row>
    <row r="6" spans="1:45" s="195" customFormat="1" ht="12.75" customHeight="1" x14ac:dyDescent="0.25">
      <c r="A6" s="466"/>
      <c r="B6" s="467"/>
      <c r="C6" s="467"/>
      <c r="D6" s="467"/>
      <c r="E6" s="467"/>
      <c r="F6" s="466" t="str">
        <f>IF(Y3="","",CONCATENATE(VLOOKUP(Y3,AB1:AH1,4)," pont"))</f>
        <v/>
      </c>
      <c r="G6" s="468"/>
      <c r="H6" s="469"/>
      <c r="I6" s="468"/>
      <c r="J6" s="470"/>
      <c r="K6" s="467" t="str">
        <f>IF(Y3="","",CONCATENATE(VLOOKUP(Y3,AB1:AH1,3)," pont"))</f>
        <v/>
      </c>
      <c r="L6" s="470"/>
      <c r="M6" s="467" t="str">
        <f>IF(Y3="","",CONCATENATE(VLOOKUP(Y3,AB1:AH1,2)," pont"))</f>
        <v/>
      </c>
      <c r="N6" s="470"/>
      <c r="O6" s="467" t="str">
        <f>IF(Y3="","",CONCATENATE(VLOOKUP(Y3,AB1:AH1,1)," pont"))</f>
        <v/>
      </c>
      <c r="P6" s="470"/>
      <c r="Q6" s="467"/>
      <c r="R6" s="471"/>
      <c r="T6" s="472"/>
      <c r="U6" s="472"/>
      <c r="V6" s="472"/>
      <c r="W6" s="472"/>
      <c r="X6" s="472"/>
      <c r="Y6" s="473"/>
      <c r="Z6" s="473"/>
      <c r="AA6" s="473" t="s">
        <v>112</v>
      </c>
      <c r="AB6" s="474">
        <v>150</v>
      </c>
      <c r="AC6" s="474">
        <v>120</v>
      </c>
      <c r="AD6" s="474">
        <v>90</v>
      </c>
      <c r="AE6" s="474">
        <v>60</v>
      </c>
      <c r="AF6" s="474">
        <v>40</v>
      </c>
      <c r="AG6" s="474">
        <v>25</v>
      </c>
      <c r="AH6" s="474">
        <v>10</v>
      </c>
      <c r="AI6" s="475"/>
      <c r="AJ6" s="475"/>
      <c r="AK6" s="475"/>
      <c r="AL6" s="472"/>
      <c r="AM6" s="472"/>
      <c r="AN6" s="472"/>
      <c r="AO6" s="472"/>
      <c r="AP6" s="472"/>
      <c r="AQ6" s="472"/>
      <c r="AR6" s="472"/>
      <c r="AS6" s="472"/>
    </row>
    <row r="7" spans="1:45" s="63" customFormat="1" ht="12.75" customHeight="1" x14ac:dyDescent="0.25">
      <c r="A7" s="196">
        <v>1</v>
      </c>
      <c r="B7" s="238" t="str">
        <f>IF($E7="","",VLOOKUP($E7,'1MD ELO (5)'!$A$7:$O$22,14))</f>
        <v/>
      </c>
      <c r="C7" s="239" t="str">
        <f>IF($E7="","",VLOOKUP($E7,'1MD ELO (5)'!$A$7:$O$22,15))</f>
        <v/>
      </c>
      <c r="D7" s="239" t="str">
        <f>IF($E7="","",VLOOKUP($E7,'1MD ELO (5)'!$A$7:$O$22,5))</f>
        <v/>
      </c>
      <c r="E7" s="240"/>
      <c r="F7" s="476" t="str">
        <f>UPPER(IF($E7="","",VLOOKUP($E7,'1MD ELO (5)'!$A$7:$O$22,2)))</f>
        <v/>
      </c>
      <c r="G7" s="476" t="str">
        <f>IF($E7="","",VLOOKUP($E7,'1MD ELO (5)'!$A$7:$O$22,3))</f>
        <v/>
      </c>
      <c r="H7" s="476"/>
      <c r="I7" s="476" t="str">
        <f>IF($E7="","",VLOOKUP($E7,'1MD ELO (5)'!$A$7:$O$22,4))</f>
        <v/>
      </c>
      <c r="J7" s="477"/>
      <c r="K7" s="478"/>
      <c r="L7" s="478"/>
      <c r="M7" s="478"/>
      <c r="N7" s="478"/>
      <c r="O7" s="203"/>
      <c r="P7" s="204"/>
      <c r="Q7" s="205"/>
      <c r="R7" s="206"/>
      <c r="S7" s="207"/>
      <c r="T7" s="207"/>
      <c r="U7" s="479" t="str">
        <f>Birók!P21</f>
        <v>Bíró</v>
      </c>
      <c r="V7" s="207"/>
      <c r="W7" s="207"/>
      <c r="X7" s="207"/>
      <c r="Y7" s="361"/>
      <c r="Z7" s="361"/>
      <c r="AA7" s="361" t="s">
        <v>113</v>
      </c>
      <c r="AB7" s="362">
        <v>120</v>
      </c>
      <c r="AC7" s="362">
        <v>90</v>
      </c>
      <c r="AD7" s="362">
        <v>60</v>
      </c>
      <c r="AE7" s="362">
        <v>40</v>
      </c>
      <c r="AF7" s="362">
        <v>25</v>
      </c>
      <c r="AG7" s="362">
        <v>10</v>
      </c>
      <c r="AH7" s="362">
        <v>5</v>
      </c>
      <c r="AI7" s="377"/>
      <c r="AJ7" s="377"/>
      <c r="AK7" s="377"/>
      <c r="AL7" s="207"/>
      <c r="AM7" s="207"/>
      <c r="AN7" s="207"/>
      <c r="AO7" s="207"/>
      <c r="AP7" s="207"/>
      <c r="AQ7" s="207"/>
      <c r="AR7" s="207"/>
      <c r="AS7" s="207"/>
    </row>
    <row r="8" spans="1:45" s="63" customFormat="1" ht="12.75" customHeight="1" x14ac:dyDescent="0.25">
      <c r="A8" s="209"/>
      <c r="B8" s="480"/>
      <c r="C8" s="481"/>
      <c r="D8" s="481"/>
      <c r="E8" s="482"/>
      <c r="F8" s="483"/>
      <c r="G8" s="483"/>
      <c r="H8" s="484"/>
      <c r="I8" s="485" t="s">
        <v>59</v>
      </c>
      <c r="J8" s="216"/>
      <c r="K8" s="486" t="str">
        <f>UPPER(IF(OR(J8="a",J8="as"),F7,IF(OR(J8="b",J8="bs"),F9,)))</f>
        <v/>
      </c>
      <c r="L8" s="486"/>
      <c r="M8" s="478"/>
      <c r="N8" s="478"/>
      <c r="O8" s="203"/>
      <c r="P8" s="204"/>
      <c r="Q8" s="205"/>
      <c r="R8" s="206"/>
      <c r="S8" s="207"/>
      <c r="T8" s="207"/>
      <c r="U8" s="487" t="str">
        <f>Birók!P22</f>
        <v xml:space="preserve"> </v>
      </c>
      <c r="V8" s="207"/>
      <c r="W8" s="207"/>
      <c r="X8" s="207"/>
      <c r="Y8" s="361"/>
      <c r="Z8" s="361"/>
      <c r="AA8" s="361" t="s">
        <v>114</v>
      </c>
      <c r="AB8" s="362">
        <v>90</v>
      </c>
      <c r="AC8" s="362">
        <v>60</v>
      </c>
      <c r="AD8" s="362">
        <v>40</v>
      </c>
      <c r="AE8" s="362">
        <v>25</v>
      </c>
      <c r="AF8" s="362">
        <v>10</v>
      </c>
      <c r="AG8" s="362">
        <v>5</v>
      </c>
      <c r="AH8" s="362">
        <v>2</v>
      </c>
      <c r="AI8" s="377"/>
      <c r="AJ8" s="377"/>
      <c r="AK8" s="377"/>
      <c r="AL8" s="207"/>
      <c r="AM8" s="207"/>
      <c r="AN8" s="207"/>
      <c r="AO8" s="207"/>
      <c r="AP8" s="207"/>
      <c r="AQ8" s="207"/>
      <c r="AR8" s="207"/>
      <c r="AS8" s="207"/>
    </row>
    <row r="9" spans="1:45" s="63" customFormat="1" ht="12.75" customHeight="1" x14ac:dyDescent="0.25">
      <c r="A9" s="209">
        <v>2</v>
      </c>
      <c r="B9" s="238" t="str">
        <f>IF($E9="","",VLOOKUP($E9,'1MD ELO (5)'!$A$7:$O$22,14))</f>
        <v/>
      </c>
      <c r="C9" s="239" t="str">
        <f>IF($E9="","",VLOOKUP($E9,'1MD ELO (5)'!$A$7:$O$22,15))</f>
        <v/>
      </c>
      <c r="D9" s="239" t="str">
        <f>IF($E9="","",VLOOKUP($E9,'1MD ELO (5)'!$A$7:$O$22,5))</f>
        <v/>
      </c>
      <c r="E9" s="488"/>
      <c r="F9" s="380" t="str">
        <f>UPPER(IF($E9="","",VLOOKUP($E9,'1MD ELO (5)'!$A$7:$O$22,2)))</f>
        <v/>
      </c>
      <c r="G9" s="380" t="str">
        <f>IF($E9="","",VLOOKUP($E9,'1MD ELO (5)'!$A$7:$O$22,3))</f>
        <v/>
      </c>
      <c r="H9" s="380"/>
      <c r="I9" s="380" t="str">
        <f>IF($E9="","",VLOOKUP($E9,'1MD ELO (5)'!$A$7:$O$22,4))</f>
        <v/>
      </c>
      <c r="J9" s="489"/>
      <c r="K9" s="478"/>
      <c r="L9" s="490"/>
      <c r="M9" s="478"/>
      <c r="N9" s="478"/>
      <c r="O9" s="203"/>
      <c r="P9" s="204"/>
      <c r="Q9" s="205"/>
      <c r="R9" s="206"/>
      <c r="S9" s="207"/>
      <c r="T9" s="207"/>
      <c r="U9" s="487" t="str">
        <f>Birók!P23</f>
        <v xml:space="preserve"> </v>
      </c>
      <c r="V9" s="207"/>
      <c r="W9" s="207"/>
      <c r="X9" s="207"/>
      <c r="Y9" s="361"/>
      <c r="Z9" s="361"/>
      <c r="AA9" s="361" t="s">
        <v>115</v>
      </c>
      <c r="AB9" s="362">
        <v>60</v>
      </c>
      <c r="AC9" s="362">
        <v>40</v>
      </c>
      <c r="AD9" s="362">
        <v>25</v>
      </c>
      <c r="AE9" s="362">
        <v>10</v>
      </c>
      <c r="AF9" s="362">
        <v>5</v>
      </c>
      <c r="AG9" s="362">
        <v>2</v>
      </c>
      <c r="AH9" s="362">
        <v>1</v>
      </c>
      <c r="AI9" s="377"/>
      <c r="AJ9" s="377"/>
      <c r="AK9" s="377"/>
      <c r="AL9" s="207"/>
      <c r="AM9" s="207"/>
      <c r="AN9" s="207"/>
      <c r="AO9" s="207"/>
      <c r="AP9" s="207"/>
      <c r="AQ9" s="207"/>
      <c r="AR9" s="207"/>
      <c r="AS9" s="207"/>
    </row>
    <row r="10" spans="1:45" s="63" customFormat="1" ht="12.75" customHeight="1" x14ac:dyDescent="0.25">
      <c r="A10" s="209"/>
      <c r="B10" s="480"/>
      <c r="C10" s="481"/>
      <c r="D10" s="481"/>
      <c r="E10" s="491"/>
      <c r="F10" s="483"/>
      <c r="G10" s="483"/>
      <c r="H10" s="484"/>
      <c r="I10" s="483"/>
      <c r="J10" s="492"/>
      <c r="K10" s="485" t="s">
        <v>59</v>
      </c>
      <c r="L10" s="225"/>
      <c r="M10" s="486" t="str">
        <f>UPPER(IF(OR(L10="a",L10="as"),K8,IF(OR(L10="b",L10="bs"),K12,)))</f>
        <v/>
      </c>
      <c r="N10" s="493"/>
      <c r="O10" s="494"/>
      <c r="P10" s="494"/>
      <c r="Q10" s="205"/>
      <c r="R10" s="206"/>
      <c r="S10" s="207"/>
      <c r="T10" s="207"/>
      <c r="U10" s="487" t="str">
        <f>Birók!P24</f>
        <v xml:space="preserve"> </v>
      </c>
      <c r="V10" s="207"/>
      <c r="W10" s="207"/>
      <c r="X10" s="207"/>
      <c r="Y10" s="361"/>
      <c r="Z10" s="361"/>
      <c r="AA10" s="361" t="s">
        <v>117</v>
      </c>
      <c r="AB10" s="362">
        <v>40</v>
      </c>
      <c r="AC10" s="362">
        <v>25</v>
      </c>
      <c r="AD10" s="362">
        <v>15</v>
      </c>
      <c r="AE10" s="362">
        <v>7</v>
      </c>
      <c r="AF10" s="362">
        <v>4</v>
      </c>
      <c r="AG10" s="362">
        <v>1</v>
      </c>
      <c r="AH10" s="362">
        <v>0</v>
      </c>
      <c r="AI10" s="377"/>
      <c r="AJ10" s="377"/>
      <c r="AK10" s="377"/>
      <c r="AL10" s="207"/>
      <c r="AM10" s="207"/>
      <c r="AN10" s="207"/>
      <c r="AO10" s="207"/>
      <c r="AP10" s="207"/>
      <c r="AQ10" s="207"/>
      <c r="AR10" s="207"/>
      <c r="AS10" s="207"/>
    </row>
    <row r="11" spans="1:45" s="63" customFormat="1" ht="12.75" customHeight="1" x14ac:dyDescent="0.25">
      <c r="A11" s="209">
        <v>3</v>
      </c>
      <c r="B11" s="238" t="str">
        <f>IF($E11="","",VLOOKUP($E11,'1MD ELO (5)'!$A$7:$O$22,14))</f>
        <v/>
      </c>
      <c r="C11" s="239" t="str">
        <f>IF($E11="","",VLOOKUP($E11,'1MD ELO (5)'!$A$7:$O$22,15))</f>
        <v/>
      </c>
      <c r="D11" s="239" t="str">
        <f>IF($E11="","",VLOOKUP($E11,'1MD ELO (5)'!$A$7:$O$22,5))</f>
        <v/>
      </c>
      <c r="E11" s="488"/>
      <c r="F11" s="380" t="str">
        <f>UPPER(IF($E11="","",VLOOKUP($E11,'1MD ELO (5)'!$A$7:$O$22,2)))</f>
        <v/>
      </c>
      <c r="G11" s="380" t="str">
        <f>IF($E11="","",VLOOKUP($E11,'1MD ELO (5)'!$A$7:$O$22,3))</f>
        <v/>
      </c>
      <c r="H11" s="380"/>
      <c r="I11" s="380" t="str">
        <f>IF($E11="","",VLOOKUP($E11,'1MD ELO (5)'!$A$7:$O$22,4))</f>
        <v/>
      </c>
      <c r="J11" s="477"/>
      <c r="K11" s="478"/>
      <c r="L11" s="495"/>
      <c r="M11" s="478"/>
      <c r="N11" s="496"/>
      <c r="O11" s="494"/>
      <c r="P11" s="494"/>
      <c r="Q11" s="205"/>
      <c r="R11" s="206"/>
      <c r="S11" s="207"/>
      <c r="T11" s="207"/>
      <c r="U11" s="487" t="str">
        <f>Birók!P25</f>
        <v xml:space="preserve"> </v>
      </c>
      <c r="V11" s="207"/>
      <c r="W11" s="207"/>
      <c r="X11" s="207"/>
      <c r="Y11" s="361"/>
      <c r="Z11" s="361"/>
      <c r="AA11" s="361" t="s">
        <v>118</v>
      </c>
      <c r="AB11" s="362">
        <v>25</v>
      </c>
      <c r="AC11" s="362">
        <v>15</v>
      </c>
      <c r="AD11" s="362">
        <v>10</v>
      </c>
      <c r="AE11" s="362">
        <v>6</v>
      </c>
      <c r="AF11" s="362">
        <v>3</v>
      </c>
      <c r="AG11" s="362">
        <v>1</v>
      </c>
      <c r="AH11" s="362">
        <v>0</v>
      </c>
      <c r="AI11" s="377"/>
      <c r="AJ11" s="377"/>
      <c r="AK11" s="377"/>
      <c r="AL11" s="207"/>
      <c r="AM11" s="207"/>
      <c r="AN11" s="207"/>
      <c r="AO11" s="207"/>
      <c r="AP11" s="207"/>
      <c r="AQ11" s="207"/>
      <c r="AR11" s="207"/>
      <c r="AS11" s="207"/>
    </row>
    <row r="12" spans="1:45" s="63" customFormat="1" ht="12.75" customHeight="1" x14ac:dyDescent="0.25">
      <c r="A12" s="209"/>
      <c r="B12" s="480"/>
      <c r="C12" s="481"/>
      <c r="D12" s="481"/>
      <c r="E12" s="491"/>
      <c r="F12" s="483"/>
      <c r="G12" s="483"/>
      <c r="H12" s="484"/>
      <c r="I12" s="485" t="s">
        <v>59</v>
      </c>
      <c r="J12" s="216"/>
      <c r="K12" s="486" t="str">
        <f>UPPER(IF(OR(J12="a",J12="as"),F11,IF(OR(J12="b",J12="bs"),F13,)))</f>
        <v/>
      </c>
      <c r="L12" s="497"/>
      <c r="M12" s="478"/>
      <c r="N12" s="496"/>
      <c r="O12" s="494"/>
      <c r="P12" s="494"/>
      <c r="Q12" s="205"/>
      <c r="R12" s="206"/>
      <c r="S12" s="207"/>
      <c r="T12" s="207"/>
      <c r="U12" s="487" t="str">
        <f>Birók!P26</f>
        <v xml:space="preserve"> </v>
      </c>
      <c r="V12" s="207"/>
      <c r="W12" s="207"/>
      <c r="X12" s="207"/>
      <c r="Y12" s="361"/>
      <c r="Z12" s="361"/>
      <c r="AA12" s="361" t="s">
        <v>120</v>
      </c>
      <c r="AB12" s="362">
        <v>15</v>
      </c>
      <c r="AC12" s="362">
        <v>10</v>
      </c>
      <c r="AD12" s="362">
        <v>6</v>
      </c>
      <c r="AE12" s="362">
        <v>3</v>
      </c>
      <c r="AF12" s="362">
        <v>1</v>
      </c>
      <c r="AG12" s="362">
        <v>0</v>
      </c>
      <c r="AH12" s="362">
        <v>0</v>
      </c>
      <c r="AI12" s="377"/>
      <c r="AJ12" s="377"/>
      <c r="AK12" s="377"/>
      <c r="AL12" s="207"/>
      <c r="AM12" s="207"/>
      <c r="AN12" s="207"/>
      <c r="AO12" s="207"/>
      <c r="AP12" s="207"/>
      <c r="AQ12" s="207"/>
      <c r="AR12" s="207"/>
      <c r="AS12" s="207"/>
    </row>
    <row r="13" spans="1:45" s="63" customFormat="1" ht="12.75" customHeight="1" x14ac:dyDescent="0.25">
      <c r="A13" s="209">
        <v>4</v>
      </c>
      <c r="B13" s="238" t="str">
        <f>IF($E13="","",VLOOKUP($E13,'1MD ELO (5)'!$A$7:$O$22,14))</f>
        <v/>
      </c>
      <c r="C13" s="239" t="str">
        <f>IF($E13="","",VLOOKUP($E13,'1MD ELO (5)'!$A$7:$O$22,15))</f>
        <v/>
      </c>
      <c r="D13" s="239" t="str">
        <f>IF($E13="","",VLOOKUP($E13,'1MD ELO (5)'!$A$7:$O$22,5))</f>
        <v/>
      </c>
      <c r="E13" s="488"/>
      <c r="F13" s="380" t="str">
        <f>UPPER(IF($E13="","",VLOOKUP($E13,'1MD ELO (5)'!$A$7:$O$22,2)))</f>
        <v/>
      </c>
      <c r="G13" s="380" t="str">
        <f>IF($E13="","",VLOOKUP($E13,'1MD ELO (5)'!$A$7:$O$22,3))</f>
        <v/>
      </c>
      <c r="H13" s="380"/>
      <c r="I13" s="380" t="str">
        <f>IF($E13="","",VLOOKUP($E13,'1MD ELO (5)'!$A$7:$O$22,4))</f>
        <v/>
      </c>
      <c r="J13" s="498"/>
      <c r="K13" s="478"/>
      <c r="L13" s="478"/>
      <c r="M13" s="478"/>
      <c r="N13" s="496"/>
      <c r="O13" s="494"/>
      <c r="P13" s="494"/>
      <c r="Q13" s="205"/>
      <c r="R13" s="206"/>
      <c r="S13" s="207"/>
      <c r="T13" s="207"/>
      <c r="U13" s="487" t="str">
        <f>Birók!P27</f>
        <v xml:space="preserve"> </v>
      </c>
      <c r="V13" s="207"/>
      <c r="W13" s="207"/>
      <c r="X13" s="207"/>
      <c r="Y13" s="361"/>
      <c r="Z13" s="361"/>
      <c r="AA13" s="361" t="s">
        <v>121</v>
      </c>
      <c r="AB13" s="362">
        <v>10</v>
      </c>
      <c r="AC13" s="362">
        <v>6</v>
      </c>
      <c r="AD13" s="362">
        <v>3</v>
      </c>
      <c r="AE13" s="362">
        <v>1</v>
      </c>
      <c r="AF13" s="362">
        <v>0</v>
      </c>
      <c r="AG13" s="362">
        <v>0</v>
      </c>
      <c r="AH13" s="362">
        <v>0</v>
      </c>
      <c r="AI13" s="377"/>
      <c r="AJ13" s="377"/>
      <c r="AK13" s="377"/>
      <c r="AL13" s="207"/>
      <c r="AM13" s="207"/>
      <c r="AN13" s="207"/>
      <c r="AO13" s="207"/>
      <c r="AP13" s="207"/>
      <c r="AQ13" s="207"/>
      <c r="AR13" s="207"/>
      <c r="AS13" s="207"/>
    </row>
    <row r="14" spans="1:45" s="63" customFormat="1" ht="12.75" customHeight="1" x14ac:dyDescent="0.25">
      <c r="A14" s="209"/>
      <c r="B14" s="480"/>
      <c r="C14" s="481"/>
      <c r="D14" s="481"/>
      <c r="E14" s="491"/>
      <c r="F14" s="483"/>
      <c r="G14" s="483"/>
      <c r="H14" s="484"/>
      <c r="I14" s="483"/>
      <c r="J14" s="492"/>
      <c r="K14" s="478"/>
      <c r="L14" s="478"/>
      <c r="M14" s="485" t="s">
        <v>59</v>
      </c>
      <c r="N14" s="225"/>
      <c r="O14" s="486" t="str">
        <f>UPPER(IF(OR(N14="a",N14="as"),M10,IF(OR(N14="b",N14="bs"),M18,)))</f>
        <v/>
      </c>
      <c r="P14" s="493"/>
      <c r="Q14" s="205"/>
      <c r="R14" s="206"/>
      <c r="S14" s="207"/>
      <c r="T14" s="207"/>
      <c r="U14" s="487" t="str">
        <f>Birók!P28</f>
        <v xml:space="preserve"> </v>
      </c>
      <c r="V14" s="207"/>
      <c r="W14" s="207"/>
      <c r="X14" s="207"/>
      <c r="Y14" s="361"/>
      <c r="Z14" s="361"/>
      <c r="AA14" s="361" t="s">
        <v>122</v>
      </c>
      <c r="AB14" s="362">
        <v>3</v>
      </c>
      <c r="AC14" s="362">
        <v>2</v>
      </c>
      <c r="AD14" s="362">
        <v>1</v>
      </c>
      <c r="AE14" s="362">
        <v>0</v>
      </c>
      <c r="AF14" s="362">
        <v>0</v>
      </c>
      <c r="AG14" s="362">
        <v>0</v>
      </c>
      <c r="AH14" s="362">
        <v>0</v>
      </c>
      <c r="AI14" s="377"/>
      <c r="AJ14" s="377"/>
      <c r="AK14" s="377"/>
      <c r="AL14" s="207"/>
      <c r="AM14" s="207"/>
      <c r="AN14" s="207"/>
      <c r="AO14" s="207"/>
      <c r="AP14" s="207"/>
      <c r="AQ14" s="207"/>
      <c r="AR14" s="207"/>
      <c r="AS14" s="207"/>
    </row>
    <row r="15" spans="1:45" s="63" customFormat="1" ht="12.75" customHeight="1" x14ac:dyDescent="0.25">
      <c r="A15" s="302">
        <v>5</v>
      </c>
      <c r="B15" s="238" t="str">
        <f>IF($E15="","",VLOOKUP($E15,'1MD ELO (5)'!$A$7:$O$22,14))</f>
        <v/>
      </c>
      <c r="C15" s="239" t="str">
        <f>IF($E15="","",VLOOKUP($E15,'1MD ELO (5)'!$A$7:$O$22,15))</f>
        <v/>
      </c>
      <c r="D15" s="239" t="str">
        <f>IF($E15="","",VLOOKUP($E15,'1MD ELO (5)'!$A$7:$O$22,5))</f>
        <v/>
      </c>
      <c r="E15" s="488"/>
      <c r="F15" s="380" t="str">
        <f>UPPER(IF($E15="","",VLOOKUP($E15,'1MD ELO (5)'!$A$7:$O$22,2)))</f>
        <v/>
      </c>
      <c r="G15" s="380" t="str">
        <f>IF($E15="","",VLOOKUP($E15,'1MD ELO (5)'!$A$7:$O$22,3))</f>
        <v/>
      </c>
      <c r="H15" s="380"/>
      <c r="I15" s="380" t="str">
        <f>IF($E15="","",VLOOKUP($E15,'1MD ELO (5)'!$A$7:$O$22,4))</f>
        <v/>
      </c>
      <c r="J15" s="499"/>
      <c r="K15" s="478"/>
      <c r="L15" s="478"/>
      <c r="M15" s="478"/>
      <c r="N15" s="496"/>
      <c r="O15" s="478"/>
      <c r="P15" s="494"/>
      <c r="Q15" s="205"/>
      <c r="R15" s="206"/>
      <c r="S15" s="207"/>
      <c r="T15" s="207"/>
      <c r="U15" s="487" t="str">
        <f>Birók!P29</f>
        <v xml:space="preserve"> </v>
      </c>
      <c r="V15" s="207"/>
      <c r="W15" s="207"/>
      <c r="X15" s="207"/>
      <c r="Y15" s="361"/>
      <c r="Z15" s="361"/>
      <c r="AA15" s="361"/>
      <c r="AB15" s="361"/>
      <c r="AC15" s="361"/>
      <c r="AD15" s="361"/>
      <c r="AE15" s="361"/>
      <c r="AF15" s="361"/>
      <c r="AG15" s="361"/>
      <c r="AH15" s="361"/>
      <c r="AI15" s="377"/>
      <c r="AJ15" s="377"/>
      <c r="AK15" s="377"/>
      <c r="AL15" s="207"/>
      <c r="AM15" s="207"/>
      <c r="AN15" s="207"/>
      <c r="AO15" s="207"/>
      <c r="AP15" s="207"/>
      <c r="AQ15" s="207"/>
      <c r="AR15" s="207"/>
      <c r="AS15" s="207"/>
    </row>
    <row r="16" spans="1:45" s="63" customFormat="1" ht="12.75" customHeight="1" x14ac:dyDescent="0.25">
      <c r="A16" s="209"/>
      <c r="B16" s="480"/>
      <c r="C16" s="481"/>
      <c r="D16" s="481"/>
      <c r="E16" s="491"/>
      <c r="F16" s="483"/>
      <c r="G16" s="483"/>
      <c r="H16" s="484"/>
      <c r="I16" s="485" t="s">
        <v>59</v>
      </c>
      <c r="J16" s="216"/>
      <c r="K16" s="486" t="str">
        <f>UPPER(IF(OR(J16="a",J16="as"),F15,IF(OR(J16="b",J16="bs"),F17,)))</f>
        <v/>
      </c>
      <c r="L16" s="486"/>
      <c r="M16" s="478"/>
      <c r="N16" s="496"/>
      <c r="O16" s="485"/>
      <c r="P16" s="494"/>
      <c r="Q16" s="205"/>
      <c r="R16" s="206"/>
      <c r="S16" s="207"/>
      <c r="T16" s="207"/>
      <c r="U16" s="500" t="str">
        <f>Birók!P30</f>
        <v>Egyik sem</v>
      </c>
      <c r="V16" s="207"/>
      <c r="W16" s="207"/>
      <c r="X16" s="207"/>
      <c r="Y16" s="361"/>
      <c r="Z16" s="361"/>
      <c r="AA16" s="361" t="s">
        <v>98</v>
      </c>
      <c r="AB16" s="362">
        <v>150</v>
      </c>
      <c r="AC16" s="362">
        <v>120</v>
      </c>
      <c r="AD16" s="362">
        <v>90</v>
      </c>
      <c r="AE16" s="362">
        <v>60</v>
      </c>
      <c r="AF16" s="362">
        <v>40</v>
      </c>
      <c r="AG16" s="362">
        <v>25</v>
      </c>
      <c r="AH16" s="362">
        <v>15</v>
      </c>
      <c r="AI16" s="377"/>
      <c r="AJ16" s="377"/>
      <c r="AK16" s="377"/>
      <c r="AL16" s="207"/>
      <c r="AM16" s="207"/>
      <c r="AN16" s="207"/>
      <c r="AO16" s="207"/>
      <c r="AP16" s="207"/>
      <c r="AQ16" s="207"/>
      <c r="AR16" s="207"/>
      <c r="AS16" s="207"/>
    </row>
    <row r="17" spans="1:45" s="63" customFormat="1" ht="12.75" customHeight="1" x14ac:dyDescent="0.25">
      <c r="A17" s="209">
        <v>6</v>
      </c>
      <c r="B17" s="238" t="str">
        <f>IF($E17="","",VLOOKUP($E17,'1MD ELO (5)'!$A$7:$O$22,14))</f>
        <v/>
      </c>
      <c r="C17" s="239" t="str">
        <f>IF($E17="","",VLOOKUP($E17,'1MD ELO (5)'!$A$7:$O$22,15))</f>
        <v/>
      </c>
      <c r="D17" s="239" t="str">
        <f>IF($E17="","",VLOOKUP($E17,'1MD ELO (5)'!$A$7:$O$22,5))</f>
        <v/>
      </c>
      <c r="E17" s="488"/>
      <c r="F17" s="380" t="str">
        <f>UPPER(IF($E17="","",VLOOKUP($E17,'1MD ELO (5)'!$A$7:$O$22,2)))</f>
        <v/>
      </c>
      <c r="G17" s="380" t="str">
        <f>IF($E17="","",VLOOKUP($E17,'1MD ELO (5)'!$A$7:$O$22,3))</f>
        <v/>
      </c>
      <c r="H17" s="380"/>
      <c r="I17" s="380" t="str">
        <f>IF($E17="","",VLOOKUP($E17,'1MD ELO (5)'!$A$7:$O$22,4))</f>
        <v/>
      </c>
      <c r="J17" s="489"/>
      <c r="K17" s="478"/>
      <c r="L17" s="490"/>
      <c r="M17" s="478"/>
      <c r="N17" s="496"/>
      <c r="O17" s="494"/>
      <c r="P17" s="494"/>
      <c r="Q17" s="205"/>
      <c r="R17" s="206"/>
      <c r="S17" s="207"/>
      <c r="T17" s="207"/>
      <c r="U17" s="207"/>
      <c r="V17" s="207"/>
      <c r="W17" s="207"/>
      <c r="X17" s="207"/>
      <c r="Y17" s="361"/>
      <c r="Z17" s="361"/>
      <c r="AA17" s="361" t="s">
        <v>101</v>
      </c>
      <c r="AB17" s="362">
        <v>120</v>
      </c>
      <c r="AC17" s="362">
        <v>90</v>
      </c>
      <c r="AD17" s="362">
        <v>60</v>
      </c>
      <c r="AE17" s="362">
        <v>40</v>
      </c>
      <c r="AF17" s="362">
        <v>25</v>
      </c>
      <c r="AG17" s="362">
        <v>15</v>
      </c>
      <c r="AH17" s="362">
        <v>8</v>
      </c>
      <c r="AI17" s="377"/>
      <c r="AJ17" s="377"/>
      <c r="AK17" s="377"/>
      <c r="AL17" s="207"/>
      <c r="AM17" s="207"/>
      <c r="AN17" s="207"/>
      <c r="AO17" s="207"/>
      <c r="AP17" s="207"/>
      <c r="AQ17" s="207"/>
      <c r="AR17" s="207"/>
      <c r="AS17" s="207"/>
    </row>
    <row r="18" spans="1:45" s="63" customFormat="1" ht="12.75" customHeight="1" x14ac:dyDescent="0.25">
      <c r="A18" s="209"/>
      <c r="B18" s="480"/>
      <c r="C18" s="481"/>
      <c r="D18" s="481"/>
      <c r="E18" s="491"/>
      <c r="F18" s="483"/>
      <c r="G18" s="483"/>
      <c r="H18" s="484"/>
      <c r="I18" s="483"/>
      <c r="J18" s="492"/>
      <c r="K18" s="485" t="s">
        <v>59</v>
      </c>
      <c r="L18" s="225"/>
      <c r="M18" s="486" t="str">
        <f>UPPER(IF(OR(L18="a",L18="as"),K16,IF(OR(L18="b",L18="bs"),K20,)))</f>
        <v/>
      </c>
      <c r="N18" s="501"/>
      <c r="O18" s="494"/>
      <c r="P18" s="494"/>
      <c r="Q18" s="205"/>
      <c r="R18" s="206"/>
      <c r="S18" s="207"/>
      <c r="T18" s="207"/>
      <c r="U18" s="207"/>
      <c r="V18" s="207"/>
      <c r="W18" s="207"/>
      <c r="X18" s="207"/>
      <c r="Y18" s="361"/>
      <c r="Z18" s="361"/>
      <c r="AA18" s="361" t="s">
        <v>104</v>
      </c>
      <c r="AB18" s="362">
        <v>90</v>
      </c>
      <c r="AC18" s="362">
        <v>60</v>
      </c>
      <c r="AD18" s="362">
        <v>40</v>
      </c>
      <c r="AE18" s="362">
        <v>25</v>
      </c>
      <c r="AF18" s="362">
        <v>15</v>
      </c>
      <c r="AG18" s="362">
        <v>8</v>
      </c>
      <c r="AH18" s="362">
        <v>4</v>
      </c>
      <c r="AI18" s="377"/>
      <c r="AJ18" s="377"/>
      <c r="AK18" s="377"/>
      <c r="AL18" s="207"/>
      <c r="AM18" s="207"/>
      <c r="AN18" s="207"/>
      <c r="AO18" s="207"/>
      <c r="AP18" s="207"/>
      <c r="AQ18" s="207"/>
      <c r="AR18" s="207"/>
      <c r="AS18" s="207"/>
    </row>
    <row r="19" spans="1:45" s="63" customFormat="1" ht="12.75" customHeight="1" x14ac:dyDescent="0.25">
      <c r="A19" s="209">
        <v>7</v>
      </c>
      <c r="B19" s="238" t="str">
        <f>IF($E19="","",VLOOKUP($E19,'1MD ELO (5)'!$A$7:$O$22,14))</f>
        <v/>
      </c>
      <c r="C19" s="239" t="str">
        <f>IF($E19="","",VLOOKUP($E19,'1MD ELO (5)'!$A$7:$O$22,15))</f>
        <v/>
      </c>
      <c r="D19" s="239" t="str">
        <f>IF($E19="","",VLOOKUP($E19,'1MD ELO (5)'!$A$7:$O$22,5))</f>
        <v/>
      </c>
      <c r="E19" s="488"/>
      <c r="F19" s="380" t="str">
        <f>UPPER(IF($E19="","",VLOOKUP($E19,'1MD ELO (5)'!$A$7:$O$22,2)))</f>
        <v/>
      </c>
      <c r="G19" s="380" t="str">
        <f>IF($E19="","",VLOOKUP($E19,'1MD ELO (5)'!$A$7:$O$22,3))</f>
        <v/>
      </c>
      <c r="H19" s="380"/>
      <c r="I19" s="380" t="str">
        <f>IF($E19="","",VLOOKUP($E19,'1MD ELO (5)'!$A$7:$O$22,4))</f>
        <v/>
      </c>
      <c r="J19" s="477"/>
      <c r="K19" s="478"/>
      <c r="L19" s="495"/>
      <c r="M19" s="478"/>
      <c r="N19" s="494"/>
      <c r="O19" s="494"/>
      <c r="P19" s="494"/>
      <c r="Q19" s="205"/>
      <c r="R19" s="206"/>
      <c r="S19" s="207"/>
      <c r="T19" s="207"/>
      <c r="U19" s="207"/>
      <c r="V19" s="207"/>
      <c r="W19" s="207"/>
      <c r="X19" s="207"/>
      <c r="Y19" s="361"/>
      <c r="Z19" s="361"/>
      <c r="AA19" s="361" t="s">
        <v>112</v>
      </c>
      <c r="AB19" s="362">
        <v>60</v>
      </c>
      <c r="AC19" s="362">
        <v>40</v>
      </c>
      <c r="AD19" s="362">
        <v>25</v>
      </c>
      <c r="AE19" s="362">
        <v>15</v>
      </c>
      <c r="AF19" s="362">
        <v>8</v>
      </c>
      <c r="AG19" s="362">
        <v>4</v>
      </c>
      <c r="AH19" s="362">
        <v>2</v>
      </c>
      <c r="AI19" s="377"/>
      <c r="AJ19" s="377"/>
      <c r="AK19" s="377"/>
      <c r="AL19" s="207"/>
      <c r="AM19" s="207"/>
      <c r="AN19" s="207"/>
      <c r="AO19" s="207"/>
      <c r="AP19" s="207"/>
      <c r="AQ19" s="207"/>
      <c r="AR19" s="207"/>
      <c r="AS19" s="207"/>
    </row>
    <row r="20" spans="1:45" s="63" customFormat="1" ht="12.75" customHeight="1" x14ac:dyDescent="0.25">
      <c r="A20" s="209"/>
      <c r="B20" s="480"/>
      <c r="C20" s="481"/>
      <c r="D20" s="481"/>
      <c r="E20" s="482"/>
      <c r="F20" s="483"/>
      <c r="G20" s="483"/>
      <c r="H20" s="484"/>
      <c r="I20" s="485" t="s">
        <v>59</v>
      </c>
      <c r="J20" s="216"/>
      <c r="K20" s="486" t="str">
        <f>UPPER(IF(OR(J20="a",J20="as"),F19,IF(OR(J20="b",J20="bs"),F21,)))</f>
        <v/>
      </c>
      <c r="L20" s="497"/>
      <c r="M20" s="478"/>
      <c r="N20" s="494"/>
      <c r="O20" s="494"/>
      <c r="P20" s="494"/>
      <c r="Q20" s="205"/>
      <c r="R20" s="206"/>
      <c r="S20" s="207"/>
      <c r="T20" s="207"/>
      <c r="U20" s="207"/>
      <c r="V20" s="207"/>
      <c r="W20" s="207"/>
      <c r="X20" s="207"/>
      <c r="Y20" s="361"/>
      <c r="Z20" s="361"/>
      <c r="AA20" s="361" t="s">
        <v>113</v>
      </c>
      <c r="AB20" s="362">
        <v>40</v>
      </c>
      <c r="AC20" s="362">
        <v>25</v>
      </c>
      <c r="AD20" s="362">
        <v>15</v>
      </c>
      <c r="AE20" s="362">
        <v>8</v>
      </c>
      <c r="AF20" s="362">
        <v>4</v>
      </c>
      <c r="AG20" s="362">
        <v>2</v>
      </c>
      <c r="AH20" s="362">
        <v>1</v>
      </c>
      <c r="AI20" s="377"/>
      <c r="AJ20" s="377"/>
      <c r="AK20" s="377"/>
      <c r="AL20" s="207"/>
      <c r="AM20" s="207"/>
      <c r="AN20" s="207"/>
      <c r="AO20" s="207"/>
      <c r="AP20" s="207"/>
      <c r="AQ20" s="207"/>
      <c r="AR20" s="207"/>
      <c r="AS20" s="207"/>
    </row>
    <row r="21" spans="1:45" s="63" customFormat="1" ht="12.75" customHeight="1" x14ac:dyDescent="0.25">
      <c r="A21" s="234">
        <v>8</v>
      </c>
      <c r="B21" s="238" t="str">
        <f>IF($E21="","",VLOOKUP($E21,'1MD ELO (5)'!$A$7:$O$22,14))</f>
        <v/>
      </c>
      <c r="C21" s="239" t="str">
        <f>IF($E21="","",VLOOKUP($E21,'1MD ELO (5)'!$A$7:$O$22,15))</f>
        <v/>
      </c>
      <c r="D21" s="239" t="str">
        <f>IF($E21="","",VLOOKUP($E21,'1MD ELO (5)'!$A$7:$O$22,5))</f>
        <v/>
      </c>
      <c r="E21" s="240"/>
      <c r="F21" s="443" t="str">
        <f>UPPER(IF($E21="","",VLOOKUP($E21,'1MD ELO (5)'!$A$7:$O$22,2)))</f>
        <v/>
      </c>
      <c r="G21" s="443" t="str">
        <f>IF($E21="","",VLOOKUP($E21,'1MD ELO (5)'!$A$7:$O$22,3))</f>
        <v/>
      </c>
      <c r="H21" s="443"/>
      <c r="I21" s="443" t="str">
        <f>IF($E21="","",VLOOKUP($E21,'1MD ELO (5)'!$A$7:$O$22,4))</f>
        <v/>
      </c>
      <c r="J21" s="498"/>
      <c r="K21" s="478"/>
      <c r="L21" s="478"/>
      <c r="M21" s="478"/>
      <c r="N21" s="494"/>
      <c r="O21" s="494"/>
      <c r="P21" s="494"/>
      <c r="Q21" s="205"/>
      <c r="R21" s="206"/>
      <c r="S21" s="207"/>
      <c r="T21" s="207"/>
      <c r="U21" s="207"/>
      <c r="V21" s="207"/>
      <c r="W21" s="207"/>
      <c r="X21" s="207"/>
      <c r="Y21" s="361"/>
      <c r="Z21" s="361"/>
      <c r="AA21" s="361" t="s">
        <v>114</v>
      </c>
      <c r="AB21" s="362">
        <v>25</v>
      </c>
      <c r="AC21" s="362">
        <v>15</v>
      </c>
      <c r="AD21" s="362">
        <v>10</v>
      </c>
      <c r="AE21" s="362">
        <v>6</v>
      </c>
      <c r="AF21" s="362">
        <v>3</v>
      </c>
      <c r="AG21" s="362">
        <v>1</v>
      </c>
      <c r="AH21" s="362">
        <v>0</v>
      </c>
      <c r="AI21" s="377"/>
      <c r="AJ21" s="377"/>
      <c r="AK21" s="377"/>
      <c r="AL21" s="207"/>
      <c r="AM21" s="207"/>
      <c r="AN21" s="207"/>
      <c r="AO21" s="207"/>
      <c r="AP21" s="207"/>
      <c r="AQ21" s="207"/>
      <c r="AR21" s="207"/>
      <c r="AS21" s="207"/>
    </row>
    <row r="22" spans="1:45" s="63" customFormat="1" ht="9" customHeight="1" x14ac:dyDescent="0.25">
      <c r="A22" s="502"/>
      <c r="B22" s="203"/>
      <c r="C22" s="203"/>
      <c r="D22" s="203"/>
      <c r="E22" s="482"/>
      <c r="F22" s="203"/>
      <c r="G22" s="203"/>
      <c r="H22" s="203"/>
      <c r="I22" s="203"/>
      <c r="J22" s="482"/>
      <c r="K22" s="203"/>
      <c r="L22" s="203"/>
      <c r="M22" s="203"/>
      <c r="N22" s="205"/>
      <c r="O22" s="205"/>
      <c r="P22" s="205"/>
      <c r="Q22" s="205"/>
      <c r="R22" s="206"/>
      <c r="S22" s="207"/>
      <c r="T22" s="207"/>
      <c r="U22" s="207"/>
      <c r="V22" s="207"/>
      <c r="W22" s="207"/>
      <c r="X22" s="207"/>
      <c r="Y22" s="361"/>
      <c r="Z22" s="361"/>
      <c r="AA22" s="361" t="s">
        <v>115</v>
      </c>
      <c r="AB22" s="362">
        <v>15</v>
      </c>
      <c r="AC22" s="362">
        <v>10</v>
      </c>
      <c r="AD22" s="362">
        <v>6</v>
      </c>
      <c r="AE22" s="362">
        <v>3</v>
      </c>
      <c r="AF22" s="362">
        <v>1</v>
      </c>
      <c r="AG22" s="362">
        <v>0</v>
      </c>
      <c r="AH22" s="362">
        <v>0</v>
      </c>
      <c r="AI22" s="377"/>
      <c r="AJ22" s="377"/>
      <c r="AK22" s="377"/>
      <c r="AL22" s="207"/>
      <c r="AM22" s="207"/>
      <c r="AN22" s="207"/>
      <c r="AO22" s="207"/>
      <c r="AP22" s="207"/>
      <c r="AQ22" s="207"/>
      <c r="AR22" s="207"/>
      <c r="AS22" s="207"/>
    </row>
    <row r="23" spans="1:45" s="63" customFormat="1" ht="9" customHeight="1" x14ac:dyDescent="0.25">
      <c r="A23" s="503"/>
      <c r="B23" s="482"/>
      <c r="C23" s="482"/>
      <c r="D23" s="482"/>
      <c r="E23" s="482"/>
      <c r="F23" s="203"/>
      <c r="G23" s="203"/>
      <c r="H23" s="207"/>
      <c r="I23" s="504"/>
      <c r="J23" s="482"/>
      <c r="K23" s="203"/>
      <c r="L23" s="203"/>
      <c r="M23" s="203"/>
      <c r="N23" s="205"/>
      <c r="O23" s="205"/>
      <c r="P23" s="205"/>
      <c r="Q23" s="205"/>
      <c r="R23" s="206"/>
      <c r="S23" s="207"/>
      <c r="T23" s="207"/>
      <c r="U23" s="207"/>
      <c r="V23" s="207"/>
      <c r="W23" s="207"/>
      <c r="X23" s="207"/>
      <c r="Y23" s="361"/>
      <c r="Z23" s="361"/>
      <c r="AA23" s="361" t="s">
        <v>117</v>
      </c>
      <c r="AB23" s="362">
        <v>10</v>
      </c>
      <c r="AC23" s="362">
        <v>6</v>
      </c>
      <c r="AD23" s="362">
        <v>3</v>
      </c>
      <c r="AE23" s="362">
        <v>1</v>
      </c>
      <c r="AF23" s="362">
        <v>0</v>
      </c>
      <c r="AG23" s="362">
        <v>0</v>
      </c>
      <c r="AH23" s="362">
        <v>0</v>
      </c>
      <c r="AI23" s="377"/>
      <c r="AJ23" s="377"/>
      <c r="AK23" s="377"/>
      <c r="AL23" s="207"/>
      <c r="AM23" s="207"/>
      <c r="AN23" s="207"/>
      <c r="AO23" s="207"/>
      <c r="AP23" s="207"/>
      <c r="AQ23" s="207"/>
      <c r="AR23" s="207"/>
      <c r="AS23" s="207"/>
    </row>
    <row r="24" spans="1:45" s="63" customFormat="1" ht="9" customHeight="1" x14ac:dyDescent="0.25">
      <c r="A24" s="503"/>
      <c r="B24" s="203"/>
      <c r="C24" s="203"/>
      <c r="D24" s="203"/>
      <c r="E24" s="482"/>
      <c r="F24" s="203"/>
      <c r="G24" s="203"/>
      <c r="H24" s="203"/>
      <c r="I24" s="203"/>
      <c r="J24" s="482"/>
      <c r="K24" s="203"/>
      <c r="L24" s="505"/>
      <c r="M24" s="203"/>
      <c r="N24" s="205"/>
      <c r="O24" s="205"/>
      <c r="P24" s="205"/>
      <c r="Q24" s="205"/>
      <c r="R24" s="206"/>
      <c r="S24" s="207"/>
      <c r="T24" s="207"/>
      <c r="U24" s="207"/>
      <c r="V24" s="207"/>
      <c r="W24" s="207"/>
      <c r="X24" s="207"/>
      <c r="Y24" s="361"/>
      <c r="Z24" s="361"/>
      <c r="AA24" s="361" t="s">
        <v>118</v>
      </c>
      <c r="AB24" s="362">
        <v>6</v>
      </c>
      <c r="AC24" s="362">
        <v>3</v>
      </c>
      <c r="AD24" s="362">
        <v>1</v>
      </c>
      <c r="AE24" s="362">
        <v>0</v>
      </c>
      <c r="AF24" s="362">
        <v>0</v>
      </c>
      <c r="AG24" s="362">
        <v>0</v>
      </c>
      <c r="AH24" s="362">
        <v>0</v>
      </c>
      <c r="AI24" s="377"/>
      <c r="AJ24" s="377"/>
      <c r="AK24" s="377"/>
      <c r="AL24" s="207"/>
      <c r="AM24" s="207"/>
      <c r="AN24" s="207"/>
      <c r="AO24" s="207"/>
      <c r="AP24" s="207"/>
      <c r="AQ24" s="207"/>
      <c r="AR24" s="207"/>
      <c r="AS24" s="207"/>
    </row>
    <row r="25" spans="1:45" s="63" customFormat="1" ht="9" customHeight="1" x14ac:dyDescent="0.25">
      <c r="A25" s="503"/>
      <c r="B25" s="482"/>
      <c r="C25" s="482"/>
      <c r="D25" s="482"/>
      <c r="E25" s="482"/>
      <c r="F25" s="203"/>
      <c r="G25" s="203"/>
      <c r="H25" s="207"/>
      <c r="I25" s="203"/>
      <c r="J25" s="482"/>
      <c r="K25" s="504"/>
      <c r="L25" s="482"/>
      <c r="M25" s="203"/>
      <c r="N25" s="205"/>
      <c r="O25" s="205"/>
      <c r="P25" s="205"/>
      <c r="Q25" s="205"/>
      <c r="R25" s="206"/>
      <c r="S25" s="207"/>
      <c r="T25" s="207"/>
      <c r="U25" s="207"/>
      <c r="V25" s="207"/>
      <c r="W25" s="207"/>
      <c r="X25" s="207"/>
      <c r="Y25" s="361"/>
      <c r="Z25" s="361"/>
      <c r="AA25" s="361" t="s">
        <v>120</v>
      </c>
      <c r="AB25" s="362">
        <v>3</v>
      </c>
      <c r="AC25" s="362">
        <v>2</v>
      </c>
      <c r="AD25" s="362">
        <v>1</v>
      </c>
      <c r="AE25" s="362">
        <v>0</v>
      </c>
      <c r="AF25" s="362">
        <v>0</v>
      </c>
      <c r="AG25" s="362">
        <v>0</v>
      </c>
      <c r="AH25" s="362">
        <v>0</v>
      </c>
      <c r="AI25" s="377"/>
      <c r="AJ25" s="377"/>
      <c r="AK25" s="377"/>
      <c r="AL25" s="207"/>
      <c r="AM25" s="207"/>
      <c r="AN25" s="207"/>
      <c r="AO25" s="207"/>
      <c r="AP25" s="207"/>
      <c r="AQ25" s="207"/>
      <c r="AR25" s="207"/>
      <c r="AS25" s="207"/>
    </row>
    <row r="26" spans="1:45" s="63" customFormat="1" ht="9" customHeight="1" x14ac:dyDescent="0.25">
      <c r="A26" s="503"/>
      <c r="B26" s="203"/>
      <c r="C26" s="203"/>
      <c r="D26" s="203"/>
      <c r="E26" s="482"/>
      <c r="F26" s="203"/>
      <c r="G26" s="203"/>
      <c r="H26" s="203"/>
      <c r="I26" s="203"/>
      <c r="J26" s="482"/>
      <c r="K26" s="203"/>
      <c r="L26" s="203"/>
      <c r="M26" s="203"/>
      <c r="N26" s="205"/>
      <c r="O26" s="205"/>
      <c r="P26" s="205"/>
      <c r="Q26" s="205"/>
      <c r="R26" s="206"/>
      <c r="S26" s="313"/>
      <c r="T26" s="207"/>
      <c r="U26" s="207"/>
      <c r="V26" s="207"/>
      <c r="W26" s="207"/>
      <c r="X26" s="207"/>
      <c r="Y26"/>
      <c r="Z26"/>
      <c r="AA26"/>
      <c r="AB26"/>
      <c r="AC26"/>
      <c r="AD26"/>
      <c r="AE26"/>
      <c r="AF26"/>
      <c r="AG26"/>
      <c r="AH26"/>
      <c r="AI26" s="377"/>
      <c r="AJ26" s="377"/>
      <c r="AK26" s="377"/>
      <c r="AL26" s="207"/>
      <c r="AM26" s="207"/>
      <c r="AN26" s="207"/>
      <c r="AO26" s="207"/>
      <c r="AP26" s="207"/>
      <c r="AQ26" s="207"/>
      <c r="AR26" s="207"/>
      <c r="AS26" s="207"/>
    </row>
    <row r="27" spans="1:45" s="63" customFormat="1" ht="9" customHeight="1" x14ac:dyDescent="0.25">
      <c r="A27" s="503"/>
      <c r="B27" s="482"/>
      <c r="C27" s="482"/>
      <c r="D27" s="482"/>
      <c r="E27" s="482"/>
      <c r="F27" s="203"/>
      <c r="G27" s="203"/>
      <c r="H27" s="207"/>
      <c r="I27" s="504"/>
      <c r="J27" s="482"/>
      <c r="K27" s="203"/>
      <c r="L27" s="203"/>
      <c r="M27" s="203"/>
      <c r="N27" s="205"/>
      <c r="O27" s="205"/>
      <c r="P27" s="205"/>
      <c r="Q27" s="205"/>
      <c r="R27" s="206"/>
      <c r="S27" s="207"/>
      <c r="T27" s="207"/>
      <c r="U27" s="207"/>
      <c r="V27" s="207"/>
      <c r="W27" s="207"/>
      <c r="X27" s="207"/>
      <c r="Y27"/>
      <c r="Z27"/>
      <c r="AA27"/>
      <c r="AB27"/>
      <c r="AC27"/>
      <c r="AD27"/>
      <c r="AE27"/>
      <c r="AF27"/>
      <c r="AG27"/>
      <c r="AH27"/>
      <c r="AI27" s="377"/>
      <c r="AJ27" s="377"/>
      <c r="AK27" s="377"/>
      <c r="AL27" s="207"/>
      <c r="AM27" s="207"/>
      <c r="AN27" s="207"/>
      <c r="AO27" s="207"/>
      <c r="AP27" s="207"/>
      <c r="AQ27" s="207"/>
      <c r="AR27" s="207"/>
      <c r="AS27" s="207"/>
    </row>
    <row r="28" spans="1:45" s="63" customFormat="1" ht="9" customHeight="1" x14ac:dyDescent="0.25">
      <c r="A28" s="503"/>
      <c r="B28" s="203"/>
      <c r="C28" s="203"/>
      <c r="D28" s="203"/>
      <c r="E28" s="482"/>
      <c r="F28" s="203"/>
      <c r="G28" s="203"/>
      <c r="H28" s="203"/>
      <c r="I28" s="203"/>
      <c r="J28" s="482"/>
      <c r="K28" s="203"/>
      <c r="L28" s="203"/>
      <c r="M28" s="203"/>
      <c r="N28" s="205"/>
      <c r="O28" s="205"/>
      <c r="P28" s="205"/>
      <c r="Q28" s="205"/>
      <c r="R28" s="206"/>
      <c r="S28" s="207"/>
      <c r="T28" s="207"/>
      <c r="U28" s="207"/>
      <c r="V28" s="207"/>
      <c r="W28" s="207"/>
      <c r="X28" s="207"/>
      <c r="Y28" s="207"/>
      <c r="Z28" s="207"/>
      <c r="AA28" s="207"/>
      <c r="AB28" s="207"/>
      <c r="AC28" s="207"/>
      <c r="AD28" s="207"/>
      <c r="AE28" s="207"/>
      <c r="AF28" s="207"/>
      <c r="AG28" s="207"/>
      <c r="AH28" s="207"/>
      <c r="AI28" s="314"/>
      <c r="AJ28" s="314"/>
      <c r="AK28" s="314"/>
      <c r="AL28" s="207"/>
      <c r="AM28" s="207"/>
      <c r="AN28" s="207"/>
      <c r="AO28" s="207"/>
      <c r="AP28" s="207"/>
      <c r="AQ28" s="207"/>
      <c r="AR28" s="207"/>
      <c r="AS28" s="207"/>
    </row>
    <row r="29" spans="1:45" s="63" customFormat="1" ht="9" customHeight="1" x14ac:dyDescent="0.25">
      <c r="A29" s="503"/>
      <c r="B29" s="482"/>
      <c r="C29" s="482"/>
      <c r="D29" s="482"/>
      <c r="E29" s="482"/>
      <c r="F29" s="203"/>
      <c r="G29" s="203"/>
      <c r="H29" s="207"/>
      <c r="I29" s="203"/>
      <c r="J29" s="482"/>
      <c r="K29" s="203"/>
      <c r="L29" s="203"/>
      <c r="M29" s="504"/>
      <c r="N29" s="482"/>
      <c r="O29" s="203"/>
      <c r="P29" s="205"/>
      <c r="Q29" s="205"/>
      <c r="R29" s="206"/>
      <c r="S29" s="207"/>
      <c r="T29" s="207"/>
      <c r="U29" s="207"/>
      <c r="V29" s="207"/>
      <c r="W29" s="207"/>
      <c r="X29" s="207"/>
      <c r="Y29" s="207"/>
      <c r="Z29" s="207"/>
      <c r="AA29" s="207"/>
      <c r="AB29" s="207"/>
      <c r="AC29" s="207"/>
      <c r="AD29" s="207"/>
      <c r="AE29" s="207"/>
      <c r="AF29" s="207"/>
      <c r="AG29" s="207"/>
      <c r="AH29" s="207"/>
      <c r="AI29" s="314"/>
      <c r="AJ29" s="314"/>
      <c r="AK29" s="314"/>
      <c r="AL29" s="207"/>
      <c r="AM29" s="207"/>
      <c r="AN29" s="207"/>
      <c r="AO29" s="207"/>
      <c r="AP29" s="207"/>
      <c r="AQ29" s="207"/>
      <c r="AR29" s="207"/>
      <c r="AS29" s="207"/>
    </row>
    <row r="30" spans="1:45" s="63" customFormat="1" ht="9" customHeight="1" x14ac:dyDescent="0.25">
      <c r="A30" s="503"/>
      <c r="B30" s="203"/>
      <c r="C30" s="203"/>
      <c r="D30" s="203"/>
      <c r="E30" s="482"/>
      <c r="F30" s="203"/>
      <c r="G30" s="203"/>
      <c r="H30" s="203"/>
      <c r="I30" s="203"/>
      <c r="J30" s="482"/>
      <c r="K30" s="203"/>
      <c r="L30" s="203"/>
      <c r="M30" s="203"/>
      <c r="N30" s="205"/>
      <c r="O30" s="203"/>
      <c r="P30" s="205"/>
      <c r="Q30" s="205"/>
      <c r="R30" s="206"/>
      <c r="S30" s="207"/>
      <c r="T30" s="207"/>
      <c r="U30" s="207"/>
      <c r="V30" s="207"/>
      <c r="W30" s="207"/>
      <c r="X30" s="207"/>
      <c r="Y30" s="207"/>
      <c r="Z30" s="207"/>
      <c r="AA30" s="207"/>
      <c r="AB30" s="207"/>
      <c r="AC30" s="207"/>
      <c r="AD30" s="207"/>
      <c r="AE30" s="207"/>
      <c r="AF30" s="207"/>
      <c r="AG30" s="207"/>
      <c r="AH30" s="207"/>
      <c r="AI30" s="314"/>
      <c r="AJ30" s="314"/>
      <c r="AK30" s="314"/>
      <c r="AL30" s="207"/>
      <c r="AM30" s="207"/>
      <c r="AN30" s="207"/>
      <c r="AO30" s="207"/>
      <c r="AP30" s="207"/>
      <c r="AQ30" s="207"/>
      <c r="AR30" s="207"/>
      <c r="AS30" s="207"/>
    </row>
    <row r="31" spans="1:45" s="63" customFormat="1" ht="9" customHeight="1" x14ac:dyDescent="0.25">
      <c r="A31" s="503"/>
      <c r="B31" s="482"/>
      <c r="C31" s="482"/>
      <c r="D31" s="482"/>
      <c r="E31" s="482"/>
      <c r="F31" s="203"/>
      <c r="G31" s="203"/>
      <c r="H31" s="207"/>
      <c r="I31" s="504"/>
      <c r="J31" s="482"/>
      <c r="K31" s="203"/>
      <c r="L31" s="203"/>
      <c r="M31" s="203"/>
      <c r="N31" s="205"/>
      <c r="O31" s="205"/>
      <c r="P31" s="205"/>
      <c r="Q31" s="205"/>
      <c r="R31" s="206"/>
      <c r="S31" s="207"/>
      <c r="T31" s="207"/>
      <c r="U31" s="207"/>
      <c r="V31" s="207"/>
      <c r="W31" s="207"/>
      <c r="X31" s="207"/>
      <c r="Y31" s="207"/>
      <c r="Z31" s="207"/>
      <c r="AA31" s="207"/>
      <c r="AB31" s="207"/>
      <c r="AC31" s="207"/>
      <c r="AD31" s="207"/>
      <c r="AE31" s="207"/>
      <c r="AF31" s="207"/>
      <c r="AG31" s="207"/>
      <c r="AH31" s="207"/>
      <c r="AI31" s="314"/>
      <c r="AJ31" s="314"/>
      <c r="AK31" s="314"/>
      <c r="AL31" s="207"/>
      <c r="AM31" s="207"/>
      <c r="AN31" s="207"/>
      <c r="AO31" s="207"/>
      <c r="AP31" s="207"/>
      <c r="AQ31" s="207"/>
      <c r="AR31" s="207"/>
      <c r="AS31" s="207"/>
    </row>
    <row r="32" spans="1:45" s="63" customFormat="1" ht="9" customHeight="1" x14ac:dyDescent="0.25">
      <c r="A32" s="503"/>
      <c r="B32" s="203"/>
      <c r="C32" s="203"/>
      <c r="D32" s="203"/>
      <c r="E32" s="482"/>
      <c r="F32" s="203"/>
      <c r="G32" s="203"/>
      <c r="H32" s="203"/>
      <c r="I32" s="203"/>
      <c r="J32" s="482"/>
      <c r="K32" s="203"/>
      <c r="L32" s="505"/>
      <c r="M32" s="203"/>
      <c r="N32" s="205"/>
      <c r="O32" s="205"/>
      <c r="P32" s="205"/>
      <c r="Q32" s="205"/>
      <c r="R32" s="206"/>
      <c r="S32" s="207"/>
      <c r="T32" s="207"/>
      <c r="U32" s="207"/>
      <c r="V32" s="207"/>
      <c r="W32" s="207"/>
      <c r="X32" s="207"/>
      <c r="Y32" s="207"/>
      <c r="Z32" s="207"/>
      <c r="AA32" s="207"/>
      <c r="AB32" s="207"/>
      <c r="AC32" s="207"/>
      <c r="AD32" s="207"/>
      <c r="AE32" s="207"/>
      <c r="AF32" s="207"/>
      <c r="AG32" s="207"/>
      <c r="AH32" s="207"/>
      <c r="AI32" s="314"/>
      <c r="AJ32" s="314"/>
      <c r="AK32" s="314"/>
      <c r="AL32" s="207"/>
      <c r="AM32" s="207"/>
      <c r="AN32" s="207"/>
      <c r="AO32" s="207"/>
      <c r="AP32" s="207"/>
      <c r="AQ32" s="207"/>
      <c r="AR32" s="207"/>
      <c r="AS32" s="207"/>
    </row>
    <row r="33" spans="1:45" s="63" customFormat="1" ht="9" customHeight="1" x14ac:dyDescent="0.25">
      <c r="A33" s="503"/>
      <c r="B33" s="482"/>
      <c r="C33" s="482"/>
      <c r="D33" s="482"/>
      <c r="E33" s="482"/>
      <c r="F33" s="203"/>
      <c r="G33" s="203"/>
      <c r="H33" s="207"/>
      <c r="I33" s="203"/>
      <c r="J33" s="482"/>
      <c r="K33" s="504"/>
      <c r="L33" s="482"/>
      <c r="M33" s="203"/>
      <c r="N33" s="205"/>
      <c r="O33" s="205"/>
      <c r="P33" s="205"/>
      <c r="Q33" s="205"/>
      <c r="R33" s="206"/>
      <c r="S33" s="207"/>
      <c r="T33" s="207"/>
      <c r="U33" s="207"/>
      <c r="V33" s="207"/>
      <c r="W33" s="207"/>
      <c r="X33" s="207"/>
      <c r="Y33" s="207"/>
      <c r="Z33" s="207"/>
      <c r="AA33" s="207"/>
      <c r="AB33" s="207"/>
      <c r="AC33" s="207"/>
      <c r="AD33" s="207"/>
      <c r="AE33" s="207"/>
      <c r="AF33" s="207"/>
      <c r="AG33" s="207"/>
      <c r="AH33" s="207"/>
      <c r="AI33" s="314"/>
      <c r="AJ33" s="314"/>
      <c r="AK33" s="314"/>
      <c r="AL33" s="207"/>
      <c r="AM33" s="207"/>
      <c r="AN33" s="207"/>
      <c r="AO33" s="207"/>
      <c r="AP33" s="207"/>
      <c r="AQ33" s="207"/>
      <c r="AR33" s="207"/>
      <c r="AS33" s="207"/>
    </row>
    <row r="34" spans="1:45" s="63" customFormat="1" ht="9" customHeight="1" x14ac:dyDescent="0.25">
      <c r="A34" s="503"/>
      <c r="B34" s="203"/>
      <c r="C34" s="203"/>
      <c r="D34" s="203"/>
      <c r="E34" s="482"/>
      <c r="F34" s="203"/>
      <c r="G34" s="203"/>
      <c r="H34" s="203"/>
      <c r="I34" s="203"/>
      <c r="J34" s="482"/>
      <c r="K34" s="203"/>
      <c r="L34" s="203"/>
      <c r="M34" s="203"/>
      <c r="N34" s="205"/>
      <c r="O34" s="205"/>
      <c r="P34" s="205"/>
      <c r="Q34" s="205"/>
      <c r="R34" s="206"/>
      <c r="S34" s="207"/>
      <c r="T34" s="207"/>
      <c r="U34" s="207"/>
      <c r="V34" s="207"/>
      <c r="W34" s="207"/>
      <c r="X34" s="207"/>
      <c r="Y34" s="207"/>
      <c r="Z34" s="207"/>
      <c r="AA34" s="207"/>
      <c r="AB34" s="207"/>
      <c r="AC34" s="207"/>
      <c r="AD34" s="207"/>
      <c r="AE34" s="207"/>
      <c r="AF34" s="207"/>
      <c r="AG34" s="207"/>
      <c r="AH34" s="207"/>
      <c r="AI34" s="314"/>
      <c r="AJ34" s="314"/>
      <c r="AK34" s="314"/>
      <c r="AL34" s="207"/>
      <c r="AM34" s="207"/>
      <c r="AN34" s="207"/>
      <c r="AO34" s="207"/>
      <c r="AP34" s="207"/>
      <c r="AQ34" s="207"/>
      <c r="AR34" s="207"/>
      <c r="AS34" s="207"/>
    </row>
    <row r="35" spans="1:45" s="63" customFormat="1" ht="9" customHeight="1" x14ac:dyDescent="0.25">
      <c r="A35" s="503"/>
      <c r="B35" s="482"/>
      <c r="C35" s="482"/>
      <c r="D35" s="482"/>
      <c r="E35" s="482"/>
      <c r="F35" s="203"/>
      <c r="G35" s="203"/>
      <c r="H35" s="207"/>
      <c r="I35" s="504"/>
      <c r="J35" s="482"/>
      <c r="K35" s="203"/>
      <c r="L35" s="203"/>
      <c r="M35" s="203"/>
      <c r="N35" s="205"/>
      <c r="O35" s="205"/>
      <c r="P35" s="205"/>
      <c r="Q35" s="205"/>
      <c r="R35" s="206"/>
      <c r="S35" s="207"/>
      <c r="T35" s="207"/>
      <c r="U35" s="207"/>
      <c r="V35" s="207"/>
      <c r="W35" s="207"/>
      <c r="X35" s="207"/>
      <c r="Y35" s="207"/>
      <c r="Z35" s="207"/>
      <c r="AA35" s="207"/>
      <c r="AB35" s="207"/>
      <c r="AC35" s="207"/>
      <c r="AD35" s="207"/>
      <c r="AE35" s="207"/>
      <c r="AF35" s="207"/>
      <c r="AG35" s="207"/>
      <c r="AH35" s="207"/>
      <c r="AI35" s="314"/>
      <c r="AJ35" s="314"/>
      <c r="AK35" s="314"/>
      <c r="AL35" s="207"/>
      <c r="AM35" s="207"/>
      <c r="AN35" s="207"/>
      <c r="AO35" s="207"/>
      <c r="AP35" s="207"/>
      <c r="AQ35" s="207"/>
      <c r="AR35" s="207"/>
      <c r="AS35" s="207"/>
    </row>
    <row r="36" spans="1:45" s="63" customFormat="1" ht="9" customHeight="1" x14ac:dyDescent="0.25">
      <c r="A36" s="502"/>
      <c r="B36" s="203"/>
      <c r="C36" s="203"/>
      <c r="D36" s="203"/>
      <c r="E36" s="482"/>
      <c r="F36" s="203"/>
      <c r="G36" s="203"/>
      <c r="H36" s="203"/>
      <c r="I36" s="203"/>
      <c r="J36" s="482"/>
      <c r="K36" s="203"/>
      <c r="L36" s="203"/>
      <c r="M36" s="203"/>
      <c r="N36" s="203"/>
      <c r="O36" s="203"/>
      <c r="P36" s="203"/>
      <c r="Q36" s="205"/>
      <c r="R36" s="206"/>
      <c r="S36" s="207"/>
      <c r="T36" s="207"/>
      <c r="U36" s="207"/>
      <c r="V36" s="207"/>
      <c r="W36" s="207"/>
      <c r="X36" s="207"/>
      <c r="Y36" s="207"/>
      <c r="Z36" s="207"/>
      <c r="AA36" s="207"/>
      <c r="AB36" s="207"/>
      <c r="AC36" s="207"/>
      <c r="AD36" s="207"/>
      <c r="AE36" s="207"/>
      <c r="AF36" s="207"/>
      <c r="AG36" s="207"/>
      <c r="AH36" s="207"/>
      <c r="AI36" s="314"/>
      <c r="AJ36" s="314"/>
      <c r="AK36" s="314"/>
      <c r="AL36" s="207"/>
      <c r="AM36" s="207"/>
      <c r="AN36" s="207"/>
      <c r="AO36" s="207"/>
      <c r="AP36" s="207"/>
      <c r="AQ36" s="207"/>
      <c r="AR36" s="207"/>
      <c r="AS36" s="207"/>
    </row>
    <row r="37" spans="1:45" s="63" customFormat="1" ht="9" customHeight="1" x14ac:dyDescent="0.25">
      <c r="A37" s="503"/>
      <c r="B37" s="482"/>
      <c r="C37" s="482"/>
      <c r="D37" s="482"/>
      <c r="E37" s="482"/>
      <c r="F37" s="506"/>
      <c r="G37" s="506"/>
      <c r="H37" s="507"/>
      <c r="I37" s="478"/>
      <c r="J37" s="492"/>
      <c r="K37" s="478"/>
      <c r="L37" s="478"/>
      <c r="M37" s="478"/>
      <c r="N37" s="494"/>
      <c r="O37" s="494"/>
      <c r="P37" s="494"/>
      <c r="Q37" s="205"/>
      <c r="R37" s="206"/>
      <c r="S37" s="207"/>
      <c r="T37" s="207"/>
      <c r="U37" s="207"/>
      <c r="V37" s="207"/>
      <c r="W37" s="207"/>
      <c r="X37" s="207"/>
      <c r="Y37" s="207"/>
      <c r="Z37" s="207"/>
      <c r="AA37" s="207"/>
      <c r="AB37" s="207"/>
      <c r="AC37" s="207"/>
      <c r="AD37" s="207"/>
      <c r="AE37" s="207"/>
      <c r="AF37" s="207"/>
      <c r="AG37" s="207"/>
      <c r="AH37" s="207"/>
      <c r="AI37" s="314"/>
      <c r="AJ37" s="314"/>
      <c r="AK37" s="314"/>
      <c r="AL37" s="207"/>
      <c r="AM37" s="207"/>
      <c r="AN37" s="207"/>
      <c r="AO37" s="207"/>
      <c r="AP37" s="207"/>
      <c r="AQ37" s="207"/>
      <c r="AR37" s="207"/>
      <c r="AS37" s="207"/>
    </row>
    <row r="38" spans="1:45" s="63" customFormat="1" ht="9" customHeight="1" x14ac:dyDescent="0.25">
      <c r="A38" s="502"/>
      <c r="B38" s="203"/>
      <c r="C38" s="203"/>
      <c r="D38" s="203"/>
      <c r="E38" s="482"/>
      <c r="F38" s="203"/>
      <c r="G38" s="203"/>
      <c r="H38" s="203"/>
      <c r="I38" s="203"/>
      <c r="J38" s="482"/>
      <c r="K38" s="203"/>
      <c r="L38" s="203"/>
      <c r="M38" s="203"/>
      <c r="N38" s="205"/>
      <c r="O38" s="205"/>
      <c r="P38" s="205"/>
      <c r="Q38" s="205"/>
      <c r="R38" s="206"/>
      <c r="S38" s="207"/>
      <c r="T38" s="207"/>
      <c r="U38" s="207"/>
      <c r="V38" s="207"/>
      <c r="W38" s="207"/>
      <c r="X38" s="207"/>
      <c r="Y38" s="207"/>
      <c r="Z38" s="207"/>
      <c r="AA38" s="207"/>
      <c r="AB38" s="207"/>
      <c r="AC38" s="207"/>
      <c r="AD38" s="207"/>
      <c r="AE38" s="207"/>
      <c r="AF38" s="207"/>
      <c r="AG38" s="207"/>
      <c r="AH38" s="207"/>
      <c r="AI38" s="314"/>
      <c r="AJ38" s="314"/>
      <c r="AK38" s="314"/>
      <c r="AL38" s="207"/>
      <c r="AM38" s="207"/>
      <c r="AN38" s="207"/>
      <c r="AO38" s="207"/>
      <c r="AP38" s="207"/>
      <c r="AQ38" s="207"/>
      <c r="AR38" s="207"/>
      <c r="AS38" s="207"/>
    </row>
    <row r="39" spans="1:45" s="63" customFormat="1" ht="9" customHeight="1" x14ac:dyDescent="0.25">
      <c r="A39" s="503"/>
      <c r="B39" s="482"/>
      <c r="C39" s="482"/>
      <c r="D39" s="482"/>
      <c r="E39" s="482"/>
      <c r="F39" s="203"/>
      <c r="G39" s="203"/>
      <c r="H39" s="207"/>
      <c r="I39" s="504"/>
      <c r="J39" s="482"/>
      <c r="K39" s="203"/>
      <c r="L39" s="203"/>
      <c r="M39" s="203"/>
      <c r="N39" s="205"/>
      <c r="O39" s="205"/>
      <c r="P39" s="205"/>
      <c r="Q39" s="205"/>
      <c r="R39" s="206"/>
      <c r="S39" s="207"/>
      <c r="T39" s="207"/>
      <c r="U39" s="207"/>
      <c r="V39" s="207"/>
      <c r="W39" s="207"/>
      <c r="X39" s="207"/>
      <c r="Y39" s="207"/>
      <c r="Z39" s="207"/>
      <c r="AA39" s="207"/>
      <c r="AB39" s="207"/>
      <c r="AC39" s="207"/>
      <c r="AD39" s="207"/>
      <c r="AE39" s="207"/>
      <c r="AF39" s="207"/>
      <c r="AG39" s="207"/>
      <c r="AH39" s="207"/>
      <c r="AI39" s="314"/>
      <c r="AJ39" s="314"/>
      <c r="AK39" s="314"/>
      <c r="AL39" s="207"/>
      <c r="AM39" s="207"/>
      <c r="AN39" s="207"/>
      <c r="AO39" s="207"/>
      <c r="AP39" s="207"/>
      <c r="AQ39" s="207"/>
      <c r="AR39" s="207"/>
      <c r="AS39" s="207"/>
    </row>
    <row r="40" spans="1:45" s="63" customFormat="1" ht="9" customHeight="1" x14ac:dyDescent="0.25">
      <c r="A40" s="503"/>
      <c r="B40" s="203"/>
      <c r="C40" s="203"/>
      <c r="D40" s="203"/>
      <c r="E40" s="482"/>
      <c r="F40" s="203"/>
      <c r="G40" s="203"/>
      <c r="H40" s="203"/>
      <c r="I40" s="203"/>
      <c r="J40" s="482"/>
      <c r="K40" s="203"/>
      <c r="L40" s="505"/>
      <c r="M40" s="203"/>
      <c r="N40" s="205"/>
      <c r="O40" s="205"/>
      <c r="P40" s="205"/>
      <c r="Q40" s="205"/>
      <c r="R40" s="206"/>
      <c r="S40" s="207"/>
      <c r="T40" s="207"/>
      <c r="U40" s="207"/>
      <c r="V40" s="207"/>
      <c r="W40" s="207"/>
      <c r="X40" s="207"/>
      <c r="Y40" s="207"/>
      <c r="Z40" s="207"/>
      <c r="AA40" s="207"/>
      <c r="AB40" s="207"/>
      <c r="AC40" s="207"/>
      <c r="AD40" s="207"/>
      <c r="AE40" s="207"/>
      <c r="AF40" s="207"/>
      <c r="AG40" s="207"/>
      <c r="AH40" s="207"/>
      <c r="AI40" s="314"/>
      <c r="AJ40" s="314"/>
      <c r="AK40" s="314"/>
      <c r="AL40" s="207"/>
      <c r="AM40" s="207"/>
      <c r="AN40" s="207"/>
      <c r="AO40" s="207"/>
      <c r="AP40" s="207"/>
      <c r="AQ40" s="207"/>
      <c r="AR40" s="207"/>
      <c r="AS40" s="207"/>
    </row>
    <row r="41" spans="1:45" s="63" customFormat="1" ht="9" customHeight="1" x14ac:dyDescent="0.25">
      <c r="A41" s="503"/>
      <c r="B41" s="482"/>
      <c r="C41" s="482"/>
      <c r="D41" s="482"/>
      <c r="E41" s="482"/>
      <c r="F41" s="203"/>
      <c r="G41" s="203"/>
      <c r="H41" s="207"/>
      <c r="I41" s="203"/>
      <c r="J41" s="482"/>
      <c r="K41" s="504"/>
      <c r="L41" s="482"/>
      <c r="M41" s="203"/>
      <c r="N41" s="205"/>
      <c r="O41" s="205"/>
      <c r="P41" s="205"/>
      <c r="Q41" s="205"/>
      <c r="R41" s="206"/>
      <c r="S41" s="207"/>
      <c r="T41" s="207"/>
      <c r="U41" s="207"/>
      <c r="V41" s="207"/>
      <c r="W41" s="207"/>
      <c r="X41" s="207"/>
      <c r="Y41" s="207"/>
      <c r="Z41" s="207"/>
      <c r="AA41" s="207"/>
      <c r="AB41" s="207"/>
      <c r="AC41" s="207"/>
      <c r="AD41" s="207"/>
      <c r="AE41" s="207"/>
      <c r="AF41" s="207"/>
      <c r="AG41" s="207"/>
      <c r="AH41" s="207"/>
      <c r="AI41" s="314"/>
      <c r="AJ41" s="314"/>
      <c r="AK41" s="314"/>
      <c r="AL41" s="207"/>
      <c r="AM41" s="207"/>
      <c r="AN41" s="207"/>
      <c r="AO41" s="207"/>
      <c r="AP41" s="207"/>
      <c r="AQ41" s="207"/>
      <c r="AR41" s="207"/>
      <c r="AS41" s="207"/>
    </row>
    <row r="42" spans="1:45" s="63" customFormat="1" ht="9" customHeight="1" x14ac:dyDescent="0.25">
      <c r="A42" s="503"/>
      <c r="B42" s="203"/>
      <c r="C42" s="203"/>
      <c r="D42" s="203"/>
      <c r="E42" s="482"/>
      <c r="F42" s="203"/>
      <c r="G42" s="203"/>
      <c r="H42" s="203"/>
      <c r="I42" s="203"/>
      <c r="J42" s="482"/>
      <c r="K42" s="203"/>
      <c r="L42" s="203"/>
      <c r="M42" s="203"/>
      <c r="N42" s="205"/>
      <c r="O42" s="205"/>
      <c r="P42" s="205"/>
      <c r="Q42" s="205"/>
      <c r="R42" s="206"/>
      <c r="S42" s="313"/>
      <c r="T42" s="207"/>
      <c r="U42" s="207"/>
      <c r="V42" s="207"/>
      <c r="W42" s="207"/>
      <c r="X42" s="207"/>
      <c r="Y42" s="207"/>
      <c r="Z42" s="207"/>
      <c r="AA42" s="207"/>
      <c r="AB42" s="207"/>
      <c r="AC42" s="207"/>
      <c r="AD42" s="207"/>
      <c r="AE42" s="207"/>
      <c r="AF42" s="207"/>
      <c r="AG42" s="207"/>
      <c r="AH42" s="207"/>
      <c r="AI42" s="314"/>
      <c r="AJ42" s="314"/>
      <c r="AK42" s="314"/>
      <c r="AL42" s="207"/>
      <c r="AM42" s="207"/>
      <c r="AN42" s="207"/>
      <c r="AO42" s="207"/>
      <c r="AP42" s="207"/>
      <c r="AQ42" s="207"/>
      <c r="AR42" s="207"/>
      <c r="AS42" s="207"/>
    </row>
    <row r="43" spans="1:45" s="63" customFormat="1" ht="9" customHeight="1" x14ac:dyDescent="0.25">
      <c r="A43" s="503"/>
      <c r="B43" s="482"/>
      <c r="C43" s="482"/>
      <c r="D43" s="482"/>
      <c r="E43" s="482"/>
      <c r="F43" s="203"/>
      <c r="G43" s="203"/>
      <c r="H43" s="207"/>
      <c r="I43" s="504"/>
      <c r="J43" s="482"/>
      <c r="K43" s="203"/>
      <c r="L43" s="203"/>
      <c r="M43" s="203"/>
      <c r="N43" s="205"/>
      <c r="O43" s="205"/>
      <c r="P43" s="205"/>
      <c r="Q43" s="205"/>
      <c r="R43" s="206"/>
      <c r="S43" s="207"/>
      <c r="T43" s="207"/>
      <c r="U43" s="207"/>
      <c r="V43" s="207"/>
      <c r="W43" s="207"/>
      <c r="X43" s="207"/>
      <c r="Y43" s="207"/>
      <c r="Z43" s="207"/>
      <c r="AA43" s="207"/>
      <c r="AB43" s="207"/>
      <c r="AC43" s="207"/>
      <c r="AD43" s="207"/>
      <c r="AE43" s="207"/>
      <c r="AF43" s="207"/>
      <c r="AG43" s="207"/>
      <c r="AH43" s="207"/>
      <c r="AI43" s="314"/>
      <c r="AJ43" s="314"/>
      <c r="AK43" s="314"/>
      <c r="AL43" s="207"/>
      <c r="AM43" s="207"/>
      <c r="AN43" s="207"/>
      <c r="AO43" s="207"/>
      <c r="AP43" s="207"/>
      <c r="AQ43" s="207"/>
      <c r="AR43" s="207"/>
      <c r="AS43" s="207"/>
    </row>
    <row r="44" spans="1:45" s="63" customFormat="1" ht="9" customHeight="1" x14ac:dyDescent="0.25">
      <c r="A44" s="503"/>
      <c r="B44" s="203"/>
      <c r="C44" s="203"/>
      <c r="D44" s="203"/>
      <c r="E44" s="482"/>
      <c r="F44" s="203"/>
      <c r="G44" s="203"/>
      <c r="H44" s="203"/>
      <c r="I44" s="203"/>
      <c r="J44" s="482"/>
      <c r="K44" s="203"/>
      <c r="L44" s="203"/>
      <c r="M44" s="203"/>
      <c r="N44" s="205"/>
      <c r="O44" s="205"/>
      <c r="P44" s="205"/>
      <c r="Q44" s="205"/>
      <c r="R44" s="206"/>
      <c r="S44" s="207"/>
      <c r="T44" s="207"/>
      <c r="U44" s="207"/>
      <c r="V44" s="207"/>
      <c r="W44" s="207"/>
      <c r="X44" s="207"/>
      <c r="Y44" s="207"/>
      <c r="Z44" s="207"/>
      <c r="AA44" s="207"/>
      <c r="AB44" s="207"/>
      <c r="AC44" s="207"/>
      <c r="AD44" s="207"/>
      <c r="AE44" s="207"/>
      <c r="AF44" s="207"/>
      <c r="AG44" s="207"/>
      <c r="AH44" s="207"/>
      <c r="AI44" s="314"/>
      <c r="AJ44" s="314"/>
      <c r="AK44" s="314"/>
      <c r="AL44" s="207"/>
      <c r="AM44" s="207"/>
      <c r="AN44" s="207"/>
      <c r="AO44" s="207"/>
      <c r="AP44" s="207"/>
      <c r="AQ44" s="207"/>
      <c r="AR44" s="207"/>
      <c r="AS44" s="207"/>
    </row>
    <row r="45" spans="1:45" s="63" customFormat="1" ht="9" customHeight="1" x14ac:dyDescent="0.25">
      <c r="A45" s="503"/>
      <c r="B45" s="482"/>
      <c r="C45" s="482"/>
      <c r="D45" s="482"/>
      <c r="E45" s="482"/>
      <c r="F45" s="203"/>
      <c r="G45" s="203"/>
      <c r="H45" s="207"/>
      <c r="I45" s="203"/>
      <c r="J45" s="482"/>
      <c r="K45" s="203"/>
      <c r="L45" s="203"/>
      <c r="M45" s="504"/>
      <c r="N45" s="482"/>
      <c r="O45" s="203"/>
      <c r="P45" s="205"/>
      <c r="Q45" s="205"/>
      <c r="R45" s="206"/>
      <c r="S45" s="207"/>
      <c r="T45" s="207"/>
      <c r="U45" s="207"/>
      <c r="V45" s="207"/>
      <c r="W45" s="207"/>
      <c r="X45" s="207"/>
      <c r="Y45" s="207"/>
      <c r="Z45" s="207"/>
      <c r="AA45" s="207"/>
      <c r="AB45" s="207"/>
      <c r="AC45" s="207"/>
      <c r="AD45" s="207"/>
      <c r="AE45" s="207"/>
      <c r="AF45" s="207"/>
      <c r="AG45" s="207"/>
      <c r="AH45" s="207"/>
      <c r="AI45" s="314"/>
      <c r="AJ45" s="314"/>
      <c r="AK45" s="314"/>
      <c r="AL45" s="207"/>
      <c r="AM45" s="207"/>
      <c r="AN45" s="207"/>
      <c r="AO45" s="207"/>
      <c r="AP45" s="207"/>
      <c r="AQ45" s="207"/>
      <c r="AR45" s="207"/>
      <c r="AS45" s="207"/>
    </row>
    <row r="46" spans="1:45" s="63" customFormat="1" ht="9" customHeight="1" x14ac:dyDescent="0.25">
      <c r="A46" s="503"/>
      <c r="B46" s="203"/>
      <c r="C46" s="203"/>
      <c r="D46" s="203"/>
      <c r="E46" s="482"/>
      <c r="F46" s="203"/>
      <c r="G46" s="203"/>
      <c r="H46" s="203"/>
      <c r="I46" s="203"/>
      <c r="J46" s="482"/>
      <c r="K46" s="203"/>
      <c r="L46" s="203"/>
      <c r="M46" s="203"/>
      <c r="N46" s="205"/>
      <c r="O46" s="203"/>
      <c r="P46" s="205"/>
      <c r="Q46" s="205"/>
      <c r="R46" s="206"/>
      <c r="S46" s="207"/>
      <c r="T46" s="207"/>
      <c r="U46" s="207"/>
      <c r="V46" s="207"/>
      <c r="W46" s="207"/>
      <c r="X46" s="207"/>
      <c r="Y46" s="207"/>
      <c r="Z46" s="207"/>
      <c r="AA46" s="207"/>
      <c r="AB46" s="207"/>
      <c r="AC46" s="207"/>
      <c r="AD46" s="207"/>
      <c r="AE46" s="207"/>
      <c r="AF46" s="207"/>
      <c r="AG46" s="207"/>
      <c r="AH46" s="207"/>
      <c r="AI46" s="314"/>
      <c r="AJ46" s="314"/>
      <c r="AK46" s="314"/>
      <c r="AL46" s="207"/>
      <c r="AM46" s="207"/>
      <c r="AN46" s="207"/>
      <c r="AO46" s="207"/>
      <c r="AP46" s="207"/>
      <c r="AQ46" s="207"/>
      <c r="AR46" s="207"/>
      <c r="AS46" s="207"/>
    </row>
    <row r="47" spans="1:45" s="63" customFormat="1" ht="9" customHeight="1" x14ac:dyDescent="0.25">
      <c r="A47" s="503"/>
      <c r="B47" s="482"/>
      <c r="C47" s="482"/>
      <c r="D47" s="482"/>
      <c r="E47" s="482"/>
      <c r="F47" s="203"/>
      <c r="G47" s="203"/>
      <c r="H47" s="207"/>
      <c r="I47" s="504"/>
      <c r="J47" s="482"/>
      <c r="K47" s="203"/>
      <c r="L47" s="203"/>
      <c r="M47" s="203"/>
      <c r="N47" s="205"/>
      <c r="O47" s="205"/>
      <c r="P47" s="205"/>
      <c r="Q47" s="205"/>
      <c r="R47" s="206"/>
      <c r="S47" s="207"/>
      <c r="T47" s="207"/>
      <c r="U47" s="207"/>
      <c r="V47" s="207"/>
      <c r="W47" s="207"/>
      <c r="X47" s="207"/>
      <c r="Y47" s="207"/>
      <c r="Z47" s="207"/>
      <c r="AA47" s="207"/>
      <c r="AB47" s="207"/>
      <c r="AC47" s="207"/>
      <c r="AD47" s="207"/>
      <c r="AE47" s="207"/>
      <c r="AF47" s="207"/>
      <c r="AG47" s="207"/>
      <c r="AH47" s="207"/>
      <c r="AI47" s="314"/>
      <c r="AJ47" s="314"/>
      <c r="AK47" s="314"/>
      <c r="AL47" s="207"/>
      <c r="AM47" s="207"/>
      <c r="AN47" s="207"/>
      <c r="AO47" s="207"/>
      <c r="AP47" s="207"/>
      <c r="AQ47" s="207"/>
      <c r="AR47" s="207"/>
      <c r="AS47" s="207"/>
    </row>
    <row r="48" spans="1:45" s="63" customFormat="1" ht="9" customHeight="1" x14ac:dyDescent="0.25">
      <c r="A48" s="503"/>
      <c r="B48" s="203"/>
      <c r="C48" s="203"/>
      <c r="D48" s="203"/>
      <c r="E48" s="482"/>
      <c r="F48" s="203"/>
      <c r="G48" s="203"/>
      <c r="H48" s="203"/>
      <c r="I48" s="203"/>
      <c r="J48" s="482"/>
      <c r="K48" s="203"/>
      <c r="L48" s="505"/>
      <c r="M48" s="203"/>
      <c r="N48" s="205"/>
      <c r="O48" s="205"/>
      <c r="P48" s="205"/>
      <c r="Q48" s="205"/>
      <c r="R48" s="206"/>
      <c r="S48" s="207"/>
      <c r="T48" s="207"/>
      <c r="U48" s="207"/>
      <c r="V48" s="207"/>
      <c r="W48" s="207"/>
      <c r="X48" s="207"/>
      <c r="Y48" s="207"/>
      <c r="Z48" s="207"/>
      <c r="AA48" s="207"/>
      <c r="AB48" s="207"/>
      <c r="AC48" s="207"/>
      <c r="AD48" s="207"/>
      <c r="AE48" s="207"/>
      <c r="AF48" s="207"/>
      <c r="AG48" s="207"/>
      <c r="AH48" s="207"/>
      <c r="AI48" s="314"/>
      <c r="AJ48" s="314"/>
      <c r="AK48" s="314"/>
      <c r="AL48" s="207"/>
      <c r="AM48" s="207"/>
      <c r="AN48" s="207"/>
      <c r="AO48" s="207"/>
      <c r="AP48" s="207"/>
      <c r="AQ48" s="207"/>
      <c r="AR48" s="207"/>
      <c r="AS48" s="207"/>
    </row>
    <row r="49" spans="1:45" s="63" customFormat="1" ht="9" customHeight="1" x14ac:dyDescent="0.25">
      <c r="A49" s="503"/>
      <c r="B49" s="482"/>
      <c r="C49" s="482"/>
      <c r="D49" s="482"/>
      <c r="E49" s="482"/>
      <c r="F49" s="203"/>
      <c r="G49" s="203"/>
      <c r="H49" s="207"/>
      <c r="I49" s="203"/>
      <c r="J49" s="482"/>
      <c r="K49" s="504"/>
      <c r="L49" s="482"/>
      <c r="M49" s="203"/>
      <c r="N49" s="205"/>
      <c r="O49" s="205"/>
      <c r="P49" s="205"/>
      <c r="Q49" s="205"/>
      <c r="R49" s="206"/>
      <c r="S49" s="207"/>
      <c r="T49" s="207"/>
      <c r="U49" s="207"/>
      <c r="V49" s="207"/>
      <c r="W49" s="207"/>
      <c r="X49" s="207"/>
      <c r="Y49" s="207"/>
      <c r="Z49" s="207"/>
      <c r="AA49" s="207"/>
      <c r="AB49" s="207"/>
      <c r="AC49" s="207"/>
      <c r="AD49" s="207"/>
      <c r="AE49" s="207"/>
      <c r="AF49" s="207"/>
      <c r="AG49" s="207"/>
      <c r="AH49" s="207"/>
      <c r="AI49" s="314"/>
      <c r="AJ49" s="314"/>
      <c r="AK49" s="314"/>
      <c r="AL49" s="207"/>
      <c r="AM49" s="207"/>
      <c r="AN49" s="207"/>
      <c r="AO49" s="207"/>
      <c r="AP49" s="207"/>
      <c r="AQ49" s="207"/>
      <c r="AR49" s="207"/>
      <c r="AS49" s="207"/>
    </row>
    <row r="50" spans="1:45" s="63" customFormat="1" ht="9" customHeight="1" x14ac:dyDescent="0.25">
      <c r="A50" s="503"/>
      <c r="B50" s="203"/>
      <c r="C50" s="203"/>
      <c r="D50" s="203"/>
      <c r="E50" s="482"/>
      <c r="F50" s="203"/>
      <c r="G50" s="203"/>
      <c r="H50" s="203"/>
      <c r="I50" s="203"/>
      <c r="J50" s="482"/>
      <c r="K50" s="203"/>
      <c r="L50" s="203"/>
      <c r="M50" s="203"/>
      <c r="N50" s="205"/>
      <c r="O50" s="205"/>
      <c r="P50" s="205"/>
      <c r="Q50" s="205"/>
      <c r="R50" s="206"/>
      <c r="S50" s="207"/>
      <c r="T50" s="207"/>
      <c r="U50" s="207"/>
      <c r="V50" s="207"/>
      <c r="W50" s="207"/>
      <c r="X50" s="207"/>
      <c r="Y50" s="207"/>
      <c r="Z50" s="207"/>
      <c r="AA50" s="207"/>
      <c r="AB50" s="207"/>
      <c r="AC50" s="207"/>
      <c r="AD50" s="207"/>
      <c r="AE50" s="207"/>
      <c r="AF50" s="207"/>
      <c r="AG50" s="207"/>
      <c r="AH50" s="207"/>
      <c r="AI50" s="314"/>
      <c r="AJ50" s="314"/>
      <c r="AK50" s="314"/>
      <c r="AL50" s="207"/>
      <c r="AM50" s="207"/>
      <c r="AN50" s="207"/>
      <c r="AO50" s="207"/>
      <c r="AP50" s="207"/>
      <c r="AQ50" s="207"/>
      <c r="AR50" s="207"/>
      <c r="AS50" s="207"/>
    </row>
    <row r="51" spans="1:45" s="63" customFormat="1" ht="9" customHeight="1" x14ac:dyDescent="0.25">
      <c r="A51" s="503"/>
      <c r="B51" s="482"/>
      <c r="C51" s="482"/>
      <c r="D51" s="482"/>
      <c r="E51" s="482"/>
      <c r="F51" s="203"/>
      <c r="G51" s="203"/>
      <c r="H51" s="207"/>
      <c r="I51" s="504"/>
      <c r="J51" s="482"/>
      <c r="K51" s="203"/>
      <c r="L51" s="203"/>
      <c r="M51" s="203"/>
      <c r="N51" s="205"/>
      <c r="O51" s="205"/>
      <c r="P51" s="205"/>
      <c r="Q51" s="205"/>
      <c r="R51" s="206"/>
      <c r="S51" s="207"/>
      <c r="T51" s="207"/>
      <c r="U51" s="207"/>
      <c r="V51" s="207"/>
      <c r="W51" s="207"/>
      <c r="X51" s="207"/>
      <c r="Y51" s="207"/>
      <c r="Z51" s="207"/>
      <c r="AA51" s="207"/>
      <c r="AB51" s="207"/>
      <c r="AC51" s="207"/>
      <c r="AD51" s="207"/>
      <c r="AE51" s="207"/>
      <c r="AF51" s="207"/>
      <c r="AG51" s="207"/>
      <c r="AH51" s="207"/>
      <c r="AI51" s="314"/>
      <c r="AJ51" s="314"/>
      <c r="AK51" s="314"/>
      <c r="AL51" s="207"/>
      <c r="AM51" s="207"/>
      <c r="AN51" s="207"/>
      <c r="AO51" s="207"/>
      <c r="AP51" s="207"/>
      <c r="AQ51" s="207"/>
      <c r="AR51" s="207"/>
      <c r="AS51" s="207"/>
    </row>
    <row r="52" spans="1:45" s="63" customFormat="1" ht="9" customHeight="1" x14ac:dyDescent="0.25">
      <c r="A52" s="502"/>
      <c r="B52" s="203"/>
      <c r="C52" s="203"/>
      <c r="D52" s="203"/>
      <c r="E52" s="482"/>
      <c r="F52" s="203"/>
      <c r="G52" s="203"/>
      <c r="H52" s="203"/>
      <c r="I52" s="203"/>
      <c r="J52" s="482"/>
      <c r="K52" s="203"/>
      <c r="L52" s="203"/>
      <c r="M52" s="203"/>
      <c r="N52" s="203"/>
      <c r="O52" s="203"/>
      <c r="P52" s="203"/>
      <c r="Q52" s="205"/>
      <c r="R52" s="206"/>
      <c r="S52" s="207"/>
      <c r="T52" s="207"/>
      <c r="U52" s="207"/>
      <c r="V52" s="207"/>
      <c r="W52" s="207"/>
      <c r="X52" s="207"/>
      <c r="Y52" s="207"/>
      <c r="Z52" s="207"/>
      <c r="AA52" s="207"/>
      <c r="AB52" s="207"/>
      <c r="AC52" s="207"/>
      <c r="AD52" s="207"/>
      <c r="AE52" s="207"/>
      <c r="AF52" s="207"/>
      <c r="AG52" s="207"/>
      <c r="AH52" s="207"/>
      <c r="AI52" s="314"/>
      <c r="AJ52" s="314"/>
      <c r="AK52" s="314"/>
      <c r="AL52" s="207"/>
      <c r="AM52" s="207"/>
      <c r="AN52" s="207"/>
      <c r="AO52" s="207"/>
      <c r="AP52" s="207"/>
      <c r="AQ52" s="207"/>
      <c r="AR52" s="207"/>
      <c r="AS52" s="207"/>
    </row>
    <row r="53" spans="1:45" s="10" customFormat="1" ht="6.75" customHeight="1" x14ac:dyDescent="0.25">
      <c r="A53" s="304"/>
      <c r="B53" s="304"/>
      <c r="C53" s="304"/>
      <c r="D53" s="304"/>
      <c r="E53" s="304"/>
      <c r="F53" s="307"/>
      <c r="G53" s="307"/>
      <c r="H53" s="307"/>
      <c r="I53" s="307"/>
      <c r="J53" s="306"/>
      <c r="K53" s="307"/>
      <c r="L53" s="308"/>
      <c r="M53" s="307"/>
      <c r="N53" s="308"/>
      <c r="O53" s="307"/>
      <c r="P53" s="308"/>
      <c r="Q53" s="307"/>
      <c r="R53" s="308"/>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row>
    <row r="54" spans="1:45" s="21" customFormat="1" ht="10.5" customHeight="1" x14ac:dyDescent="0.25">
      <c r="A54" s="242" t="s">
        <v>54</v>
      </c>
      <c r="B54" s="243"/>
      <c r="C54" s="243"/>
      <c r="D54" s="244"/>
      <c r="E54" s="245" t="s">
        <v>60</v>
      </c>
      <c r="F54" s="246" t="s">
        <v>61</v>
      </c>
      <c r="G54" s="245"/>
      <c r="H54" s="245"/>
      <c r="I54" s="247"/>
      <c r="J54" s="245" t="s">
        <v>60</v>
      </c>
      <c r="K54" s="246" t="s">
        <v>123</v>
      </c>
      <c r="L54" s="248"/>
      <c r="M54" s="246" t="s">
        <v>124</v>
      </c>
      <c r="N54" s="249"/>
      <c r="O54" s="250" t="s">
        <v>125</v>
      </c>
      <c r="P54" s="250"/>
      <c r="Q54" s="251"/>
      <c r="R54" s="252"/>
      <c r="T54" s="258"/>
      <c r="U54" s="258"/>
      <c r="V54" s="258"/>
      <c r="W54" s="258"/>
      <c r="X54" s="258"/>
      <c r="Y54" s="258"/>
      <c r="Z54" s="258"/>
      <c r="AA54" s="258"/>
      <c r="AB54" s="258"/>
      <c r="AC54" s="258"/>
      <c r="AD54" s="258"/>
      <c r="AE54" s="258"/>
      <c r="AF54" s="258"/>
      <c r="AG54" s="258"/>
      <c r="AH54" s="258"/>
      <c r="AI54" s="508"/>
      <c r="AJ54" s="508"/>
      <c r="AK54" s="508"/>
      <c r="AL54" s="258"/>
      <c r="AM54" s="258"/>
      <c r="AN54" s="258"/>
      <c r="AO54" s="258"/>
      <c r="AP54" s="258"/>
      <c r="AQ54" s="258"/>
      <c r="AR54" s="258"/>
      <c r="AS54" s="258"/>
    </row>
    <row r="55" spans="1:45" s="21" customFormat="1" ht="9" customHeight="1" x14ac:dyDescent="0.25">
      <c r="A55" s="400" t="s">
        <v>65</v>
      </c>
      <c r="B55" s="401"/>
      <c r="C55" s="509"/>
      <c r="D55" s="402"/>
      <c r="E55" s="259">
        <v>1</v>
      </c>
      <c r="F55" s="258" t="str">
        <f>IF(E55&gt;$R$62,,UPPER(VLOOKUP(E55,'1MD ELO (5)'!$A$7:$Q$134,2)))</f>
        <v/>
      </c>
      <c r="G55" s="259"/>
      <c r="H55" s="258"/>
      <c r="I55" s="260"/>
      <c r="J55" s="510" t="s">
        <v>66</v>
      </c>
      <c r="K55" s="416"/>
      <c r="L55" s="417"/>
      <c r="M55" s="416"/>
      <c r="N55" s="511"/>
      <c r="O55" s="407" t="s">
        <v>67</v>
      </c>
      <c r="P55" s="512"/>
      <c r="Q55" s="512"/>
      <c r="R55" s="511"/>
      <c r="T55" s="258"/>
      <c r="U55" s="258"/>
      <c r="V55" s="258"/>
      <c r="W55" s="258"/>
      <c r="X55" s="258"/>
      <c r="Y55" s="258"/>
      <c r="Z55" s="258"/>
      <c r="AA55" s="258"/>
      <c r="AB55" s="258"/>
      <c r="AC55" s="258"/>
      <c r="AD55" s="258"/>
      <c r="AE55" s="258"/>
      <c r="AF55" s="258"/>
      <c r="AG55" s="258"/>
      <c r="AH55" s="258"/>
      <c r="AI55" s="508"/>
      <c r="AJ55" s="508"/>
      <c r="AK55" s="508"/>
      <c r="AL55" s="258"/>
      <c r="AM55" s="258"/>
      <c r="AN55" s="258"/>
      <c r="AO55" s="258"/>
      <c r="AP55" s="258"/>
      <c r="AQ55" s="258"/>
      <c r="AR55" s="258"/>
      <c r="AS55" s="258"/>
    </row>
    <row r="56" spans="1:45" s="21" customFormat="1" ht="9" customHeight="1" x14ac:dyDescent="0.25">
      <c r="A56" s="411" t="s">
        <v>126</v>
      </c>
      <c r="B56" s="412"/>
      <c r="C56" s="513"/>
      <c r="D56" s="413"/>
      <c r="E56" s="259">
        <v>2</v>
      </c>
      <c r="F56" s="258" t="str">
        <f>IF(E56&gt;$R$62,,UPPER(VLOOKUP(E56,'1MD ELO (5)'!$A$7:$Q$134,2)))</f>
        <v/>
      </c>
      <c r="G56" s="259"/>
      <c r="H56" s="258"/>
      <c r="I56" s="260"/>
      <c r="J56" s="510" t="s">
        <v>69</v>
      </c>
      <c r="K56" s="416"/>
      <c r="L56" s="417"/>
      <c r="M56" s="416"/>
      <c r="N56" s="511"/>
      <c r="O56" s="292"/>
      <c r="P56" s="424"/>
      <c r="Q56" s="412"/>
      <c r="R56" s="514"/>
      <c r="T56" s="258"/>
      <c r="U56" s="258"/>
      <c r="V56" s="258"/>
      <c r="W56" s="258"/>
      <c r="X56" s="258"/>
      <c r="Y56" s="258"/>
      <c r="Z56" s="258"/>
      <c r="AA56" s="258"/>
      <c r="AB56" s="258"/>
      <c r="AC56" s="258"/>
      <c r="AD56" s="258"/>
      <c r="AE56" s="258"/>
      <c r="AF56" s="258"/>
      <c r="AG56" s="258"/>
      <c r="AH56" s="258"/>
      <c r="AI56" s="508"/>
      <c r="AJ56" s="508"/>
      <c r="AK56" s="508"/>
      <c r="AL56" s="258"/>
      <c r="AM56" s="258"/>
      <c r="AN56" s="258"/>
      <c r="AO56" s="258"/>
      <c r="AP56" s="258"/>
      <c r="AQ56" s="258"/>
      <c r="AR56" s="258"/>
      <c r="AS56" s="258"/>
    </row>
    <row r="57" spans="1:45" s="21" customFormat="1" ht="9" customHeight="1" x14ac:dyDescent="0.25">
      <c r="A57" s="275"/>
      <c r="B57" s="276"/>
      <c r="C57" s="277"/>
      <c r="D57" s="278"/>
      <c r="E57" s="259"/>
      <c r="F57" s="258"/>
      <c r="G57" s="259"/>
      <c r="H57" s="258"/>
      <c r="I57" s="260"/>
      <c r="J57" s="510" t="s">
        <v>70</v>
      </c>
      <c r="K57" s="416"/>
      <c r="L57" s="417"/>
      <c r="M57" s="416"/>
      <c r="N57" s="511"/>
      <c r="O57" s="407" t="s">
        <v>71</v>
      </c>
      <c r="P57" s="512"/>
      <c r="Q57" s="512"/>
      <c r="R57" s="511"/>
      <c r="T57" s="258"/>
      <c r="U57" s="258"/>
      <c r="V57" s="258"/>
      <c r="W57" s="258"/>
      <c r="X57" s="258"/>
      <c r="Y57" s="258"/>
      <c r="Z57" s="258"/>
      <c r="AA57" s="258"/>
      <c r="AB57" s="258"/>
      <c r="AC57" s="258"/>
      <c r="AD57" s="258"/>
      <c r="AE57" s="258"/>
      <c r="AF57" s="258"/>
      <c r="AG57" s="258"/>
      <c r="AH57" s="258"/>
      <c r="AI57" s="508"/>
      <c r="AJ57" s="508"/>
      <c r="AK57" s="508"/>
      <c r="AL57" s="258"/>
      <c r="AM57" s="258"/>
      <c r="AN57" s="258"/>
      <c r="AO57" s="258"/>
      <c r="AP57" s="258"/>
      <c r="AQ57" s="258"/>
      <c r="AR57" s="258"/>
      <c r="AS57" s="258"/>
    </row>
    <row r="58" spans="1:45" s="21" customFormat="1" ht="9" customHeight="1" x14ac:dyDescent="0.25">
      <c r="A58" s="279"/>
      <c r="B58" s="182"/>
      <c r="C58" s="182"/>
      <c r="D58" s="280"/>
      <c r="E58" s="259"/>
      <c r="F58" s="258"/>
      <c r="G58" s="259"/>
      <c r="H58" s="258"/>
      <c r="I58" s="260"/>
      <c r="J58" s="510" t="s">
        <v>72</v>
      </c>
      <c r="K58" s="416"/>
      <c r="L58" s="417"/>
      <c r="M58" s="416"/>
      <c r="N58" s="511"/>
      <c r="O58" s="416"/>
      <c r="P58" s="417"/>
      <c r="Q58" s="416"/>
      <c r="R58" s="511"/>
      <c r="T58" s="258"/>
      <c r="U58" s="258"/>
      <c r="V58" s="258"/>
      <c r="W58" s="258"/>
      <c r="X58" s="258"/>
      <c r="Y58" s="258"/>
      <c r="Z58" s="258"/>
      <c r="AA58" s="258"/>
      <c r="AB58" s="258"/>
      <c r="AC58" s="258"/>
      <c r="AD58" s="258"/>
      <c r="AE58" s="258"/>
      <c r="AF58" s="258"/>
      <c r="AG58" s="258"/>
      <c r="AH58" s="258"/>
      <c r="AI58" s="508"/>
      <c r="AJ58" s="508"/>
      <c r="AK58" s="508"/>
      <c r="AL58" s="258"/>
      <c r="AM58" s="258"/>
      <c r="AN58" s="258"/>
      <c r="AO58" s="258"/>
      <c r="AP58" s="258"/>
      <c r="AQ58" s="258"/>
      <c r="AR58" s="258"/>
      <c r="AS58" s="258"/>
    </row>
    <row r="59" spans="1:45" s="21" customFormat="1" ht="9" customHeight="1" x14ac:dyDescent="0.25">
      <c r="A59" s="281"/>
      <c r="B59" s="282"/>
      <c r="C59" s="282"/>
      <c r="D59" s="283"/>
      <c r="E59" s="259"/>
      <c r="F59" s="258"/>
      <c r="G59" s="259"/>
      <c r="H59" s="258"/>
      <c r="I59" s="260"/>
      <c r="J59" s="510" t="s">
        <v>73</v>
      </c>
      <c r="K59" s="416"/>
      <c r="L59" s="417"/>
      <c r="M59" s="416"/>
      <c r="N59" s="511"/>
      <c r="O59" s="412"/>
      <c r="P59" s="424"/>
      <c r="Q59" s="412"/>
      <c r="R59" s="514"/>
      <c r="T59" s="258"/>
      <c r="U59" s="258"/>
      <c r="V59" s="258"/>
      <c r="W59" s="258"/>
      <c r="X59" s="258"/>
      <c r="Y59" s="258"/>
      <c r="Z59" s="258"/>
      <c r="AA59" s="258"/>
      <c r="AB59" s="258"/>
      <c r="AC59" s="258"/>
      <c r="AD59" s="258"/>
      <c r="AE59" s="258"/>
      <c r="AF59" s="258"/>
      <c r="AG59" s="258"/>
      <c r="AH59" s="258"/>
      <c r="AI59" s="508"/>
      <c r="AJ59" s="508"/>
      <c r="AK59" s="508"/>
      <c r="AL59" s="258"/>
      <c r="AM59" s="258"/>
      <c r="AN59" s="258"/>
      <c r="AO59" s="258"/>
      <c r="AP59" s="258"/>
      <c r="AQ59" s="258"/>
      <c r="AR59" s="258"/>
      <c r="AS59" s="258"/>
    </row>
    <row r="60" spans="1:45" s="21" customFormat="1" ht="9" customHeight="1" x14ac:dyDescent="0.25">
      <c r="A60" s="284"/>
      <c r="B60" s="19"/>
      <c r="C60" s="182"/>
      <c r="D60" s="280"/>
      <c r="E60" s="259"/>
      <c r="F60" s="258"/>
      <c r="G60" s="259"/>
      <c r="H60" s="258"/>
      <c r="I60" s="260"/>
      <c r="J60" s="510" t="s">
        <v>74</v>
      </c>
      <c r="K60" s="416"/>
      <c r="L60" s="417"/>
      <c r="M60" s="416"/>
      <c r="N60" s="511"/>
      <c r="O60" s="407" t="s">
        <v>34</v>
      </c>
      <c r="P60" s="512"/>
      <c r="Q60" s="512"/>
      <c r="R60" s="511"/>
      <c r="T60" s="258"/>
      <c r="U60" s="258"/>
      <c r="V60" s="258"/>
      <c r="W60" s="258"/>
      <c r="X60" s="258"/>
      <c r="Y60" s="258"/>
      <c r="Z60" s="258"/>
      <c r="AA60" s="258"/>
      <c r="AB60" s="258"/>
      <c r="AC60" s="258"/>
      <c r="AD60" s="258"/>
      <c r="AE60" s="258"/>
      <c r="AF60" s="258"/>
      <c r="AG60" s="258"/>
      <c r="AH60" s="258"/>
      <c r="AI60" s="508"/>
      <c r="AJ60" s="508"/>
      <c r="AK60" s="508"/>
      <c r="AL60" s="258"/>
      <c r="AM60" s="258"/>
      <c r="AN60" s="258"/>
      <c r="AO60" s="258"/>
      <c r="AP60" s="258"/>
      <c r="AQ60" s="258"/>
      <c r="AR60" s="258"/>
      <c r="AS60" s="258"/>
    </row>
    <row r="61" spans="1:45" s="21" customFormat="1" ht="9" customHeight="1" x14ac:dyDescent="0.25">
      <c r="A61" s="284"/>
      <c r="B61" s="19"/>
      <c r="C61" s="285"/>
      <c r="D61" s="286"/>
      <c r="E61" s="259"/>
      <c r="F61" s="258"/>
      <c r="G61" s="259"/>
      <c r="H61" s="258"/>
      <c r="I61" s="260"/>
      <c r="J61" s="510" t="s">
        <v>75</v>
      </c>
      <c r="K61" s="416"/>
      <c r="L61" s="417"/>
      <c r="M61" s="416"/>
      <c r="N61" s="511"/>
      <c r="O61" s="416"/>
      <c r="P61" s="417"/>
      <c r="Q61" s="416"/>
      <c r="R61" s="511"/>
      <c r="T61" s="258"/>
      <c r="U61" s="258"/>
      <c r="V61" s="258"/>
      <c r="W61" s="258"/>
      <c r="X61" s="258"/>
      <c r="Y61" s="258"/>
      <c r="Z61" s="258"/>
      <c r="AA61" s="258"/>
      <c r="AB61" s="258"/>
      <c r="AC61" s="258"/>
      <c r="AD61" s="258"/>
      <c r="AE61" s="258"/>
      <c r="AF61" s="258"/>
      <c r="AG61" s="258"/>
      <c r="AH61" s="258"/>
      <c r="AI61" s="508"/>
      <c r="AJ61" s="508"/>
      <c r="AK61" s="508"/>
      <c r="AL61" s="258"/>
      <c r="AM61" s="258"/>
      <c r="AN61" s="258"/>
      <c r="AO61" s="258"/>
      <c r="AP61" s="258"/>
      <c r="AQ61" s="258"/>
      <c r="AR61" s="258"/>
      <c r="AS61" s="258"/>
    </row>
    <row r="62" spans="1:45" s="21" customFormat="1" ht="9" customHeight="1" x14ac:dyDescent="0.25">
      <c r="A62" s="287"/>
      <c r="B62" s="288"/>
      <c r="C62" s="289"/>
      <c r="D62" s="290"/>
      <c r="E62" s="293"/>
      <c r="F62" s="292"/>
      <c r="G62" s="293"/>
      <c r="H62" s="292"/>
      <c r="I62" s="294"/>
      <c r="J62" s="515" t="s">
        <v>76</v>
      </c>
      <c r="K62" s="412"/>
      <c r="L62" s="424"/>
      <c r="M62" s="412"/>
      <c r="N62" s="514"/>
      <c r="O62" s="412">
        <f>R4</f>
        <v>0</v>
      </c>
      <c r="P62" s="424"/>
      <c r="Q62" s="412"/>
      <c r="R62" s="296">
        <f>MIN(4,'1MD ELO (5)'!Q5)</f>
        <v>4</v>
      </c>
      <c r="T62" s="258"/>
      <c r="U62" s="258"/>
      <c r="V62" s="258"/>
      <c r="W62" s="258"/>
      <c r="X62" s="258"/>
      <c r="Y62" s="258"/>
      <c r="Z62" s="258"/>
      <c r="AA62" s="258"/>
      <c r="AB62" s="258"/>
      <c r="AC62" s="258"/>
      <c r="AD62" s="258"/>
      <c r="AE62" s="258"/>
      <c r="AF62" s="258"/>
      <c r="AG62" s="258"/>
      <c r="AH62" s="258"/>
      <c r="AI62" s="508"/>
      <c r="AJ62" s="508"/>
      <c r="AK62" s="508"/>
      <c r="AL62" s="258"/>
      <c r="AM62" s="258"/>
      <c r="AN62" s="258"/>
      <c r="AO62" s="258"/>
      <c r="AP62" s="258"/>
      <c r="AQ62" s="258"/>
      <c r="AR62" s="258"/>
      <c r="AS62" s="258"/>
    </row>
    <row r="63" spans="1:45" ht="13.2" x14ac:dyDescent="0.25">
      <c r="T63" s="377"/>
      <c r="U63" s="377"/>
      <c r="V63" s="377"/>
      <c r="W63" s="377"/>
      <c r="X63" s="377"/>
      <c r="Y63" s="377"/>
      <c r="Z63" s="377"/>
      <c r="AA63" s="377"/>
      <c r="AB63" s="377"/>
      <c r="AC63" s="377"/>
      <c r="AD63" s="377"/>
      <c r="AE63" s="377"/>
      <c r="AF63" s="377"/>
      <c r="AG63" s="377"/>
      <c r="AH63" s="377"/>
      <c r="AL63" s="377"/>
      <c r="AM63" s="377"/>
      <c r="AN63" s="377"/>
      <c r="AO63" s="377"/>
      <c r="AP63" s="377"/>
      <c r="AQ63" s="377"/>
      <c r="AR63" s="377"/>
      <c r="AS63" s="377"/>
    </row>
    <row r="64" spans="1:45" ht="13.2" x14ac:dyDescent="0.25">
      <c r="T64" s="377"/>
      <c r="U64" s="377"/>
      <c r="V64" s="377"/>
      <c r="W64" s="377"/>
      <c r="X64" s="377"/>
      <c r="Y64" s="377"/>
      <c r="Z64" s="377"/>
      <c r="AA64" s="377"/>
      <c r="AB64" s="377"/>
      <c r="AC64" s="377"/>
      <c r="AD64" s="377"/>
      <c r="AE64" s="377"/>
      <c r="AF64" s="377"/>
      <c r="AG64" s="377"/>
      <c r="AH64" s="377"/>
      <c r="AL64" s="377"/>
      <c r="AM64" s="377"/>
      <c r="AN64" s="377"/>
      <c r="AO64" s="377"/>
      <c r="AP64" s="377"/>
      <c r="AQ64" s="377"/>
      <c r="AR64" s="377"/>
      <c r="AS64" s="377"/>
    </row>
    <row r="65" spans="20:45" ht="13.2" x14ac:dyDescent="0.25">
      <c r="T65" s="377"/>
      <c r="U65" s="377"/>
      <c r="V65" s="377"/>
      <c r="W65" s="377"/>
      <c r="X65" s="377"/>
      <c r="Y65" s="377"/>
      <c r="Z65" s="377"/>
      <c r="AA65" s="377"/>
      <c r="AB65" s="377"/>
      <c r="AC65" s="377"/>
      <c r="AD65" s="377"/>
      <c r="AE65" s="377"/>
      <c r="AF65" s="377"/>
      <c r="AG65" s="377"/>
      <c r="AH65" s="377"/>
      <c r="AL65" s="377"/>
      <c r="AM65" s="377"/>
      <c r="AN65" s="377"/>
      <c r="AO65" s="377"/>
      <c r="AP65" s="377"/>
      <c r="AQ65" s="377"/>
      <c r="AR65" s="377"/>
      <c r="AS65" s="377"/>
    </row>
    <row r="66" spans="20:45" ht="13.2" x14ac:dyDescent="0.25">
      <c r="T66" s="377"/>
      <c r="U66" s="377"/>
      <c r="V66" s="377"/>
      <c r="W66" s="377"/>
      <c r="X66" s="377"/>
      <c r="Y66" s="377"/>
      <c r="Z66" s="377"/>
      <c r="AA66" s="377"/>
      <c r="AB66" s="377"/>
      <c r="AC66" s="377"/>
      <c r="AD66" s="377"/>
      <c r="AE66" s="377"/>
      <c r="AF66" s="377"/>
      <c r="AG66" s="377"/>
      <c r="AH66" s="377"/>
      <c r="AL66" s="377"/>
      <c r="AM66" s="377"/>
      <c r="AN66" s="377"/>
      <c r="AO66" s="377"/>
      <c r="AP66" s="377"/>
      <c r="AQ66" s="377"/>
      <c r="AR66" s="377"/>
      <c r="AS66" s="377"/>
    </row>
    <row r="67" spans="20:45" ht="13.2" x14ac:dyDescent="0.25">
      <c r="T67" s="377"/>
      <c r="U67" s="377"/>
      <c r="V67" s="377"/>
      <c r="W67" s="377"/>
      <c r="X67" s="377"/>
      <c r="Y67" s="377"/>
      <c r="Z67" s="377"/>
      <c r="AA67" s="377"/>
      <c r="AB67" s="377"/>
      <c r="AC67" s="377"/>
      <c r="AD67" s="377"/>
      <c r="AE67" s="377"/>
      <c r="AF67" s="377"/>
      <c r="AG67" s="377"/>
      <c r="AH67" s="377"/>
      <c r="AL67" s="377"/>
      <c r="AM67" s="377"/>
      <c r="AN67" s="377"/>
      <c r="AO67" s="377"/>
      <c r="AP67" s="377"/>
      <c r="AQ67" s="377"/>
      <c r="AR67" s="377"/>
      <c r="AS67" s="377"/>
    </row>
    <row r="68" spans="20:45" ht="13.2" x14ac:dyDescent="0.25">
      <c r="T68" s="377"/>
      <c r="U68" s="377"/>
      <c r="V68" s="377"/>
      <c r="W68" s="377"/>
      <c r="X68" s="377"/>
      <c r="Y68" s="377"/>
      <c r="Z68" s="377"/>
      <c r="AA68" s="377"/>
      <c r="AB68" s="377"/>
      <c r="AC68" s="377"/>
      <c r="AD68" s="377"/>
      <c r="AE68" s="377"/>
      <c r="AF68" s="377"/>
      <c r="AG68" s="377"/>
      <c r="AH68" s="377"/>
      <c r="AL68" s="377"/>
      <c r="AM68" s="377"/>
      <c r="AN68" s="377"/>
      <c r="AO68" s="377"/>
      <c r="AP68" s="377"/>
      <c r="AQ68" s="377"/>
      <c r="AR68" s="377"/>
      <c r="AS68" s="377"/>
    </row>
    <row r="69" spans="20:45" ht="13.2" x14ac:dyDescent="0.25">
      <c r="T69" s="377"/>
      <c r="U69" s="377"/>
      <c r="V69" s="377"/>
      <c r="W69" s="377"/>
      <c r="X69" s="377"/>
      <c r="Y69" s="377"/>
      <c r="Z69" s="377"/>
      <c r="AA69" s="377"/>
      <c r="AB69" s="377"/>
      <c r="AC69" s="377"/>
      <c r="AD69" s="377"/>
      <c r="AE69" s="377"/>
      <c r="AF69" s="377"/>
      <c r="AG69" s="377"/>
      <c r="AH69" s="377"/>
      <c r="AL69" s="377"/>
      <c r="AM69" s="377"/>
      <c r="AN69" s="377"/>
      <c r="AO69" s="377"/>
      <c r="AP69" s="377"/>
      <c r="AQ69" s="377"/>
      <c r="AR69" s="377"/>
      <c r="AS69" s="377"/>
    </row>
    <row r="70" spans="20:45" ht="13.2" x14ac:dyDescent="0.25">
      <c r="T70" s="377"/>
      <c r="U70" s="377"/>
      <c r="V70" s="377"/>
      <c r="W70" s="377"/>
      <c r="X70" s="377"/>
      <c r="Y70" s="377"/>
      <c r="Z70" s="377"/>
      <c r="AA70" s="377"/>
      <c r="AB70" s="377"/>
      <c r="AC70" s="377"/>
      <c r="AD70" s="377"/>
      <c r="AE70" s="377"/>
      <c r="AF70" s="377"/>
      <c r="AG70" s="377"/>
      <c r="AH70" s="377"/>
      <c r="AL70" s="377"/>
      <c r="AM70" s="377"/>
      <c r="AN70" s="377"/>
      <c r="AO70" s="377"/>
      <c r="AP70" s="377"/>
      <c r="AQ70" s="377"/>
      <c r="AR70" s="377"/>
      <c r="AS70" s="377"/>
    </row>
    <row r="71" spans="20:45" ht="13.2" x14ac:dyDescent="0.25">
      <c r="T71" s="377"/>
      <c r="U71" s="377"/>
      <c r="V71" s="377"/>
      <c r="W71" s="377"/>
      <c r="X71" s="377"/>
      <c r="Y71" s="377"/>
      <c r="Z71" s="377"/>
      <c r="AA71" s="377"/>
      <c r="AB71" s="377"/>
      <c r="AC71" s="377"/>
      <c r="AD71" s="377"/>
      <c r="AE71" s="377"/>
      <c r="AF71" s="377"/>
      <c r="AG71" s="377"/>
      <c r="AH71" s="377"/>
      <c r="AL71" s="377"/>
      <c r="AM71" s="377"/>
      <c r="AN71" s="377"/>
      <c r="AO71" s="377"/>
      <c r="AP71" s="377"/>
      <c r="AQ71" s="377"/>
      <c r="AR71" s="377"/>
      <c r="AS71" s="377"/>
    </row>
    <row r="72" spans="20:45" ht="13.2" x14ac:dyDescent="0.25">
      <c r="T72" s="377"/>
      <c r="U72" s="377"/>
      <c r="V72" s="377"/>
      <c r="W72" s="377"/>
      <c r="X72" s="377"/>
      <c r="Y72" s="377"/>
      <c r="Z72" s="377"/>
      <c r="AA72" s="377"/>
      <c r="AB72" s="377"/>
      <c r="AC72" s="377"/>
      <c r="AD72" s="377"/>
      <c r="AE72" s="377"/>
      <c r="AF72" s="377"/>
      <c r="AG72" s="377"/>
      <c r="AH72" s="377"/>
      <c r="AL72" s="377"/>
      <c r="AM72" s="377"/>
      <c r="AN72" s="377"/>
      <c r="AO72" s="377"/>
      <c r="AP72" s="377"/>
      <c r="AQ72" s="377"/>
      <c r="AR72" s="377"/>
      <c r="AS72" s="377"/>
    </row>
    <row r="73" spans="20:45" ht="13.2" x14ac:dyDescent="0.25">
      <c r="T73" s="377"/>
      <c r="U73" s="377"/>
      <c r="V73" s="377"/>
      <c r="W73" s="377"/>
      <c r="X73" s="377"/>
      <c r="Y73" s="377"/>
      <c r="Z73" s="377"/>
      <c r="AA73" s="377"/>
      <c r="AB73" s="377"/>
      <c r="AC73" s="377"/>
      <c r="AD73" s="377"/>
      <c r="AE73" s="377"/>
      <c r="AF73" s="377"/>
      <c r="AG73" s="377"/>
      <c r="AH73" s="377"/>
      <c r="AL73" s="377"/>
      <c r="AM73" s="377"/>
      <c r="AN73" s="377"/>
      <c r="AO73" s="377"/>
      <c r="AP73" s="377"/>
      <c r="AQ73" s="377"/>
      <c r="AR73" s="377"/>
      <c r="AS73" s="377"/>
    </row>
    <row r="74" spans="20:45" ht="13.2" x14ac:dyDescent="0.25">
      <c r="T74" s="377"/>
      <c r="U74" s="377"/>
      <c r="V74" s="377"/>
      <c r="W74" s="377"/>
      <c r="X74" s="377"/>
      <c r="Y74" s="377"/>
      <c r="Z74" s="377"/>
      <c r="AA74" s="377"/>
      <c r="AB74" s="377"/>
      <c r="AC74" s="377"/>
      <c r="AD74" s="377"/>
      <c r="AE74" s="377"/>
      <c r="AF74" s="377"/>
      <c r="AG74" s="377"/>
      <c r="AH74" s="377"/>
      <c r="AL74" s="377"/>
      <c r="AM74" s="377"/>
      <c r="AN74" s="377"/>
      <c r="AO74" s="377"/>
      <c r="AP74" s="377"/>
      <c r="AQ74" s="377"/>
      <c r="AR74" s="377"/>
      <c r="AS74" s="377"/>
    </row>
    <row r="75" spans="20:45" ht="13.2" x14ac:dyDescent="0.25">
      <c r="T75" s="377"/>
      <c r="U75" s="377"/>
      <c r="V75" s="377"/>
      <c r="W75" s="377"/>
      <c r="X75" s="377"/>
      <c r="Y75" s="377"/>
      <c r="Z75" s="377"/>
      <c r="AA75" s="377"/>
      <c r="AB75" s="377"/>
      <c r="AC75" s="377"/>
      <c r="AD75" s="377"/>
      <c r="AE75" s="377"/>
      <c r="AF75" s="377"/>
      <c r="AG75" s="377"/>
      <c r="AH75" s="377"/>
      <c r="AL75" s="377"/>
      <c r="AM75" s="377"/>
      <c r="AN75" s="377"/>
      <c r="AO75" s="377"/>
      <c r="AP75" s="377"/>
      <c r="AQ75" s="377"/>
      <c r="AR75" s="377"/>
      <c r="AS75" s="377"/>
    </row>
    <row r="76" spans="20:45" ht="13.2" x14ac:dyDescent="0.25">
      <c r="T76" s="377"/>
      <c r="U76" s="377"/>
      <c r="V76" s="377"/>
      <c r="W76" s="377"/>
      <c r="X76" s="377"/>
      <c r="Y76" s="377"/>
      <c r="Z76" s="377"/>
      <c r="AA76" s="377"/>
      <c r="AB76" s="377"/>
      <c r="AC76" s="377"/>
      <c r="AD76" s="377"/>
      <c r="AE76" s="377"/>
      <c r="AF76" s="377"/>
      <c r="AG76" s="377"/>
      <c r="AH76" s="377"/>
      <c r="AL76" s="377"/>
      <c r="AM76" s="377"/>
      <c r="AN76" s="377"/>
      <c r="AO76" s="377"/>
      <c r="AP76" s="377"/>
      <c r="AQ76" s="377"/>
      <c r="AR76" s="377"/>
      <c r="AS76" s="377"/>
    </row>
    <row r="77" spans="20:45" ht="13.2" x14ac:dyDescent="0.25">
      <c r="T77" s="377"/>
      <c r="U77" s="377"/>
      <c r="V77" s="377"/>
      <c r="W77" s="377"/>
      <c r="X77" s="377"/>
      <c r="Y77" s="377"/>
      <c r="Z77" s="377"/>
      <c r="AA77" s="377"/>
      <c r="AB77" s="377"/>
      <c r="AC77" s="377"/>
      <c r="AD77" s="377"/>
      <c r="AE77" s="377"/>
      <c r="AF77" s="377"/>
      <c r="AG77" s="377"/>
      <c r="AH77" s="377"/>
      <c r="AL77" s="377"/>
      <c r="AM77" s="377"/>
      <c r="AN77" s="377"/>
      <c r="AO77" s="377"/>
      <c r="AP77" s="377"/>
      <c r="AQ77" s="377"/>
      <c r="AR77" s="377"/>
      <c r="AS77" s="377"/>
    </row>
    <row r="78" spans="20:45" ht="13.2" x14ac:dyDescent="0.25">
      <c r="T78" s="377"/>
      <c r="U78" s="377"/>
      <c r="V78" s="377"/>
      <c r="W78" s="377"/>
      <c r="X78" s="377"/>
      <c r="Y78" s="377"/>
      <c r="Z78" s="377"/>
      <c r="AA78" s="377"/>
      <c r="AB78" s="377"/>
      <c r="AC78" s="377"/>
      <c r="AD78" s="377"/>
      <c r="AE78" s="377"/>
      <c r="AF78" s="377"/>
      <c r="AG78" s="377"/>
      <c r="AH78" s="377"/>
      <c r="AL78" s="377"/>
      <c r="AM78" s="377"/>
      <c r="AN78" s="377"/>
      <c r="AO78" s="377"/>
      <c r="AP78" s="377"/>
      <c r="AQ78" s="377"/>
      <c r="AR78" s="377"/>
      <c r="AS78" s="377"/>
    </row>
    <row r="79" spans="20:45" ht="13.2" x14ac:dyDescent="0.25">
      <c r="T79" s="377"/>
      <c r="U79" s="377"/>
      <c r="V79" s="377"/>
      <c r="W79" s="377"/>
      <c r="X79" s="377"/>
      <c r="Y79" s="377"/>
      <c r="Z79" s="377"/>
      <c r="AA79" s="377"/>
      <c r="AB79" s="377"/>
      <c r="AC79" s="377"/>
      <c r="AD79" s="377"/>
      <c r="AE79" s="377"/>
      <c r="AF79" s="377"/>
      <c r="AG79" s="377"/>
      <c r="AH79" s="377"/>
      <c r="AL79" s="377"/>
      <c r="AM79" s="377"/>
      <c r="AN79" s="377"/>
      <c r="AO79" s="377"/>
      <c r="AP79" s="377"/>
      <c r="AQ79" s="377"/>
      <c r="AR79" s="377"/>
      <c r="AS79" s="377"/>
    </row>
    <row r="80" spans="20:45" ht="13.2" x14ac:dyDescent="0.25">
      <c r="T80" s="377"/>
      <c r="U80" s="377"/>
      <c r="V80" s="377"/>
      <c r="W80" s="377"/>
      <c r="X80" s="377"/>
      <c r="Y80" s="377"/>
      <c r="Z80" s="377"/>
      <c r="AA80" s="377"/>
      <c r="AB80" s="377"/>
      <c r="AC80" s="377"/>
      <c r="AD80" s="377"/>
      <c r="AE80" s="377"/>
      <c r="AF80" s="377"/>
      <c r="AG80" s="377"/>
      <c r="AH80" s="377"/>
      <c r="AL80" s="377"/>
      <c r="AM80" s="377"/>
      <c r="AN80" s="377"/>
      <c r="AO80" s="377"/>
      <c r="AP80" s="377"/>
      <c r="AQ80" s="377"/>
      <c r="AR80" s="377"/>
      <c r="AS80" s="377"/>
    </row>
    <row r="81" spans="20:45" ht="13.2" x14ac:dyDescent="0.25">
      <c r="T81" s="377"/>
      <c r="U81" s="377"/>
      <c r="V81" s="377"/>
      <c r="W81" s="377"/>
      <c r="X81" s="377"/>
      <c r="Y81" s="377"/>
      <c r="Z81" s="377"/>
      <c r="AA81" s="377"/>
      <c r="AB81" s="377"/>
      <c r="AC81" s="377"/>
      <c r="AD81" s="377"/>
      <c r="AE81" s="377"/>
      <c r="AF81" s="377"/>
      <c r="AG81" s="377"/>
      <c r="AH81" s="377"/>
      <c r="AL81" s="377"/>
      <c r="AM81" s="377"/>
      <c r="AN81" s="377"/>
      <c r="AO81" s="377"/>
      <c r="AP81" s="377"/>
      <c r="AQ81" s="377"/>
      <c r="AR81" s="377"/>
      <c r="AS81" s="377"/>
    </row>
    <row r="82" spans="20:45" ht="13.2" x14ac:dyDescent="0.25">
      <c r="T82" s="377"/>
      <c r="U82" s="377"/>
      <c r="V82" s="377"/>
      <c r="W82" s="377"/>
      <c r="X82" s="377"/>
      <c r="Y82" s="377"/>
      <c r="Z82" s="377"/>
      <c r="AA82" s="377"/>
      <c r="AB82" s="377"/>
      <c r="AC82" s="377"/>
      <c r="AD82" s="377"/>
      <c r="AE82" s="377"/>
      <c r="AF82" s="377"/>
      <c r="AG82" s="377"/>
      <c r="AH82" s="377"/>
      <c r="AL82" s="377"/>
      <c r="AM82" s="377"/>
      <c r="AN82" s="377"/>
      <c r="AO82" s="377"/>
      <c r="AP82" s="377"/>
      <c r="AQ82" s="377"/>
      <c r="AR82" s="377"/>
      <c r="AS82" s="377"/>
    </row>
    <row r="83" spans="20:45" ht="13.2" x14ac:dyDescent="0.25">
      <c r="T83" s="377"/>
      <c r="U83" s="377"/>
      <c r="V83" s="377"/>
      <c r="W83" s="377"/>
      <c r="X83" s="377"/>
      <c r="Y83" s="377"/>
      <c r="Z83" s="377"/>
      <c r="AA83" s="377"/>
      <c r="AB83" s="377"/>
      <c r="AC83" s="377"/>
      <c r="AD83" s="377"/>
      <c r="AE83" s="377"/>
      <c r="AF83" s="377"/>
      <c r="AG83" s="377"/>
      <c r="AH83" s="377"/>
      <c r="AL83" s="377"/>
      <c r="AM83" s="377"/>
      <c r="AN83" s="377"/>
      <c r="AO83" s="377"/>
      <c r="AP83" s="377"/>
      <c r="AQ83" s="377"/>
      <c r="AR83" s="377"/>
      <c r="AS83" s="377"/>
    </row>
    <row r="84" spans="20:45" ht="13.2" x14ac:dyDescent="0.25">
      <c r="T84" s="377"/>
      <c r="U84" s="377"/>
      <c r="V84" s="377"/>
      <c r="W84" s="377"/>
      <c r="X84" s="377"/>
      <c r="Y84" s="377"/>
      <c r="Z84" s="377"/>
      <c r="AA84" s="377"/>
      <c r="AB84" s="377"/>
      <c r="AC84" s="377"/>
      <c r="AD84" s="377"/>
      <c r="AE84" s="377"/>
      <c r="AF84" s="377"/>
      <c r="AG84" s="377"/>
      <c r="AH84" s="377"/>
      <c r="AL84" s="377"/>
      <c r="AM84" s="377"/>
      <c r="AN84" s="377"/>
      <c r="AO84" s="377"/>
      <c r="AP84" s="377"/>
      <c r="AQ84" s="377"/>
      <c r="AR84" s="377"/>
      <c r="AS84" s="377"/>
    </row>
    <row r="85" spans="20:45" ht="13.2" x14ac:dyDescent="0.25">
      <c r="T85" s="377"/>
      <c r="U85" s="377"/>
      <c r="V85" s="377"/>
      <c r="W85" s="377"/>
      <c r="X85" s="377"/>
      <c r="Y85" s="377"/>
      <c r="Z85" s="377"/>
      <c r="AA85" s="377"/>
      <c r="AB85" s="377"/>
      <c r="AC85" s="377"/>
      <c r="AD85" s="377"/>
      <c r="AE85" s="377"/>
      <c r="AF85" s="377"/>
      <c r="AG85" s="377"/>
      <c r="AH85" s="377"/>
      <c r="AL85" s="377"/>
      <c r="AM85" s="377"/>
      <c r="AN85" s="377"/>
      <c r="AO85" s="377"/>
      <c r="AP85" s="377"/>
      <c r="AQ85" s="377"/>
      <c r="AR85" s="377"/>
      <c r="AS85" s="377"/>
    </row>
    <row r="86" spans="20:45" ht="13.2" x14ac:dyDescent="0.25">
      <c r="T86" s="377"/>
      <c r="U86" s="377"/>
      <c r="V86" s="377"/>
      <c r="W86" s="377"/>
      <c r="X86" s="377"/>
      <c r="Y86" s="377"/>
      <c r="Z86" s="377"/>
      <c r="AA86" s="377"/>
      <c r="AB86" s="377"/>
      <c r="AC86" s="377"/>
      <c r="AD86" s="377"/>
      <c r="AE86" s="377"/>
      <c r="AF86" s="377"/>
      <c r="AG86" s="377"/>
      <c r="AH86" s="377"/>
      <c r="AL86" s="377"/>
      <c r="AM86" s="377"/>
      <c r="AN86" s="377"/>
      <c r="AO86" s="377"/>
      <c r="AP86" s="377"/>
      <c r="AQ86" s="377"/>
      <c r="AR86" s="377"/>
      <c r="AS86" s="377"/>
    </row>
    <row r="87" spans="20:45" ht="13.2" x14ac:dyDescent="0.25">
      <c r="T87" s="377"/>
      <c r="U87" s="377"/>
      <c r="V87" s="377"/>
      <c r="W87" s="377"/>
      <c r="X87" s="377"/>
      <c r="Y87" s="377"/>
      <c r="Z87" s="377"/>
      <c r="AA87" s="377"/>
      <c r="AB87" s="377"/>
      <c r="AC87" s="377"/>
      <c r="AD87" s="377"/>
      <c r="AE87" s="377"/>
      <c r="AF87" s="377"/>
      <c r="AG87" s="377"/>
      <c r="AH87" s="377"/>
      <c r="AL87" s="377"/>
      <c r="AM87" s="377"/>
      <c r="AN87" s="377"/>
      <c r="AO87" s="377"/>
      <c r="AP87" s="377"/>
      <c r="AQ87" s="377"/>
      <c r="AR87" s="377"/>
      <c r="AS87" s="377"/>
    </row>
    <row r="88" spans="20:45" ht="13.2" x14ac:dyDescent="0.25">
      <c r="T88" s="377"/>
      <c r="U88" s="377"/>
      <c r="V88" s="377"/>
      <c r="W88" s="377"/>
      <c r="X88" s="377"/>
      <c r="Y88" s="377"/>
      <c r="Z88" s="377"/>
      <c r="AA88" s="377"/>
      <c r="AB88" s="377"/>
      <c r="AC88" s="377"/>
      <c r="AD88" s="377"/>
      <c r="AE88" s="377"/>
      <c r="AF88" s="377"/>
      <c r="AG88" s="377"/>
      <c r="AH88" s="377"/>
      <c r="AL88" s="377"/>
      <c r="AM88" s="377"/>
      <c r="AN88" s="377"/>
      <c r="AO88" s="377"/>
      <c r="AP88" s="377"/>
      <c r="AQ88" s="377"/>
      <c r="AR88" s="377"/>
      <c r="AS88" s="377"/>
    </row>
    <row r="89" spans="20:45" ht="13.2" x14ac:dyDescent="0.25">
      <c r="T89" s="377"/>
      <c r="U89" s="377"/>
      <c r="V89" s="377"/>
      <c r="W89" s="377"/>
      <c r="X89" s="377"/>
      <c r="Y89" s="377"/>
      <c r="Z89" s="377"/>
      <c r="AA89" s="377"/>
      <c r="AB89" s="377"/>
      <c r="AC89" s="377"/>
      <c r="AD89" s="377"/>
      <c r="AE89" s="377"/>
      <c r="AF89" s="377"/>
      <c r="AG89" s="377"/>
      <c r="AH89" s="377"/>
      <c r="AL89" s="377"/>
      <c r="AM89" s="377"/>
      <c r="AN89" s="377"/>
      <c r="AO89" s="377"/>
      <c r="AP89" s="377"/>
      <c r="AQ89" s="377"/>
      <c r="AR89" s="377"/>
      <c r="AS89" s="377"/>
    </row>
    <row r="90" spans="20:45" ht="13.2" x14ac:dyDescent="0.25">
      <c r="T90" s="377"/>
      <c r="U90" s="377"/>
      <c r="V90" s="377"/>
      <c r="W90" s="377"/>
      <c r="X90" s="377"/>
      <c r="Y90" s="377"/>
      <c r="Z90" s="377"/>
      <c r="AA90" s="377"/>
      <c r="AB90" s="377"/>
      <c r="AC90" s="377"/>
      <c r="AD90" s="377"/>
      <c r="AE90" s="377"/>
      <c r="AF90" s="377"/>
      <c r="AG90" s="377"/>
      <c r="AH90" s="377"/>
      <c r="AL90" s="377"/>
      <c r="AM90" s="377"/>
      <c r="AN90" s="377"/>
      <c r="AO90" s="377"/>
      <c r="AP90" s="377"/>
      <c r="AQ90" s="377"/>
      <c r="AR90" s="377"/>
      <c r="AS90" s="377"/>
    </row>
    <row r="91" spans="20:45" ht="13.2" x14ac:dyDescent="0.25">
      <c r="T91" s="377"/>
      <c r="U91" s="377"/>
      <c r="V91" s="377"/>
      <c r="W91" s="377"/>
      <c r="X91" s="377"/>
      <c r="Y91" s="377"/>
      <c r="Z91" s="377"/>
      <c r="AA91" s="377"/>
      <c r="AB91" s="377"/>
      <c r="AC91" s="377"/>
      <c r="AD91" s="377"/>
      <c r="AE91" s="377"/>
      <c r="AF91" s="377"/>
      <c r="AG91" s="377"/>
      <c r="AH91" s="377"/>
      <c r="AL91" s="377"/>
      <c r="AM91" s="377"/>
      <c r="AN91" s="377"/>
      <c r="AO91" s="377"/>
      <c r="AP91" s="377"/>
      <c r="AQ91" s="377"/>
      <c r="AR91" s="377"/>
      <c r="AS91" s="377"/>
    </row>
    <row r="92" spans="20:45" ht="13.2" x14ac:dyDescent="0.25">
      <c r="T92" s="377"/>
      <c r="U92" s="377"/>
      <c r="V92" s="377"/>
      <c r="W92" s="377"/>
      <c r="X92" s="377"/>
      <c r="Y92" s="377"/>
      <c r="Z92" s="377"/>
      <c r="AA92" s="377"/>
      <c r="AB92" s="377"/>
      <c r="AC92" s="377"/>
      <c r="AD92" s="377"/>
      <c r="AE92" s="377"/>
      <c r="AF92" s="377"/>
      <c r="AG92" s="377"/>
      <c r="AH92" s="377"/>
      <c r="AL92" s="377"/>
      <c r="AM92" s="377"/>
      <c r="AN92" s="377"/>
      <c r="AO92" s="377"/>
      <c r="AP92" s="377"/>
      <c r="AQ92" s="377"/>
      <c r="AR92" s="377"/>
      <c r="AS92" s="377"/>
    </row>
    <row r="93" spans="20:45" ht="13.2" x14ac:dyDescent="0.25">
      <c r="T93" s="377"/>
      <c r="U93" s="377"/>
      <c r="V93" s="377"/>
      <c r="W93" s="377"/>
      <c r="X93" s="377"/>
      <c r="Y93" s="377"/>
      <c r="Z93" s="377"/>
      <c r="AA93" s="377"/>
      <c r="AB93" s="377"/>
      <c r="AC93" s="377"/>
      <c r="AD93" s="377"/>
      <c r="AE93" s="377"/>
      <c r="AF93" s="377"/>
      <c r="AG93" s="377"/>
      <c r="AH93" s="377"/>
      <c r="AL93" s="377"/>
      <c r="AM93" s="377"/>
      <c r="AN93" s="377"/>
      <c r="AO93" s="377"/>
      <c r="AP93" s="377"/>
      <c r="AQ93" s="377"/>
      <c r="AR93" s="377"/>
      <c r="AS93" s="377"/>
    </row>
    <row r="94" spans="20:45" ht="13.2" x14ac:dyDescent="0.25">
      <c r="T94" s="377"/>
      <c r="U94" s="377"/>
      <c r="V94" s="377"/>
      <c r="W94" s="377"/>
      <c r="X94" s="377"/>
      <c r="Y94" s="377"/>
      <c r="Z94" s="377"/>
      <c r="AA94" s="377"/>
      <c r="AB94" s="377"/>
      <c r="AC94" s="377"/>
      <c r="AD94" s="377"/>
      <c r="AE94" s="377"/>
      <c r="AF94" s="377"/>
      <c r="AG94" s="377"/>
      <c r="AH94" s="377"/>
      <c r="AL94" s="377"/>
      <c r="AM94" s="377"/>
      <c r="AN94" s="377"/>
      <c r="AO94" s="377"/>
      <c r="AP94" s="377"/>
      <c r="AQ94" s="377"/>
      <c r="AR94" s="377"/>
      <c r="AS94" s="377"/>
    </row>
    <row r="95" spans="20:45" ht="13.2" x14ac:dyDescent="0.25">
      <c r="T95" s="377"/>
      <c r="U95" s="377"/>
      <c r="V95" s="377"/>
      <c r="W95" s="377"/>
      <c r="X95" s="377"/>
      <c r="Y95" s="377"/>
      <c r="Z95" s="377"/>
      <c r="AA95" s="377"/>
      <c r="AB95" s="377"/>
      <c r="AC95" s="377"/>
      <c r="AD95" s="377"/>
      <c r="AE95" s="377"/>
      <c r="AF95" s="377"/>
      <c r="AG95" s="377"/>
      <c r="AH95" s="377"/>
      <c r="AL95" s="377"/>
      <c r="AM95" s="377"/>
      <c r="AN95" s="377"/>
      <c r="AO95" s="377"/>
      <c r="AP95" s="377"/>
      <c r="AQ95" s="377"/>
      <c r="AR95" s="377"/>
      <c r="AS95" s="377"/>
    </row>
    <row r="96" spans="20:45" ht="13.2" x14ac:dyDescent="0.25">
      <c r="T96" s="377"/>
      <c r="U96" s="377"/>
      <c r="V96" s="377"/>
      <c r="W96" s="377"/>
      <c r="X96" s="377"/>
      <c r="Y96" s="377"/>
      <c r="Z96" s="377"/>
      <c r="AA96" s="377"/>
      <c r="AB96" s="377"/>
      <c r="AC96" s="377"/>
      <c r="AD96" s="377"/>
      <c r="AE96" s="377"/>
      <c r="AF96" s="377"/>
      <c r="AG96" s="377"/>
      <c r="AH96" s="377"/>
      <c r="AL96" s="377"/>
      <c r="AM96" s="377"/>
      <c r="AN96" s="377"/>
      <c r="AO96" s="377"/>
      <c r="AP96" s="377"/>
      <c r="AQ96" s="377"/>
      <c r="AR96" s="377"/>
      <c r="AS96" s="377"/>
    </row>
    <row r="97" spans="20:45" ht="13.2" x14ac:dyDescent="0.25">
      <c r="T97" s="377"/>
      <c r="U97" s="377"/>
      <c r="V97" s="377"/>
      <c r="W97" s="377"/>
      <c r="X97" s="377"/>
      <c r="Y97" s="377"/>
      <c r="Z97" s="377"/>
      <c r="AA97" s="377"/>
      <c r="AB97" s="377"/>
      <c r="AC97" s="377"/>
      <c r="AD97" s="377"/>
      <c r="AE97" s="377"/>
      <c r="AF97" s="377"/>
      <c r="AG97" s="377"/>
      <c r="AH97" s="377"/>
      <c r="AL97" s="377"/>
      <c r="AM97" s="377"/>
      <c r="AN97" s="377"/>
      <c r="AO97" s="377"/>
      <c r="AP97" s="377"/>
      <c r="AQ97" s="377"/>
      <c r="AR97" s="377"/>
      <c r="AS97" s="377"/>
    </row>
    <row r="98" spans="20:45" ht="13.2" x14ac:dyDescent="0.25">
      <c r="T98" s="377"/>
      <c r="U98" s="377"/>
      <c r="V98" s="377"/>
      <c r="W98" s="377"/>
      <c r="X98" s="377"/>
      <c r="Y98" s="377"/>
      <c r="Z98" s="377"/>
      <c r="AA98" s="377"/>
      <c r="AB98" s="377"/>
      <c r="AC98" s="377"/>
      <c r="AD98" s="377"/>
      <c r="AE98" s="377"/>
      <c r="AF98" s="377"/>
      <c r="AG98" s="377"/>
      <c r="AH98" s="377"/>
      <c r="AL98" s="377"/>
      <c r="AM98" s="377"/>
      <c r="AN98" s="377"/>
      <c r="AO98" s="377"/>
      <c r="AP98" s="377"/>
      <c r="AQ98" s="377"/>
      <c r="AR98" s="377"/>
      <c r="AS98" s="377"/>
    </row>
    <row r="99" spans="20:45" ht="13.2" x14ac:dyDescent="0.25">
      <c r="T99" s="377"/>
      <c r="U99" s="377"/>
      <c r="V99" s="377"/>
      <c r="W99" s="377"/>
      <c r="X99" s="377"/>
      <c r="Y99" s="377"/>
      <c r="Z99" s="377"/>
      <c r="AA99" s="377"/>
      <c r="AB99" s="377"/>
      <c r="AC99" s="377"/>
      <c r="AD99" s="377"/>
      <c r="AE99" s="377"/>
      <c r="AF99" s="377"/>
      <c r="AG99" s="377"/>
      <c r="AH99" s="377"/>
      <c r="AL99" s="377"/>
      <c r="AM99" s="377"/>
      <c r="AN99" s="377"/>
      <c r="AO99" s="377"/>
      <c r="AP99" s="377"/>
      <c r="AQ99" s="377"/>
      <c r="AR99" s="377"/>
      <c r="AS99" s="377"/>
    </row>
    <row r="100" spans="20:45" ht="13.2" x14ac:dyDescent="0.25">
      <c r="T100" s="377"/>
      <c r="U100" s="377"/>
      <c r="V100" s="377"/>
      <c r="W100" s="377"/>
      <c r="X100" s="377"/>
      <c r="Y100" s="377"/>
      <c r="Z100" s="377"/>
      <c r="AA100" s="377"/>
      <c r="AB100" s="377"/>
      <c r="AC100" s="377"/>
      <c r="AD100" s="377"/>
      <c r="AE100" s="377"/>
      <c r="AF100" s="377"/>
      <c r="AG100" s="377"/>
      <c r="AH100" s="377"/>
      <c r="AL100" s="377"/>
      <c r="AM100" s="377"/>
      <c r="AN100" s="377"/>
      <c r="AO100" s="377"/>
      <c r="AP100" s="377"/>
      <c r="AQ100" s="377"/>
      <c r="AR100" s="377"/>
      <c r="AS100" s="377"/>
    </row>
    <row r="101" spans="20:45" ht="13.2" x14ac:dyDescent="0.25">
      <c r="T101" s="377"/>
      <c r="U101" s="377"/>
      <c r="V101" s="377"/>
      <c r="W101" s="377"/>
      <c r="X101" s="377"/>
      <c r="Y101" s="377"/>
      <c r="Z101" s="377"/>
      <c r="AA101" s="377"/>
      <c r="AB101" s="377"/>
      <c r="AC101" s="377"/>
      <c r="AD101" s="377"/>
      <c r="AE101" s="377"/>
      <c r="AF101" s="377"/>
      <c r="AG101" s="377"/>
      <c r="AH101" s="377"/>
      <c r="AL101" s="377"/>
      <c r="AM101" s="377"/>
      <c r="AN101" s="377"/>
      <c r="AO101" s="377"/>
      <c r="AP101" s="377"/>
      <c r="AQ101" s="377"/>
      <c r="AR101" s="377"/>
      <c r="AS101" s="377"/>
    </row>
    <row r="102" spans="20:45" ht="13.2" x14ac:dyDescent="0.25">
      <c r="T102" s="377"/>
      <c r="U102" s="377"/>
      <c r="V102" s="377"/>
      <c r="W102" s="377"/>
      <c r="X102" s="377"/>
      <c r="Y102" s="377"/>
      <c r="Z102" s="377"/>
      <c r="AA102" s="377"/>
      <c r="AB102" s="377"/>
      <c r="AC102" s="377"/>
      <c r="AD102" s="377"/>
      <c r="AE102" s="377"/>
      <c r="AF102" s="377"/>
      <c r="AG102" s="377"/>
      <c r="AH102" s="377"/>
      <c r="AL102" s="377"/>
      <c r="AM102" s="377"/>
      <c r="AN102" s="377"/>
      <c r="AO102" s="377"/>
      <c r="AP102" s="377"/>
      <c r="AQ102" s="377"/>
      <c r="AR102" s="377"/>
      <c r="AS102" s="377"/>
    </row>
    <row r="103" spans="20:45" ht="13.2" x14ac:dyDescent="0.25">
      <c r="T103" s="377"/>
      <c r="U103" s="377"/>
      <c r="V103" s="377"/>
      <c r="W103" s="377"/>
      <c r="X103" s="377"/>
      <c r="Y103" s="377"/>
      <c r="Z103" s="377"/>
      <c r="AA103" s="377"/>
      <c r="AB103" s="377"/>
      <c r="AC103" s="377"/>
      <c r="AD103" s="377"/>
      <c r="AE103" s="377"/>
      <c r="AF103" s="377"/>
      <c r="AG103" s="377"/>
      <c r="AH103" s="377"/>
      <c r="AL103" s="377"/>
      <c r="AM103" s="377"/>
      <c r="AN103" s="377"/>
      <c r="AO103" s="377"/>
      <c r="AP103" s="377"/>
      <c r="AQ103" s="377"/>
      <c r="AR103" s="377"/>
      <c r="AS103" s="377"/>
    </row>
    <row r="104" spans="20:45" ht="13.2" x14ac:dyDescent="0.25">
      <c r="T104" s="377"/>
      <c r="U104" s="377"/>
      <c r="V104" s="377"/>
      <c r="W104" s="377"/>
      <c r="X104" s="377"/>
      <c r="Y104" s="377"/>
      <c r="Z104" s="377"/>
      <c r="AA104" s="377"/>
      <c r="AB104" s="377"/>
      <c r="AC104" s="377"/>
      <c r="AD104" s="377"/>
      <c r="AE104" s="377"/>
      <c r="AF104" s="377"/>
      <c r="AG104" s="377"/>
      <c r="AH104" s="377"/>
      <c r="AL104" s="377"/>
      <c r="AM104" s="377"/>
      <c r="AN104" s="377"/>
      <c r="AO104" s="377"/>
      <c r="AP104" s="377"/>
      <c r="AQ104" s="377"/>
      <c r="AR104" s="377"/>
      <c r="AS104" s="377"/>
    </row>
    <row r="105" spans="20:45" ht="13.2" x14ac:dyDescent="0.25">
      <c r="T105" s="377"/>
      <c r="U105" s="377"/>
      <c r="V105" s="377"/>
      <c r="W105" s="377"/>
      <c r="X105" s="377"/>
      <c r="Y105" s="377"/>
      <c r="Z105" s="377"/>
      <c r="AA105" s="377"/>
      <c r="AB105" s="377"/>
      <c r="AC105" s="377"/>
      <c r="AD105" s="377"/>
      <c r="AE105" s="377"/>
      <c r="AF105" s="377"/>
      <c r="AG105" s="377"/>
      <c r="AH105" s="377"/>
      <c r="AL105" s="377"/>
      <c r="AM105" s="377"/>
      <c r="AN105" s="377"/>
      <c r="AO105" s="377"/>
      <c r="AP105" s="377"/>
      <c r="AQ105" s="377"/>
      <c r="AR105" s="377"/>
      <c r="AS105" s="377"/>
    </row>
    <row r="106" spans="20:45" ht="13.2" x14ac:dyDescent="0.25">
      <c r="T106" s="377"/>
      <c r="U106" s="377"/>
      <c r="V106" s="377"/>
      <c r="W106" s="377"/>
      <c r="X106" s="377"/>
      <c r="Y106" s="377"/>
      <c r="Z106" s="377"/>
      <c r="AA106" s="377"/>
      <c r="AB106" s="377"/>
      <c r="AC106" s="377"/>
      <c r="AD106" s="377"/>
      <c r="AE106" s="377"/>
      <c r="AF106" s="377"/>
      <c r="AG106" s="377"/>
      <c r="AH106" s="377"/>
      <c r="AL106" s="377"/>
      <c r="AM106" s="377"/>
      <c r="AN106" s="377"/>
      <c r="AO106" s="377"/>
      <c r="AP106" s="377"/>
      <c r="AQ106" s="377"/>
      <c r="AR106" s="377"/>
      <c r="AS106" s="377"/>
    </row>
    <row r="107" spans="20:45" ht="13.2" x14ac:dyDescent="0.25">
      <c r="T107" s="377"/>
      <c r="U107" s="377"/>
      <c r="V107" s="377"/>
      <c r="W107" s="377"/>
      <c r="X107" s="377"/>
      <c r="Y107" s="377"/>
      <c r="Z107" s="377"/>
      <c r="AA107" s="377"/>
      <c r="AB107" s="377"/>
      <c r="AC107" s="377"/>
      <c r="AD107" s="377"/>
      <c r="AE107" s="377"/>
      <c r="AF107" s="377"/>
      <c r="AG107" s="377"/>
      <c r="AH107" s="377"/>
      <c r="AL107" s="377"/>
      <c r="AM107" s="377"/>
      <c r="AN107" s="377"/>
      <c r="AO107" s="377"/>
      <c r="AP107" s="377"/>
      <c r="AQ107" s="377"/>
      <c r="AR107" s="377"/>
      <c r="AS107" s="377"/>
    </row>
    <row r="108" spans="20:45" ht="13.2" x14ac:dyDescent="0.25">
      <c r="T108" s="377"/>
      <c r="U108" s="377"/>
      <c r="V108" s="377"/>
      <c r="W108" s="377"/>
      <c r="X108" s="377"/>
      <c r="Y108" s="377"/>
      <c r="Z108" s="377"/>
      <c r="AA108" s="377"/>
      <c r="AB108" s="377"/>
      <c r="AC108" s="377"/>
      <c r="AD108" s="377"/>
      <c r="AE108" s="377"/>
      <c r="AF108" s="377"/>
      <c r="AG108" s="377"/>
      <c r="AH108" s="377"/>
      <c r="AL108" s="377"/>
      <c r="AM108" s="377"/>
      <c r="AN108" s="377"/>
      <c r="AO108" s="377"/>
      <c r="AP108" s="377"/>
      <c r="AQ108" s="377"/>
      <c r="AR108" s="377"/>
      <c r="AS108" s="377"/>
    </row>
    <row r="109" spans="20:45" ht="13.2" x14ac:dyDescent="0.25">
      <c r="T109" s="377"/>
      <c r="U109" s="377"/>
      <c r="V109" s="377"/>
      <c r="W109" s="377"/>
      <c r="X109" s="377"/>
      <c r="Y109" s="377"/>
      <c r="Z109" s="377"/>
      <c r="AA109" s="377"/>
      <c r="AB109" s="377"/>
      <c r="AC109" s="377"/>
      <c r="AD109" s="377"/>
      <c r="AE109" s="377"/>
      <c r="AF109" s="377"/>
      <c r="AG109" s="377"/>
      <c r="AH109" s="377"/>
      <c r="AL109" s="377"/>
      <c r="AM109" s="377"/>
      <c r="AN109" s="377"/>
      <c r="AO109" s="377"/>
      <c r="AP109" s="377"/>
      <c r="AQ109" s="377"/>
      <c r="AR109" s="377"/>
      <c r="AS109" s="377"/>
    </row>
    <row r="110" spans="20:45" ht="13.2" x14ac:dyDescent="0.25">
      <c r="T110" s="377"/>
      <c r="U110" s="377"/>
      <c r="V110" s="377"/>
      <c r="W110" s="377"/>
      <c r="X110" s="377"/>
      <c r="Y110" s="377"/>
      <c r="Z110" s="377"/>
      <c r="AA110" s="377"/>
      <c r="AB110" s="377"/>
      <c r="AC110" s="377"/>
      <c r="AD110" s="377"/>
      <c r="AE110" s="377"/>
      <c r="AF110" s="377"/>
      <c r="AG110" s="377"/>
      <c r="AH110" s="377"/>
      <c r="AL110" s="377"/>
      <c r="AM110" s="377"/>
      <c r="AN110" s="377"/>
      <c r="AO110" s="377"/>
      <c r="AP110" s="377"/>
      <c r="AQ110" s="377"/>
      <c r="AR110" s="377"/>
      <c r="AS110" s="377"/>
    </row>
    <row r="111" spans="20:45" ht="13.2" x14ac:dyDescent="0.25">
      <c r="T111" s="377"/>
      <c r="U111" s="377"/>
      <c r="V111" s="377"/>
      <c r="W111" s="377"/>
      <c r="X111" s="377"/>
      <c r="Y111" s="377"/>
      <c r="Z111" s="377"/>
      <c r="AA111" s="377"/>
      <c r="AB111" s="377"/>
      <c r="AC111" s="377"/>
      <c r="AD111" s="377"/>
      <c r="AE111" s="377"/>
      <c r="AF111" s="377"/>
      <c r="AG111" s="377"/>
      <c r="AH111" s="377"/>
      <c r="AL111" s="377"/>
      <c r="AM111" s="377"/>
      <c r="AN111" s="377"/>
      <c r="AO111" s="377"/>
      <c r="AP111" s="377"/>
      <c r="AQ111" s="377"/>
      <c r="AR111" s="377"/>
      <c r="AS111" s="377"/>
    </row>
    <row r="112" spans="20:45" ht="13.2" x14ac:dyDescent="0.25">
      <c r="T112" s="377"/>
      <c r="U112" s="377"/>
      <c r="V112" s="377"/>
      <c r="W112" s="377"/>
      <c r="X112" s="377"/>
      <c r="Y112" s="377"/>
      <c r="Z112" s="377"/>
      <c r="AA112" s="377"/>
      <c r="AB112" s="377"/>
      <c r="AC112" s="377"/>
      <c r="AD112" s="377"/>
      <c r="AE112" s="377"/>
      <c r="AF112" s="377"/>
      <c r="AG112" s="377"/>
      <c r="AH112" s="377"/>
      <c r="AL112" s="377"/>
      <c r="AM112" s="377"/>
      <c r="AN112" s="377"/>
      <c r="AO112" s="377"/>
      <c r="AP112" s="377"/>
      <c r="AQ112" s="377"/>
      <c r="AR112" s="377"/>
      <c r="AS112" s="377"/>
    </row>
    <row r="113" spans="20:45" ht="13.2" x14ac:dyDescent="0.25">
      <c r="T113" s="377"/>
      <c r="U113" s="377"/>
      <c r="V113" s="377"/>
      <c r="W113" s="377"/>
      <c r="X113" s="377"/>
      <c r="Y113" s="377"/>
      <c r="Z113" s="377"/>
      <c r="AA113" s="377"/>
      <c r="AB113" s="377"/>
      <c r="AC113" s="377"/>
      <c r="AD113" s="377"/>
      <c r="AE113" s="377"/>
      <c r="AF113" s="377"/>
      <c r="AG113" s="377"/>
      <c r="AH113" s="377"/>
      <c r="AL113" s="377"/>
      <c r="AM113" s="377"/>
      <c r="AN113" s="377"/>
      <c r="AO113" s="377"/>
      <c r="AP113" s="377"/>
      <c r="AQ113" s="377"/>
      <c r="AR113" s="377"/>
      <c r="AS113" s="377"/>
    </row>
    <row r="114" spans="20:45" ht="13.2" x14ac:dyDescent="0.25">
      <c r="T114" s="377"/>
      <c r="U114" s="377"/>
      <c r="V114" s="377"/>
      <c r="W114" s="377"/>
      <c r="X114" s="377"/>
      <c r="Y114" s="377"/>
      <c r="Z114" s="377"/>
      <c r="AA114" s="377"/>
      <c r="AB114" s="377"/>
      <c r="AC114" s="377"/>
      <c r="AD114" s="377"/>
      <c r="AE114" s="377"/>
      <c r="AF114" s="377"/>
      <c r="AG114" s="377"/>
      <c r="AH114" s="377"/>
      <c r="AL114" s="377"/>
      <c r="AM114" s="377"/>
      <c r="AN114" s="377"/>
      <c r="AO114" s="377"/>
      <c r="AP114" s="377"/>
      <c r="AQ114" s="377"/>
      <c r="AR114" s="377"/>
      <c r="AS114" s="377"/>
    </row>
    <row r="115" spans="20:45" ht="13.2" x14ac:dyDescent="0.25">
      <c r="T115" s="377"/>
      <c r="U115" s="377"/>
      <c r="V115" s="377"/>
      <c r="W115" s="377"/>
      <c r="X115" s="377"/>
      <c r="Y115" s="377"/>
      <c r="Z115" s="377"/>
      <c r="AA115" s="377"/>
      <c r="AB115" s="377"/>
      <c r="AC115" s="377"/>
      <c r="AD115" s="377"/>
      <c r="AE115" s="377"/>
      <c r="AF115" s="377"/>
      <c r="AG115" s="377"/>
      <c r="AH115" s="377"/>
      <c r="AL115" s="377"/>
      <c r="AM115" s="377"/>
      <c r="AN115" s="377"/>
      <c r="AO115" s="377"/>
      <c r="AP115" s="377"/>
      <c r="AQ115" s="377"/>
      <c r="AR115" s="377"/>
      <c r="AS115" s="377"/>
    </row>
    <row r="116" spans="20:45" ht="13.2" x14ac:dyDescent="0.25">
      <c r="T116" s="377"/>
      <c r="U116" s="377"/>
      <c r="V116" s="377"/>
      <c r="W116" s="377"/>
      <c r="X116" s="377"/>
      <c r="Y116" s="377"/>
      <c r="Z116" s="377"/>
      <c r="AA116" s="377"/>
      <c r="AB116" s="377"/>
      <c r="AC116" s="377"/>
      <c r="AD116" s="377"/>
      <c r="AE116" s="377"/>
      <c r="AF116" s="377"/>
      <c r="AG116" s="377"/>
      <c r="AH116" s="377"/>
      <c r="AL116" s="377"/>
      <c r="AM116" s="377"/>
      <c r="AN116" s="377"/>
      <c r="AO116" s="377"/>
      <c r="AP116" s="377"/>
      <c r="AQ116" s="377"/>
      <c r="AR116" s="377"/>
      <c r="AS116" s="377"/>
    </row>
    <row r="117" spans="20:45" ht="13.2" x14ac:dyDescent="0.25">
      <c r="T117" s="377"/>
      <c r="U117" s="377"/>
      <c r="V117" s="377"/>
      <c r="W117" s="377"/>
      <c r="X117" s="377"/>
      <c r="Y117" s="377"/>
      <c r="Z117" s="377"/>
      <c r="AA117" s="377"/>
      <c r="AB117" s="377"/>
      <c r="AC117" s="377"/>
      <c r="AD117" s="377"/>
      <c r="AE117" s="377"/>
      <c r="AF117" s="377"/>
      <c r="AG117" s="377"/>
      <c r="AH117" s="377"/>
      <c r="AL117" s="377"/>
      <c r="AM117" s="377"/>
      <c r="AN117" s="377"/>
      <c r="AO117" s="377"/>
      <c r="AP117" s="377"/>
      <c r="AQ117" s="377"/>
      <c r="AR117" s="377"/>
      <c r="AS117" s="377"/>
    </row>
    <row r="118" spans="20:45" ht="13.2" x14ac:dyDescent="0.25">
      <c r="T118" s="377"/>
      <c r="U118" s="377"/>
      <c r="V118" s="377"/>
      <c r="W118" s="377"/>
      <c r="X118" s="377"/>
      <c r="Y118" s="377"/>
      <c r="Z118" s="377"/>
      <c r="AA118" s="377"/>
      <c r="AB118" s="377"/>
      <c r="AC118" s="377"/>
      <c r="AD118" s="377"/>
      <c r="AE118" s="377"/>
      <c r="AF118" s="377"/>
      <c r="AG118" s="377"/>
      <c r="AH118" s="377"/>
      <c r="AL118" s="377"/>
      <c r="AM118" s="377"/>
      <c r="AN118" s="377"/>
      <c r="AO118" s="377"/>
      <c r="AP118" s="377"/>
      <c r="AQ118" s="377"/>
      <c r="AR118" s="377"/>
      <c r="AS118" s="377"/>
    </row>
    <row r="119" spans="20:45" ht="13.2" x14ac:dyDescent="0.25">
      <c r="T119" s="377"/>
      <c r="U119" s="377"/>
      <c r="V119" s="377"/>
      <c r="W119" s="377"/>
      <c r="X119" s="377"/>
      <c r="Y119" s="377"/>
      <c r="Z119" s="377"/>
      <c r="AA119" s="377"/>
      <c r="AB119" s="377"/>
      <c r="AC119" s="377"/>
      <c r="AD119" s="377"/>
      <c r="AE119" s="377"/>
      <c r="AF119" s="377"/>
      <c r="AG119" s="377"/>
      <c r="AH119" s="377"/>
      <c r="AL119" s="377"/>
      <c r="AM119" s="377"/>
      <c r="AN119" s="377"/>
      <c r="AO119" s="377"/>
      <c r="AP119" s="377"/>
      <c r="AQ119" s="377"/>
      <c r="AR119" s="377"/>
      <c r="AS119" s="377"/>
    </row>
    <row r="120" spans="20:45" ht="13.2" x14ac:dyDescent="0.25">
      <c r="T120" s="377"/>
      <c r="U120" s="377"/>
      <c r="V120" s="377"/>
      <c r="W120" s="377"/>
      <c r="X120" s="377"/>
      <c r="Y120" s="377"/>
      <c r="Z120" s="377"/>
      <c r="AA120" s="377"/>
      <c r="AB120" s="377"/>
      <c r="AC120" s="377"/>
      <c r="AD120" s="377"/>
      <c r="AE120" s="377"/>
      <c r="AF120" s="377"/>
      <c r="AG120" s="377"/>
      <c r="AH120" s="377"/>
      <c r="AL120" s="377"/>
      <c r="AM120" s="377"/>
      <c r="AN120" s="377"/>
      <c r="AO120" s="377"/>
      <c r="AP120" s="377"/>
      <c r="AQ120" s="377"/>
      <c r="AR120" s="377"/>
      <c r="AS120" s="377"/>
    </row>
    <row r="121" spans="20:45" ht="13.2" x14ac:dyDescent="0.25">
      <c r="T121" s="377"/>
      <c r="U121" s="377"/>
      <c r="V121" s="377"/>
      <c r="W121" s="377"/>
      <c r="X121" s="377"/>
      <c r="Y121" s="377"/>
      <c r="Z121" s="377"/>
      <c r="AA121" s="377"/>
      <c r="AB121" s="377"/>
      <c r="AC121" s="377"/>
      <c r="AD121" s="377"/>
      <c r="AE121" s="377"/>
      <c r="AF121" s="377"/>
      <c r="AG121" s="377"/>
      <c r="AH121" s="377"/>
      <c r="AL121" s="377"/>
      <c r="AM121" s="377"/>
      <c r="AN121" s="377"/>
      <c r="AO121" s="377"/>
      <c r="AP121" s="377"/>
      <c r="AQ121" s="377"/>
      <c r="AR121" s="377"/>
      <c r="AS121" s="377"/>
    </row>
    <row r="122" spans="20:45" ht="13.2" x14ac:dyDescent="0.25">
      <c r="T122" s="377"/>
      <c r="U122" s="377"/>
      <c r="V122" s="377"/>
      <c r="W122" s="377"/>
      <c r="X122" s="377"/>
      <c r="Y122" s="377"/>
      <c r="Z122" s="377"/>
      <c r="AA122" s="377"/>
      <c r="AB122" s="377"/>
      <c r="AC122" s="377"/>
      <c r="AD122" s="377"/>
      <c r="AE122" s="377"/>
      <c r="AF122" s="377"/>
      <c r="AG122" s="377"/>
      <c r="AH122" s="377"/>
      <c r="AL122" s="377"/>
      <c r="AM122" s="377"/>
      <c r="AN122" s="377"/>
      <c r="AO122" s="377"/>
      <c r="AP122" s="377"/>
      <c r="AQ122" s="377"/>
      <c r="AR122" s="377"/>
      <c r="AS122" s="377"/>
    </row>
    <row r="123" spans="20:45" ht="13.2" x14ac:dyDescent="0.25">
      <c r="T123" s="377"/>
      <c r="U123" s="377"/>
      <c r="V123" s="377"/>
      <c r="W123" s="377"/>
      <c r="X123" s="377"/>
      <c r="Y123" s="377"/>
      <c r="Z123" s="377"/>
      <c r="AA123" s="377"/>
      <c r="AB123" s="377"/>
      <c r="AC123" s="377"/>
      <c r="AD123" s="377"/>
      <c r="AE123" s="377"/>
      <c r="AF123" s="377"/>
      <c r="AG123" s="377"/>
      <c r="AH123" s="377"/>
      <c r="AL123" s="377"/>
      <c r="AM123" s="377"/>
      <c r="AN123" s="377"/>
      <c r="AO123" s="377"/>
      <c r="AP123" s="377"/>
      <c r="AQ123" s="377"/>
      <c r="AR123" s="377"/>
      <c r="AS123" s="377"/>
    </row>
    <row r="124" spans="20:45" ht="13.2" x14ac:dyDescent="0.25">
      <c r="T124" s="377"/>
      <c r="U124" s="377"/>
      <c r="V124" s="377"/>
      <c r="W124" s="377"/>
      <c r="X124" s="377"/>
      <c r="Y124" s="377"/>
      <c r="Z124" s="377"/>
      <c r="AA124" s="377"/>
      <c r="AB124" s="377"/>
      <c r="AC124" s="377"/>
      <c r="AD124" s="377"/>
      <c r="AE124" s="377"/>
      <c r="AF124" s="377"/>
      <c r="AG124" s="377"/>
      <c r="AH124" s="377"/>
      <c r="AL124" s="377"/>
      <c r="AM124" s="377"/>
      <c r="AN124" s="377"/>
      <c r="AO124" s="377"/>
      <c r="AP124" s="377"/>
      <c r="AQ124" s="377"/>
      <c r="AR124" s="377"/>
      <c r="AS124" s="377"/>
    </row>
    <row r="125" spans="20:45" ht="13.2" x14ac:dyDescent="0.25">
      <c r="T125" s="377"/>
      <c r="U125" s="377"/>
      <c r="V125" s="377"/>
      <c r="W125" s="377"/>
      <c r="X125" s="377"/>
      <c r="Y125" s="377"/>
      <c r="Z125" s="377"/>
      <c r="AA125" s="377"/>
      <c r="AB125" s="377"/>
      <c r="AC125" s="377"/>
      <c r="AD125" s="377"/>
      <c r="AE125" s="377"/>
      <c r="AF125" s="377"/>
      <c r="AG125" s="377"/>
      <c r="AH125" s="377"/>
      <c r="AL125" s="377"/>
      <c r="AM125" s="377"/>
      <c r="AN125" s="377"/>
      <c r="AO125" s="377"/>
      <c r="AP125" s="377"/>
      <c r="AQ125" s="377"/>
      <c r="AR125" s="377"/>
      <c r="AS125" s="377"/>
    </row>
    <row r="126" spans="20:45" ht="13.2" x14ac:dyDescent="0.25">
      <c r="T126" s="377"/>
      <c r="U126" s="377"/>
      <c r="V126" s="377"/>
      <c r="W126" s="377"/>
      <c r="X126" s="377"/>
      <c r="Y126" s="377"/>
      <c r="Z126" s="377"/>
      <c r="AA126" s="377"/>
      <c r="AB126" s="377"/>
      <c r="AC126" s="377"/>
      <c r="AD126" s="377"/>
      <c r="AE126" s="377"/>
      <c r="AF126" s="377"/>
      <c r="AG126" s="377"/>
      <c r="AH126" s="377"/>
      <c r="AL126" s="377"/>
      <c r="AM126" s="377"/>
      <c r="AN126" s="377"/>
      <c r="AO126" s="377"/>
      <c r="AP126" s="377"/>
      <c r="AQ126" s="377"/>
      <c r="AR126" s="377"/>
      <c r="AS126" s="377"/>
    </row>
    <row r="127" spans="20:45" ht="13.2" x14ac:dyDescent="0.25">
      <c r="T127" s="377"/>
      <c r="U127" s="377"/>
      <c r="V127" s="377"/>
      <c r="W127" s="377"/>
      <c r="X127" s="377"/>
      <c r="Y127" s="377"/>
      <c r="Z127" s="377"/>
      <c r="AA127" s="377"/>
      <c r="AB127" s="377"/>
      <c r="AC127" s="377"/>
      <c r="AD127" s="377"/>
      <c r="AE127" s="377"/>
      <c r="AF127" s="377"/>
      <c r="AG127" s="377"/>
      <c r="AH127" s="377"/>
      <c r="AL127" s="377"/>
      <c r="AM127" s="377"/>
      <c r="AN127" s="377"/>
      <c r="AO127" s="377"/>
      <c r="AP127" s="377"/>
      <c r="AQ127" s="377"/>
      <c r="AR127" s="377"/>
      <c r="AS127" s="377"/>
    </row>
    <row r="128" spans="20:45" ht="13.2" x14ac:dyDescent="0.25">
      <c r="T128" s="377"/>
      <c r="U128" s="377"/>
      <c r="V128" s="377"/>
      <c r="W128" s="377"/>
      <c r="X128" s="377"/>
      <c r="Y128" s="377"/>
      <c r="Z128" s="377"/>
      <c r="AA128" s="377"/>
      <c r="AB128" s="377"/>
      <c r="AC128" s="377"/>
      <c r="AD128" s="377"/>
      <c r="AE128" s="377"/>
      <c r="AF128" s="377"/>
      <c r="AG128" s="377"/>
      <c r="AH128" s="377"/>
      <c r="AL128" s="377"/>
      <c r="AM128" s="377"/>
      <c r="AN128" s="377"/>
      <c r="AO128" s="377"/>
      <c r="AP128" s="377"/>
      <c r="AQ128" s="377"/>
      <c r="AR128" s="377"/>
      <c r="AS128" s="377"/>
    </row>
    <row r="129" spans="20:45" ht="13.2" x14ac:dyDescent="0.25">
      <c r="T129" s="377"/>
      <c r="U129" s="377"/>
      <c r="V129" s="377"/>
      <c r="W129" s="377"/>
      <c r="X129" s="377"/>
      <c r="Y129" s="377"/>
      <c r="Z129" s="377"/>
      <c r="AA129" s="377"/>
      <c r="AB129" s="377"/>
      <c r="AC129" s="377"/>
      <c r="AD129" s="377"/>
      <c r="AE129" s="377"/>
      <c r="AF129" s="377"/>
      <c r="AG129" s="377"/>
      <c r="AH129" s="377"/>
      <c r="AL129" s="377"/>
      <c r="AM129" s="377"/>
      <c r="AN129" s="377"/>
      <c r="AO129" s="377"/>
      <c r="AP129" s="377"/>
      <c r="AQ129" s="377"/>
      <c r="AR129" s="377"/>
      <c r="AS129" s="377"/>
    </row>
    <row r="130" spans="20:45" ht="13.2" x14ac:dyDescent="0.25">
      <c r="T130" s="377"/>
      <c r="U130" s="377"/>
      <c r="V130" s="377"/>
      <c r="W130" s="377"/>
      <c r="X130" s="377"/>
      <c r="Y130" s="377"/>
      <c r="Z130" s="377"/>
      <c r="AA130" s="377"/>
      <c r="AB130" s="377"/>
      <c r="AC130" s="377"/>
      <c r="AD130" s="377"/>
      <c r="AE130" s="377"/>
      <c r="AF130" s="377"/>
      <c r="AG130" s="377"/>
      <c r="AH130" s="377"/>
      <c r="AL130" s="377"/>
      <c r="AM130" s="377"/>
      <c r="AN130" s="377"/>
      <c r="AO130" s="377"/>
      <c r="AP130" s="377"/>
      <c r="AQ130" s="377"/>
      <c r="AR130" s="377"/>
      <c r="AS130" s="377"/>
    </row>
    <row r="131" spans="20:45" ht="13.2" x14ac:dyDescent="0.25">
      <c r="T131" s="377"/>
      <c r="U131" s="377"/>
      <c r="V131" s="377"/>
      <c r="W131" s="377"/>
      <c r="X131" s="377"/>
      <c r="Y131" s="377"/>
      <c r="Z131" s="377"/>
      <c r="AA131" s="377"/>
      <c r="AB131" s="377"/>
      <c r="AC131" s="377"/>
      <c r="AD131" s="377"/>
      <c r="AE131" s="377"/>
      <c r="AF131" s="377"/>
      <c r="AG131" s="377"/>
      <c r="AH131" s="377"/>
      <c r="AL131" s="377"/>
      <c r="AM131" s="377"/>
      <c r="AN131" s="377"/>
      <c r="AO131" s="377"/>
      <c r="AP131" s="377"/>
      <c r="AQ131" s="377"/>
      <c r="AR131" s="377"/>
      <c r="AS131" s="377"/>
    </row>
    <row r="132" spans="20:45" ht="13.2" x14ac:dyDescent="0.25">
      <c r="T132" s="377"/>
      <c r="U132" s="377"/>
      <c r="V132" s="377"/>
      <c r="W132" s="377"/>
      <c r="X132" s="377"/>
      <c r="Y132" s="377"/>
      <c r="Z132" s="377"/>
      <c r="AA132" s="377"/>
      <c r="AB132" s="377"/>
      <c r="AC132" s="377"/>
      <c r="AD132" s="377"/>
      <c r="AE132" s="377"/>
      <c r="AF132" s="377"/>
      <c r="AG132" s="377"/>
      <c r="AH132" s="377"/>
      <c r="AL132" s="377"/>
      <c r="AM132" s="377"/>
      <c r="AN132" s="377"/>
      <c r="AO132" s="377"/>
      <c r="AP132" s="377"/>
      <c r="AQ132" s="377"/>
      <c r="AR132" s="377"/>
      <c r="AS132" s="377"/>
    </row>
    <row r="133" spans="20:45" ht="13.2" x14ac:dyDescent="0.25">
      <c r="T133" s="377"/>
      <c r="U133" s="377"/>
      <c r="V133" s="377"/>
      <c r="W133" s="377"/>
      <c r="X133" s="377"/>
      <c r="Y133" s="377"/>
      <c r="Z133" s="377"/>
      <c r="AA133" s="377"/>
      <c r="AB133" s="377"/>
      <c r="AC133" s="377"/>
      <c r="AD133" s="377"/>
      <c r="AE133" s="377"/>
      <c r="AF133" s="377"/>
      <c r="AG133" s="377"/>
      <c r="AH133" s="377"/>
      <c r="AL133" s="377"/>
      <c r="AM133" s="377"/>
      <c r="AN133" s="377"/>
      <c r="AO133" s="377"/>
      <c r="AP133" s="377"/>
      <c r="AQ133" s="377"/>
      <c r="AR133" s="377"/>
      <c r="AS133" s="377"/>
    </row>
    <row r="134" spans="20:45" ht="13.2" x14ac:dyDescent="0.25">
      <c r="T134" s="377"/>
      <c r="U134" s="377"/>
      <c r="V134" s="377"/>
      <c r="W134" s="377"/>
      <c r="X134" s="377"/>
      <c r="Y134" s="377"/>
      <c r="Z134" s="377"/>
      <c r="AA134" s="377"/>
      <c r="AB134" s="377"/>
      <c r="AC134" s="377"/>
      <c r="AD134" s="377"/>
      <c r="AE134" s="377"/>
      <c r="AF134" s="377"/>
      <c r="AG134" s="377"/>
      <c r="AH134" s="377"/>
      <c r="AL134" s="377"/>
      <c r="AM134" s="377"/>
      <c r="AN134" s="377"/>
      <c r="AO134" s="377"/>
      <c r="AP134" s="377"/>
      <c r="AQ134" s="377"/>
      <c r="AR134" s="377"/>
      <c r="AS134" s="377"/>
    </row>
    <row r="135" spans="20:45" ht="13.2" x14ac:dyDescent="0.25">
      <c r="T135" s="377"/>
      <c r="U135" s="377"/>
      <c r="V135" s="377"/>
      <c r="W135" s="377"/>
      <c r="X135" s="377"/>
      <c r="Y135" s="377"/>
      <c r="Z135" s="377"/>
      <c r="AA135" s="377"/>
      <c r="AB135" s="377"/>
      <c r="AC135" s="377"/>
      <c r="AD135" s="377"/>
      <c r="AE135" s="377"/>
      <c r="AF135" s="377"/>
      <c r="AG135" s="377"/>
      <c r="AH135" s="377"/>
      <c r="AL135" s="377"/>
      <c r="AM135" s="377"/>
      <c r="AN135" s="377"/>
      <c r="AO135" s="377"/>
      <c r="AP135" s="377"/>
      <c r="AQ135" s="377"/>
      <c r="AR135" s="377"/>
      <c r="AS135" s="377"/>
    </row>
    <row r="136" spans="20:45" ht="13.2" x14ac:dyDescent="0.25">
      <c r="T136" s="377"/>
      <c r="U136" s="377"/>
      <c r="V136" s="377"/>
      <c r="W136" s="377"/>
      <c r="X136" s="377"/>
      <c r="Y136" s="377"/>
      <c r="Z136" s="377"/>
      <c r="AA136" s="377"/>
      <c r="AB136" s="377"/>
      <c r="AC136" s="377"/>
      <c r="AD136" s="377"/>
      <c r="AE136" s="377"/>
      <c r="AF136" s="377"/>
      <c r="AG136" s="377"/>
      <c r="AH136" s="377"/>
      <c r="AL136" s="377"/>
      <c r="AM136" s="377"/>
      <c r="AN136" s="377"/>
      <c r="AO136" s="377"/>
      <c r="AP136" s="377"/>
      <c r="AQ136" s="377"/>
      <c r="AR136" s="377"/>
      <c r="AS136" s="377"/>
    </row>
    <row r="137" spans="20:45" ht="13.2" x14ac:dyDescent="0.25">
      <c r="T137" s="377"/>
      <c r="U137" s="377"/>
      <c r="V137" s="377"/>
      <c r="W137" s="377"/>
      <c r="X137" s="377"/>
      <c r="Y137" s="377"/>
      <c r="Z137" s="377"/>
      <c r="AA137" s="377"/>
      <c r="AB137" s="377"/>
      <c r="AC137" s="377"/>
      <c r="AD137" s="377"/>
      <c r="AE137" s="377"/>
      <c r="AF137" s="377"/>
      <c r="AG137" s="377"/>
      <c r="AH137" s="377"/>
      <c r="AL137" s="377"/>
      <c r="AM137" s="377"/>
      <c r="AN137" s="377"/>
      <c r="AO137" s="377"/>
      <c r="AP137" s="377"/>
      <c r="AQ137" s="377"/>
      <c r="AR137" s="377"/>
      <c r="AS137" s="377"/>
    </row>
    <row r="138" spans="20:45" ht="13.2" x14ac:dyDescent="0.25">
      <c r="T138" s="377"/>
      <c r="U138" s="377"/>
      <c r="V138" s="377"/>
      <c r="W138" s="377"/>
      <c r="X138" s="377"/>
      <c r="Y138" s="377"/>
      <c r="Z138" s="377"/>
      <c r="AA138" s="377"/>
      <c r="AB138" s="377"/>
      <c r="AC138" s="377"/>
      <c r="AD138" s="377"/>
      <c r="AE138" s="377"/>
      <c r="AF138" s="377"/>
      <c r="AG138" s="377"/>
      <c r="AH138" s="377"/>
      <c r="AL138" s="377"/>
      <c r="AM138" s="377"/>
      <c r="AN138" s="377"/>
      <c r="AO138" s="377"/>
      <c r="AP138" s="377"/>
      <c r="AQ138" s="377"/>
      <c r="AR138" s="377"/>
      <c r="AS138" s="377"/>
    </row>
    <row r="139" spans="20:45" ht="13.2" x14ac:dyDescent="0.25">
      <c r="T139" s="377"/>
      <c r="U139" s="377"/>
      <c r="V139" s="377"/>
      <c r="W139" s="377"/>
      <c r="X139" s="377"/>
      <c r="Y139" s="377"/>
      <c r="Z139" s="377"/>
      <c r="AA139" s="377"/>
      <c r="AB139" s="377"/>
      <c r="AC139" s="377"/>
      <c r="AD139" s="377"/>
      <c r="AE139" s="377"/>
      <c r="AF139" s="377"/>
      <c r="AG139" s="377"/>
      <c r="AH139" s="377"/>
      <c r="AL139" s="377"/>
      <c r="AM139" s="377"/>
      <c r="AN139" s="377"/>
      <c r="AO139" s="377"/>
      <c r="AP139" s="377"/>
      <c r="AQ139" s="377"/>
      <c r="AR139" s="377"/>
      <c r="AS139" s="377"/>
    </row>
    <row r="140" spans="20:45" ht="13.2" x14ac:dyDescent="0.25">
      <c r="T140" s="377"/>
      <c r="U140" s="377"/>
      <c r="V140" s="377"/>
      <c r="W140" s="377"/>
      <c r="X140" s="377"/>
      <c r="Y140" s="377"/>
      <c r="Z140" s="377"/>
      <c r="AA140" s="377"/>
      <c r="AB140" s="377"/>
      <c r="AC140" s="377"/>
      <c r="AD140" s="377"/>
      <c r="AE140" s="377"/>
      <c r="AF140" s="377"/>
      <c r="AG140" s="377"/>
      <c r="AH140" s="377"/>
      <c r="AL140" s="377"/>
      <c r="AM140" s="377"/>
      <c r="AN140" s="377"/>
      <c r="AO140" s="377"/>
      <c r="AP140" s="377"/>
      <c r="AQ140" s="377"/>
      <c r="AR140" s="377"/>
      <c r="AS140" s="377"/>
    </row>
  </sheetData>
  <mergeCells count="1">
    <mergeCell ref="A4:C4"/>
  </mergeCells>
  <conditionalFormatting sqref="B22 B24 B26 B28 B30 B32 B34 B36 B38 B40 B42 B44 B46 B48 B50 B52">
    <cfRule type="cellIs" dxfId="483" priority="8" operator="equal">
      <formula>"QA"</formula>
    </cfRule>
    <cfRule type="cellIs" dxfId="482" priority="9" operator="equal">
      <formula>"DA"</formula>
    </cfRule>
  </conditionalFormatting>
  <conditionalFormatting sqref="E7 E21">
    <cfRule type="expression" dxfId="481" priority="6">
      <formula>$E7&lt;5</formula>
    </cfRule>
  </conditionalFormatting>
  <conditionalFormatting sqref="E22 E24 E26 E28 E30 E32 E34 E36 E38 E40 E42 E44 E46 E48 E50 E52">
    <cfRule type="expression" dxfId="480" priority="14">
      <formula>AND($E22&lt;9,$C22&gt;0)</formula>
    </cfRule>
  </conditionalFormatting>
  <conditionalFormatting sqref="F7 F9 F11 F13 F15 F17 F19 F21:F22">
    <cfRule type="cellIs" dxfId="479" priority="5" operator="equal">
      <formula>"Bye"</formula>
    </cfRule>
  </conditionalFormatting>
  <conditionalFormatting sqref="F24 F26 F28 F30 F32 F34 F36 F38 F40 F42 F44 F46 F48 F50 F22">
    <cfRule type="expression" dxfId="478" priority="13">
      <formula>AND($E22&lt;9,$C22&gt;0)</formula>
    </cfRule>
  </conditionalFormatting>
  <conditionalFormatting sqref="F24 F26 F28 F30 F32 F34 F36 F38 F40 F42 F44 F46 F48 F50">
    <cfRule type="cellIs" dxfId="477" priority="12" operator="equal">
      <formula>"Bye"</formula>
    </cfRule>
  </conditionalFormatting>
  <conditionalFormatting sqref="H7 H9 H11 H13 H15 H17 H19 H21 G22:I22 G24:I24 G26:I26 G28:I28 G30:I30 G32:I32 G34:I34 G36:I36 G38:I38 G40:I40 G42:I42 G44:I44 G46:I46 G48:I48 G50:I50">
    <cfRule type="expression" dxfId="476" priority="18">
      <formula>AND(#REF!&lt;9,#REF!&gt;0)</formula>
    </cfRule>
  </conditionalFormatting>
  <conditionalFormatting sqref="I8 K10 I12 M14 I16 K18 I20 I23 K25 I27 M29 I31 K33 I35 I39 K41 I43 M45 I47 K49 I51">
    <cfRule type="expression" dxfId="475" priority="15">
      <formula>AND($O$1="CU",I8="Umpire")</formula>
    </cfRule>
    <cfRule type="expression" dxfId="474" priority="16">
      <formula>AND($O$1="CU",I8&lt;&gt;"Umpire",J8&lt;&gt;"")</formula>
    </cfRule>
    <cfRule type="expression" dxfId="473" priority="17">
      <formula>AND($O$1="CU",I8&lt;&gt;"Umpire")</formula>
    </cfRule>
  </conditionalFormatting>
  <conditionalFormatting sqref="J8 L10 J12 N14 J16 L18 J20 R62">
    <cfRule type="expression" dxfId="472" priority="7">
      <formula>$O$1="CU"</formula>
    </cfRule>
  </conditionalFormatting>
  <conditionalFormatting sqref="K8 M10 K12 O14 K16 M18 K20 K23 M25 K27 O29 K31 M33 K35 K39 M41 K43 O45 K47 M49 K51">
    <cfRule type="expression" dxfId="471" priority="10">
      <formula>J8="as"</formula>
    </cfRule>
    <cfRule type="expression" dxfId="470" priority="11">
      <formula>J8="bs"</formula>
    </cfRule>
  </conditionalFormatting>
  <conditionalFormatting sqref="O16">
    <cfRule type="expression" dxfId="469" priority="2">
      <formula>AND($O$1="CU",O16="Umpire")</formula>
    </cfRule>
    <cfRule type="expression" dxfId="468" priority="3">
      <formula>AND($O$1="CU",O16&lt;&gt;"Umpire",P16&lt;&gt;"")</formula>
    </cfRule>
    <cfRule type="expression" dxfId="467" priority="4">
      <formula>AND($O$1="CU",O16&lt;&gt;"Umpire")</formula>
    </cfRule>
  </conditionalFormatting>
  <dataValidations count="1">
    <dataValidation type="list" allowBlank="1" showInputMessage="1" sqref="I8 K10 I12 M14 I16 O16 K18 I20 I23 K25 I27 M29 I31 K33 I35 I39 K41 I43 M45 I47 K49 I51" xr:uid="{00000000-0002-0000-5900-000000000000}">
      <formula1>$U$7:$U$16</formula1>
      <formula2>0</formula2>
    </dataValidation>
  </dataValidations>
  <printOptions horizontalCentered="1" verticalCentered="1"/>
  <pageMargins left="0" right="0" top="0.98402777777777795" bottom="0.98402777777777795" header="0.511811023622047" footer="0.511811023622047"/>
  <pageSetup paperSize="9" scale="95"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92162"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92161"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92164"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92165"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rgb="FF00FF00"/>
    <pageSetUpPr fitToPage="1"/>
  </sheetPr>
  <dimension ref="A1:AK57"/>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96"/>
      <c r="I1" s="516"/>
      <c r="J1" s="166"/>
      <c r="K1" s="98" t="s">
        <v>83</v>
      </c>
      <c r="L1" s="99"/>
      <c r="M1" s="107"/>
      <c r="N1" s="166"/>
      <c r="O1" s="166" t="s">
        <v>51</v>
      </c>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04">
        <f>Altalanos!$E$8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157</v>
      </c>
      <c r="N5" s="186"/>
      <c r="O5" s="183" t="s">
        <v>82</v>
      </c>
      <c r="P5" s="186"/>
      <c r="Q5" s="183" t="s">
        <v>156</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",VLOOKUP(Y3,AB1:AH1,5)," pont"))</f>
        <v/>
      </c>
      <c r="G6" s="468"/>
      <c r="H6" s="469"/>
      <c r="I6" s="468"/>
      <c r="J6" s="470"/>
      <c r="K6" s="467" t="str">
        <f>IF(Y3="","",CONCATENATE(VLOOKUP(Y3,AB1:AH1,4)," pont"))</f>
        <v/>
      </c>
      <c r="L6" s="470"/>
      <c r="M6" s="467" t="str">
        <f>IF(Y3="","",CONCATENATE(VLOOKUP(Y3,AB1:AH1,3)," pont"))</f>
        <v/>
      </c>
      <c r="N6" s="470"/>
      <c r="O6" s="467" t="str">
        <f>IF(Y3="","",CONCATENATE(VLOOKUP(Y3,AB1:AH1,2)," pont"))</f>
        <v/>
      </c>
      <c r="P6" s="470"/>
      <c r="Q6" s="467" t="str">
        <f>IF(Y3="","",CONCATENATE(VLOOKUP(Y3,AB1:AH1,1)," pont"))</f>
        <v/>
      </c>
      <c r="R6" s="471"/>
      <c r="Y6" s="473"/>
      <c r="Z6" s="473"/>
      <c r="AA6" s="473" t="s">
        <v>112</v>
      </c>
      <c r="AB6" s="474">
        <v>150</v>
      </c>
      <c r="AC6" s="474">
        <v>120</v>
      </c>
      <c r="AD6" s="474">
        <v>90</v>
      </c>
      <c r="AE6" s="474">
        <v>60</v>
      </c>
      <c r="AF6" s="474">
        <v>40</v>
      </c>
      <c r="AG6" s="474">
        <v>25</v>
      </c>
      <c r="AH6" s="474">
        <v>10</v>
      </c>
      <c r="AI6" s="519"/>
      <c r="AJ6" s="519"/>
      <c r="AK6" s="519"/>
    </row>
    <row r="7" spans="1:37" s="63" customFormat="1" ht="12.75" customHeight="1" x14ac:dyDescent="0.25">
      <c r="A7" s="196">
        <v>1</v>
      </c>
      <c r="B7" s="197" t="str">
        <f>IF($E7="","",VLOOKUP($E7,'1MD ELO (5)'!$A$7:$O$22,14))</f>
        <v/>
      </c>
      <c r="C7" s="198" t="str">
        <f>IF($E7="","",VLOOKUP($E7,'1MD ELO (5)'!$A$7:$O$22,15))</f>
        <v/>
      </c>
      <c r="D7" s="198" t="str">
        <f>IF($E7="","",VLOOKUP($E7,'1MD ELO (5)'!$A$7:$O$22,5))</f>
        <v/>
      </c>
      <c r="E7" s="199"/>
      <c r="F7" s="200" t="str">
        <f>UPPER(IF($E7="","",VLOOKUP($E7,'1MD ELO (5)'!$A$7:$O$22,2)))</f>
        <v/>
      </c>
      <c r="G7" s="200" t="str">
        <f>IF($E7="","",VLOOKUP($E7,'1MD ELO (5)'!$A$7:$O$22,3))</f>
        <v/>
      </c>
      <c r="H7" s="200"/>
      <c r="I7" s="200" t="str">
        <f>IF($E7="","",VLOOKUP($E7,'1MD ELO (5)'!$A$7:$O$22,4))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12.75" customHeight="1" x14ac:dyDescent="0.25">
      <c r="A8" s="209"/>
      <c r="B8" s="210"/>
      <c r="C8" s="211"/>
      <c r="D8" s="211"/>
      <c r="E8" s="212"/>
      <c r="F8" s="213"/>
      <c r="G8" s="213"/>
      <c r="H8" s="214"/>
      <c r="I8" s="317"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12.75" customHeight="1" x14ac:dyDescent="0.25">
      <c r="A9" s="209">
        <v>2</v>
      </c>
      <c r="B9" s="197" t="str">
        <f>IF($E9="","",VLOOKUP($E9,'1MD ELO (5)'!$A$7:$O$22,14))</f>
        <v/>
      </c>
      <c r="C9" s="198" t="str">
        <f>IF($E9="","",VLOOKUP($E9,'1MD ELO (5)'!$A$7:$O$22,15))</f>
        <v/>
      </c>
      <c r="D9" s="198" t="str">
        <f>IF($E9="","",VLOOKUP($E9,'1MD ELO (5)'!$A$7:$O$22,5))</f>
        <v/>
      </c>
      <c r="E9" s="199"/>
      <c r="F9" s="220" t="str">
        <f>UPPER(IF($E9="","",VLOOKUP($E9,'1MD ELO (5)'!$A$7:$O$22,2)))</f>
        <v/>
      </c>
      <c r="G9" s="220" t="str">
        <f>IF($E9="","",VLOOKUP($E9,'1MD ELO (5)'!$A$7:$O$22,3))</f>
        <v/>
      </c>
      <c r="H9" s="220"/>
      <c r="I9" s="200" t="str">
        <f>IF($E9="","",VLOOKUP($E9,'1MD ELO (5)'!$A$7:$O$22,4))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12.75" customHeight="1" x14ac:dyDescent="0.25">
      <c r="A10" s="209"/>
      <c r="B10" s="210"/>
      <c r="C10" s="211"/>
      <c r="D10" s="211"/>
      <c r="E10" s="223"/>
      <c r="F10" s="213"/>
      <c r="G10" s="213"/>
      <c r="H10" s="214"/>
      <c r="I10" s="202"/>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12.75" customHeight="1" x14ac:dyDescent="0.25">
      <c r="A11" s="209">
        <v>3</v>
      </c>
      <c r="B11" s="197" t="str">
        <f>IF($E11="","",VLOOKUP($E11,'1MD ELO (5)'!$A$7:$O$22,14))</f>
        <v/>
      </c>
      <c r="C11" s="198" t="str">
        <f>IF($E11="","",VLOOKUP($E11,'1MD ELO (5)'!$A$7:$O$22,15))</f>
        <v/>
      </c>
      <c r="D11" s="198" t="str">
        <f>IF($E11="","",VLOOKUP($E11,'1MD ELO (5)'!$A$7:$O$22,5))</f>
        <v/>
      </c>
      <c r="E11" s="199"/>
      <c r="F11" s="220" t="str">
        <f>UPPER(IF($E11="","",VLOOKUP($E11,'1MD ELO (5)'!$A$7:$O$22,2)))</f>
        <v/>
      </c>
      <c r="G11" s="220" t="str">
        <f>IF($E11="","",VLOOKUP($E11,'1MD ELO (5)'!$A$7:$O$22,3))</f>
        <v/>
      </c>
      <c r="H11" s="220"/>
      <c r="I11" s="220" t="str">
        <f>IF($E11="","",VLOOKUP($E11,'1MD ELO (5)'!$A$7:$O$22,4))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12.75" customHeight="1" x14ac:dyDescent="0.25">
      <c r="A12" s="209"/>
      <c r="B12" s="210"/>
      <c r="C12" s="211"/>
      <c r="D12" s="211"/>
      <c r="E12" s="223"/>
      <c r="F12" s="213"/>
      <c r="G12" s="213"/>
      <c r="H12" s="214"/>
      <c r="I12" s="317"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12.75" customHeight="1" x14ac:dyDescent="0.25">
      <c r="A13" s="209">
        <v>4</v>
      </c>
      <c r="B13" s="197" t="str">
        <f>IF($E13="","",VLOOKUP($E13,'1MD ELO (5)'!$A$7:$O$22,14))</f>
        <v/>
      </c>
      <c r="C13" s="198" t="str">
        <f>IF($E13="","",VLOOKUP($E13,'1MD ELO (5)'!$A$7:$O$22,15))</f>
        <v/>
      </c>
      <c r="D13" s="198" t="str">
        <f>IF($E13="","",VLOOKUP($E13,'1MD ELO (5)'!$A$7:$O$22,5))</f>
        <v/>
      </c>
      <c r="E13" s="199"/>
      <c r="F13" s="220" t="str">
        <f>UPPER(IF($E13="","",VLOOKUP($E13,'1MD ELO (5)'!$A$7:$O$22,2)))</f>
        <v/>
      </c>
      <c r="G13" s="220" t="str">
        <f>IF($E13="","",VLOOKUP($E13,'1MD ELO (5)'!$A$7:$O$22,3))</f>
        <v/>
      </c>
      <c r="H13" s="220"/>
      <c r="I13" s="220" t="str">
        <f>IF($E13="","",VLOOKUP($E13,'1MD ELO (5)'!$A$7:$O$22,4))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12.75" customHeight="1" x14ac:dyDescent="0.25">
      <c r="A14" s="209"/>
      <c r="B14" s="210"/>
      <c r="C14" s="211"/>
      <c r="D14" s="211"/>
      <c r="E14" s="223"/>
      <c r="F14" s="202"/>
      <c r="G14" s="202"/>
      <c r="H14" s="232"/>
      <c r="I14" s="23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12.75" customHeight="1" x14ac:dyDescent="0.25">
      <c r="A15" s="196">
        <v>5</v>
      </c>
      <c r="B15" s="197" t="str">
        <f>IF($E15="","",VLOOKUP($E15,'1MD ELO (5)'!$A$7:$O$22,14))</f>
        <v/>
      </c>
      <c r="C15" s="198" t="str">
        <f>IF($E15="","",VLOOKUP($E15,'1MD ELO (5)'!$A$7:$O$22,15))</f>
        <v/>
      </c>
      <c r="D15" s="198" t="str">
        <f>IF($E15="","",VLOOKUP($E15,'1MD ELO (5)'!$A$7:$O$22,5))</f>
        <v/>
      </c>
      <c r="E15" s="199"/>
      <c r="F15" s="200" t="str">
        <f>UPPER(IF($E15="","",VLOOKUP($E15,'1MD ELO (5)'!$A$7:$O$22,2)))</f>
        <v/>
      </c>
      <c r="G15" s="200" t="str">
        <f>IF($E15="","",VLOOKUP($E15,'1MD ELO (5)'!$A$7:$O$22,3))</f>
        <v/>
      </c>
      <c r="H15" s="200"/>
      <c r="I15" s="200" t="str">
        <f>IF($E15="","",VLOOKUP($E15,'1MD ELO (5)'!$A$7:$O$22,4))</f>
        <v/>
      </c>
      <c r="J15" s="236"/>
      <c r="K15" s="202"/>
      <c r="L15" s="202"/>
      <c r="M15" s="202"/>
      <c r="N15" s="520"/>
      <c r="O15" s="202"/>
      <c r="P15" s="520"/>
      <c r="Q15" s="205"/>
      <c r="R15" s="206"/>
      <c r="S15" s="207"/>
      <c r="U15" s="218" t="str">
        <f>Birók!P29</f>
        <v xml:space="preserve"> </v>
      </c>
      <c r="Y15" s="361"/>
      <c r="Z15" s="361"/>
      <c r="AA15" s="361"/>
      <c r="AB15" s="361"/>
      <c r="AC15" s="361"/>
      <c r="AD15" s="361"/>
      <c r="AE15" s="361"/>
      <c r="AF15" s="361"/>
      <c r="AG15" s="361"/>
      <c r="AH15" s="361"/>
      <c r="AI15"/>
      <c r="AJ15"/>
      <c r="AK15"/>
    </row>
    <row r="16" spans="1:37" s="63" customFormat="1" ht="12.75" customHeight="1" x14ac:dyDescent="0.25">
      <c r="A16" s="209"/>
      <c r="B16" s="210"/>
      <c r="C16" s="211"/>
      <c r="D16" s="211"/>
      <c r="E16" s="223"/>
      <c r="F16" s="213"/>
      <c r="G16" s="213"/>
      <c r="H16" s="214"/>
      <c r="I16" s="317" t="s">
        <v>59</v>
      </c>
      <c r="J16" s="216"/>
      <c r="K16" s="217" t="str">
        <f>UPPER(IF(OR(J16="a",J16="as"),F15,IF(OR(J16="b",J16="bs"),F17,)))</f>
        <v/>
      </c>
      <c r="L16" s="217"/>
      <c r="M16" s="202"/>
      <c r="N16" s="520"/>
      <c r="O16" s="227"/>
      <c r="P16" s="520"/>
      <c r="Q16" s="205"/>
      <c r="R16" s="206"/>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12.75" customHeight="1" x14ac:dyDescent="0.25">
      <c r="A17" s="209">
        <v>6</v>
      </c>
      <c r="B17" s="197" t="str">
        <f>IF($E17="","",VLOOKUP($E17,'1MD ELO (5)'!$A$7:$O$22,14))</f>
        <v/>
      </c>
      <c r="C17" s="198" t="str">
        <f>IF($E17="","",VLOOKUP($E17,'1MD ELO (5)'!$A$7:$O$22,15))</f>
        <v/>
      </c>
      <c r="D17" s="198" t="str">
        <f>IF($E17="","",VLOOKUP($E17,'1MD ELO (5)'!$A$7:$O$22,5))</f>
        <v/>
      </c>
      <c r="E17" s="199"/>
      <c r="F17" s="220" t="str">
        <f>UPPER(IF($E17="","",VLOOKUP($E17,'1MD ELO (5)'!$A$7:$O$22,2)))</f>
        <v/>
      </c>
      <c r="G17" s="220" t="str">
        <f>IF($E17="","",VLOOKUP($E17,'1MD ELO (5)'!$A$7:$O$22,3))</f>
        <v/>
      </c>
      <c r="H17" s="220"/>
      <c r="I17" s="220" t="str">
        <f>IF($E17="","",VLOOKUP($E17,'1MD ELO (5)'!$A$7:$O$22,4))</f>
        <v/>
      </c>
      <c r="J17" s="221"/>
      <c r="K17" s="202"/>
      <c r="L17" s="222"/>
      <c r="M17" s="202"/>
      <c r="N17" s="520"/>
      <c r="O17" s="227"/>
      <c r="P17" s="520"/>
      <c r="Q17" s="205"/>
      <c r="R17" s="206"/>
      <c r="S17" s="207"/>
      <c r="Y17" s="361"/>
      <c r="Z17" s="361"/>
      <c r="AA17" s="361" t="s">
        <v>101</v>
      </c>
      <c r="AB17" s="362">
        <v>120</v>
      </c>
      <c r="AC17" s="362">
        <v>90</v>
      </c>
      <c r="AD17" s="362">
        <v>60</v>
      </c>
      <c r="AE17" s="362">
        <v>40</v>
      </c>
      <c r="AF17" s="362">
        <v>25</v>
      </c>
      <c r="AG17" s="362">
        <v>15</v>
      </c>
      <c r="AH17" s="362">
        <v>8</v>
      </c>
      <c r="AI17"/>
      <c r="AJ17"/>
      <c r="AK17"/>
    </row>
    <row r="18" spans="1:37" s="63" customFormat="1" ht="12.75" customHeight="1" x14ac:dyDescent="0.25">
      <c r="A18" s="209"/>
      <c r="B18" s="210"/>
      <c r="C18" s="211"/>
      <c r="D18" s="211"/>
      <c r="E18" s="223"/>
      <c r="F18" s="213"/>
      <c r="G18" s="213"/>
      <c r="H18" s="214"/>
      <c r="I18" s="202"/>
      <c r="J18" s="224"/>
      <c r="K18" s="215" t="s">
        <v>59</v>
      </c>
      <c r="L18" s="225"/>
      <c r="M18" s="217" t="str">
        <f>UPPER(IF(OR(L18="a",L18="as"),K16,IF(OR(L18="b",L18="bs"),K20,)))</f>
        <v/>
      </c>
      <c r="N18" s="521"/>
      <c r="O18" s="227"/>
      <c r="P18" s="520"/>
      <c r="Q18" s="205"/>
      <c r="R18" s="206"/>
      <c r="S18" s="207"/>
      <c r="Y18" s="361"/>
      <c r="Z18" s="361"/>
      <c r="AA18" s="361" t="s">
        <v>104</v>
      </c>
      <c r="AB18" s="362">
        <v>90</v>
      </c>
      <c r="AC18" s="362">
        <v>60</v>
      </c>
      <c r="AD18" s="362">
        <v>40</v>
      </c>
      <c r="AE18" s="362">
        <v>25</v>
      </c>
      <c r="AF18" s="362">
        <v>15</v>
      </c>
      <c r="AG18" s="362">
        <v>8</v>
      </c>
      <c r="AH18" s="362">
        <v>4</v>
      </c>
      <c r="AI18"/>
      <c r="AJ18"/>
      <c r="AK18"/>
    </row>
    <row r="19" spans="1:37" s="63" customFormat="1" ht="12.75" customHeight="1" x14ac:dyDescent="0.25">
      <c r="A19" s="209">
        <v>7</v>
      </c>
      <c r="B19" s="197" t="str">
        <f>IF($E19="","",VLOOKUP($E19,'1MD ELO (5)'!$A$7:$O$22,14))</f>
        <v/>
      </c>
      <c r="C19" s="198" t="str">
        <f>IF($E19="","",VLOOKUP($E19,'1MD ELO (5)'!$A$7:$O$22,15))</f>
        <v/>
      </c>
      <c r="D19" s="198" t="str">
        <f>IF($E19="","",VLOOKUP($E19,'1MD ELO (5)'!$A$7:$O$22,5))</f>
        <v/>
      </c>
      <c r="E19" s="199"/>
      <c r="F19" s="220" t="str">
        <f>UPPER(IF($E19="","",VLOOKUP($E19,'1MD ELO (5)'!$A$7:$O$22,2)))</f>
        <v/>
      </c>
      <c r="G19" s="220" t="str">
        <f>IF($E19="","",VLOOKUP($E19,'1MD ELO (5)'!$A$7:$O$22,3))</f>
        <v/>
      </c>
      <c r="H19" s="220"/>
      <c r="I19" s="220" t="str">
        <f>IF($E19="","",VLOOKUP($E19,'1MD ELO (5)'!$A$7:$O$22,4))</f>
        <v/>
      </c>
      <c r="J19" s="201"/>
      <c r="K19" s="202"/>
      <c r="L19" s="228"/>
      <c r="M19" s="202"/>
      <c r="N19" s="227"/>
      <c r="O19" s="227"/>
      <c r="P19" s="520"/>
      <c r="Q19" s="205"/>
      <c r="R19" s="206"/>
      <c r="S19" s="207"/>
      <c r="Y19" s="361"/>
      <c r="Z19" s="361"/>
      <c r="AA19" s="361" t="s">
        <v>112</v>
      </c>
      <c r="AB19" s="362">
        <v>60</v>
      </c>
      <c r="AC19" s="362">
        <v>40</v>
      </c>
      <c r="AD19" s="362">
        <v>25</v>
      </c>
      <c r="AE19" s="362">
        <v>15</v>
      </c>
      <c r="AF19" s="362">
        <v>8</v>
      </c>
      <c r="AG19" s="362">
        <v>4</v>
      </c>
      <c r="AH19" s="362">
        <v>2</v>
      </c>
      <c r="AI19"/>
      <c r="AJ19"/>
      <c r="AK19"/>
    </row>
    <row r="20" spans="1:37" s="63" customFormat="1" ht="12.75" customHeight="1" x14ac:dyDescent="0.25">
      <c r="A20" s="209"/>
      <c r="B20" s="210"/>
      <c r="C20" s="211"/>
      <c r="D20" s="211"/>
      <c r="E20" s="212"/>
      <c r="F20" s="213"/>
      <c r="G20" s="213"/>
      <c r="H20" s="214"/>
      <c r="I20" s="317" t="s">
        <v>59</v>
      </c>
      <c r="J20" s="216"/>
      <c r="K20" s="217" t="str">
        <f>UPPER(IF(OR(J20="a",J20="as"),F19,IF(OR(J20="b",J20="bs"),F21,)))</f>
        <v/>
      </c>
      <c r="L20" s="230"/>
      <c r="M20" s="202"/>
      <c r="N20" s="227"/>
      <c r="O20" s="227"/>
      <c r="P20" s="520"/>
      <c r="Q20" s="205"/>
      <c r="R20" s="206"/>
      <c r="S20" s="207"/>
      <c r="Y20" s="361"/>
      <c r="Z20" s="361"/>
      <c r="AA20" s="361" t="s">
        <v>113</v>
      </c>
      <c r="AB20" s="362">
        <v>40</v>
      </c>
      <c r="AC20" s="362">
        <v>25</v>
      </c>
      <c r="AD20" s="362">
        <v>15</v>
      </c>
      <c r="AE20" s="362">
        <v>8</v>
      </c>
      <c r="AF20" s="362">
        <v>4</v>
      </c>
      <c r="AG20" s="362">
        <v>2</v>
      </c>
      <c r="AH20" s="362">
        <v>1</v>
      </c>
      <c r="AI20"/>
      <c r="AJ20"/>
      <c r="AK20"/>
    </row>
    <row r="21" spans="1:37" s="63" customFormat="1" ht="12.75" customHeight="1" x14ac:dyDescent="0.25">
      <c r="A21" s="209">
        <v>8</v>
      </c>
      <c r="B21" s="197" t="str">
        <f>IF($E21="","",VLOOKUP($E21,'1MD ELO (5)'!$A$7:$O$22,14))</f>
        <v/>
      </c>
      <c r="C21" s="198" t="str">
        <f>IF($E21="","",VLOOKUP($E21,'1MD ELO (5)'!$A$7:$O$22,15))</f>
        <v/>
      </c>
      <c r="D21" s="198" t="str">
        <f>IF($E21="","",VLOOKUP($E21,'1MD ELO (5)'!$A$7:$O$22,5))</f>
        <v/>
      </c>
      <c r="E21" s="199"/>
      <c r="F21" s="220" t="str">
        <f>UPPER(IF($E21="","",VLOOKUP($E21,'1MD ELO (5)'!$A$7:$O$22,2)))</f>
        <v/>
      </c>
      <c r="G21" s="220" t="str">
        <f>IF($E21="","",VLOOKUP($E21,'1MD ELO (5)'!$A$7:$O$22,3))</f>
        <v/>
      </c>
      <c r="H21" s="220"/>
      <c r="I21" s="220" t="str">
        <f>IF($E21="","",VLOOKUP($E21,'1MD ELO (5)'!$A$7:$O$22,4))</f>
        <v/>
      </c>
      <c r="J21" s="231"/>
      <c r="K21" s="202"/>
      <c r="L21" s="202"/>
      <c r="M21" s="202"/>
      <c r="N21" s="227"/>
      <c r="O21" s="227"/>
      <c r="P21" s="520"/>
      <c r="Q21" s="205"/>
      <c r="R21" s="206"/>
      <c r="S21" s="207"/>
      <c r="Y21" s="361"/>
      <c r="Z21" s="361"/>
      <c r="AA21" s="361" t="s">
        <v>114</v>
      </c>
      <c r="AB21" s="362">
        <v>25</v>
      </c>
      <c r="AC21" s="362">
        <v>15</v>
      </c>
      <c r="AD21" s="362">
        <v>10</v>
      </c>
      <c r="AE21" s="362">
        <v>6</v>
      </c>
      <c r="AF21" s="362">
        <v>3</v>
      </c>
      <c r="AG21" s="362">
        <v>1</v>
      </c>
      <c r="AH21" s="362">
        <v>0</v>
      </c>
      <c r="AI21"/>
      <c r="AJ21"/>
      <c r="AK21"/>
    </row>
    <row r="22" spans="1:37" s="63" customFormat="1" ht="12.75" customHeight="1" x14ac:dyDescent="0.25">
      <c r="A22" s="209"/>
      <c r="B22" s="210"/>
      <c r="C22" s="211"/>
      <c r="D22" s="211"/>
      <c r="E22" s="212"/>
      <c r="F22" s="233"/>
      <c r="G22" s="233"/>
      <c r="H22" s="303"/>
      <c r="I22" s="233"/>
      <c r="J22" s="224"/>
      <c r="K22" s="202"/>
      <c r="L22" s="202"/>
      <c r="M22" s="202"/>
      <c r="N22" s="227"/>
      <c r="O22" s="215" t="s">
        <v>59</v>
      </c>
      <c r="P22" s="225"/>
      <c r="Q22" s="217" t="str">
        <f>UPPER(IF(OR(P22="a",P22="as"),O14,IF(OR(P22="b",P22="bs"),O30,)))</f>
        <v/>
      </c>
      <c r="R22" s="226"/>
      <c r="S22" s="207"/>
      <c r="Y22" s="361"/>
      <c r="Z22" s="361"/>
      <c r="AA22" s="361" t="s">
        <v>115</v>
      </c>
      <c r="AB22" s="362">
        <v>15</v>
      </c>
      <c r="AC22" s="362">
        <v>10</v>
      </c>
      <c r="AD22" s="362">
        <v>6</v>
      </c>
      <c r="AE22" s="362">
        <v>3</v>
      </c>
      <c r="AF22" s="362">
        <v>1</v>
      </c>
      <c r="AG22" s="362">
        <v>0</v>
      </c>
      <c r="AH22" s="362">
        <v>0</v>
      </c>
      <c r="AI22"/>
      <c r="AJ22"/>
      <c r="AK22"/>
    </row>
    <row r="23" spans="1:37" s="63" customFormat="1" ht="12.75" customHeight="1" x14ac:dyDescent="0.25">
      <c r="A23" s="209">
        <v>9</v>
      </c>
      <c r="B23" s="197" t="str">
        <f>IF($E23="","",VLOOKUP($E23,'1MD ELO (5)'!$A$7:$O$22,14))</f>
        <v/>
      </c>
      <c r="C23" s="198" t="str">
        <f>IF($E23="","",VLOOKUP($E23,'1MD ELO (5)'!$A$7:$O$22,15))</f>
        <v/>
      </c>
      <c r="D23" s="198" t="str">
        <f>IF($E23="","",VLOOKUP($E23,'1MD ELO (5)'!$A$7:$O$22,5))</f>
        <v/>
      </c>
      <c r="E23" s="199"/>
      <c r="F23" s="220" t="str">
        <f>UPPER(IF($E23="","",VLOOKUP($E23,'1MD ELO (5)'!$A$7:$O$22,2)))</f>
        <v/>
      </c>
      <c r="G23" s="220" t="str">
        <f>IF($E23="","",VLOOKUP($E23,'1MD ELO (5)'!$A$7:$O$22,3))</f>
        <v/>
      </c>
      <c r="H23" s="220"/>
      <c r="I23" s="220" t="str">
        <f>IF($E23="","",VLOOKUP($E23,'1MD ELO (5)'!$A$7:$O$22,4))</f>
        <v/>
      </c>
      <c r="J23" s="201"/>
      <c r="K23" s="202"/>
      <c r="L23" s="202"/>
      <c r="M23" s="202"/>
      <c r="N23" s="227"/>
      <c r="O23" s="202"/>
      <c r="P23" s="520"/>
      <c r="Q23" s="202"/>
      <c r="R23" s="227"/>
      <c r="S23" s="207"/>
      <c r="Y23" s="361"/>
      <c r="Z23" s="361"/>
      <c r="AA23" s="361" t="s">
        <v>117</v>
      </c>
      <c r="AB23" s="362">
        <v>10</v>
      </c>
      <c r="AC23" s="362">
        <v>6</v>
      </c>
      <c r="AD23" s="362">
        <v>3</v>
      </c>
      <c r="AE23" s="362">
        <v>1</v>
      </c>
      <c r="AF23" s="362">
        <v>0</v>
      </c>
      <c r="AG23" s="362">
        <v>0</v>
      </c>
      <c r="AH23" s="362">
        <v>0</v>
      </c>
      <c r="AI23"/>
      <c r="AJ23"/>
      <c r="AK23"/>
    </row>
    <row r="24" spans="1:37" s="63" customFormat="1" ht="12.75" customHeight="1" x14ac:dyDescent="0.25">
      <c r="A24" s="209"/>
      <c r="B24" s="210"/>
      <c r="C24" s="211"/>
      <c r="D24" s="211"/>
      <c r="E24" s="212"/>
      <c r="F24" s="213"/>
      <c r="G24" s="213"/>
      <c r="H24" s="214"/>
      <c r="I24" s="317" t="s">
        <v>59</v>
      </c>
      <c r="J24" s="216"/>
      <c r="K24" s="217" t="str">
        <f>UPPER(IF(OR(J24="a",J24="as"),F23,IF(OR(J24="b",J24="bs"),F25,)))</f>
        <v/>
      </c>
      <c r="L24" s="217"/>
      <c r="M24" s="202"/>
      <c r="N24" s="227"/>
      <c r="O24" s="227"/>
      <c r="P24" s="520"/>
      <c r="Q24" s="205"/>
      <c r="R24" s="206"/>
      <c r="S24" s="207"/>
      <c r="Y24" s="361"/>
      <c r="Z24" s="361"/>
      <c r="AA24" s="361" t="s">
        <v>118</v>
      </c>
      <c r="AB24" s="362">
        <v>6</v>
      </c>
      <c r="AC24" s="362">
        <v>3</v>
      </c>
      <c r="AD24" s="362">
        <v>1</v>
      </c>
      <c r="AE24" s="362">
        <v>0</v>
      </c>
      <c r="AF24" s="362">
        <v>0</v>
      </c>
      <c r="AG24" s="362">
        <v>0</v>
      </c>
      <c r="AH24" s="362">
        <v>0</v>
      </c>
      <c r="AI24"/>
      <c r="AJ24"/>
      <c r="AK24"/>
    </row>
    <row r="25" spans="1:37" s="63" customFormat="1" ht="12.75" customHeight="1" x14ac:dyDescent="0.25">
      <c r="A25" s="209">
        <v>10</v>
      </c>
      <c r="B25" s="197" t="str">
        <f>IF($E25="","",VLOOKUP($E25,'1MD ELO (5)'!$A$7:$O$22,14))</f>
        <v/>
      </c>
      <c r="C25" s="198" t="str">
        <f>IF($E25="","",VLOOKUP($E25,'1MD ELO (5)'!$A$7:$O$22,15))</f>
        <v/>
      </c>
      <c r="D25" s="198" t="str">
        <f>IF($E25="","",VLOOKUP($E25,'1MD ELO (5)'!$A$7:$O$22,5))</f>
        <v/>
      </c>
      <c r="E25" s="199"/>
      <c r="F25" s="220" t="str">
        <f>UPPER(IF($E25="","",VLOOKUP($E25,'1MD ELO (5)'!$A$7:$O$22,2)))</f>
        <v/>
      </c>
      <c r="G25" s="220" t="str">
        <f>IF($E25="","",VLOOKUP($E25,'1MD ELO (5)'!$A$7:$O$22,3))</f>
        <v/>
      </c>
      <c r="H25" s="220"/>
      <c r="I25" s="220" t="str">
        <f>IF($E25="","",VLOOKUP($E25,'1MD ELO (5)'!$A$7:$O$22,4))</f>
        <v/>
      </c>
      <c r="J25" s="221"/>
      <c r="K25" s="202"/>
      <c r="L25" s="222"/>
      <c r="M25" s="202"/>
      <c r="N25" s="227"/>
      <c r="O25" s="227"/>
      <c r="P25" s="520"/>
      <c r="Q25" s="205"/>
      <c r="R25" s="206"/>
      <c r="S25" s="207"/>
      <c r="Y25" s="361"/>
      <c r="Z25" s="361"/>
      <c r="AA25" s="361" t="s">
        <v>120</v>
      </c>
      <c r="AB25" s="362">
        <v>3</v>
      </c>
      <c r="AC25" s="362">
        <v>2</v>
      </c>
      <c r="AD25" s="362">
        <v>1</v>
      </c>
      <c r="AE25" s="362">
        <v>0</v>
      </c>
      <c r="AF25" s="362">
        <v>0</v>
      </c>
      <c r="AG25" s="362">
        <v>0</v>
      </c>
      <c r="AH25" s="362">
        <v>0</v>
      </c>
      <c r="AI25"/>
      <c r="AJ25"/>
      <c r="AK25"/>
    </row>
    <row r="26" spans="1:37" s="63" customFormat="1" ht="12.75" customHeight="1" x14ac:dyDescent="0.25">
      <c r="A26" s="209"/>
      <c r="B26" s="210"/>
      <c r="C26" s="211"/>
      <c r="D26" s="211"/>
      <c r="E26" s="223"/>
      <c r="F26" s="213"/>
      <c r="G26" s="213"/>
      <c r="H26" s="214"/>
      <c r="I26" s="202"/>
      <c r="J26" s="224"/>
      <c r="K26" s="215" t="s">
        <v>59</v>
      </c>
      <c r="L26" s="225"/>
      <c r="M26" s="217" t="str">
        <f>UPPER(IF(OR(L26="a",L26="as"),K24,IF(OR(L26="b",L26="bs"),K28,)))</f>
        <v/>
      </c>
      <c r="N26" s="226"/>
      <c r="O26" s="227"/>
      <c r="P26" s="520"/>
      <c r="Q26" s="205"/>
      <c r="R26" s="206"/>
      <c r="S26" s="207"/>
      <c r="Y26"/>
      <c r="Z26"/>
      <c r="AA26"/>
      <c r="AB26"/>
      <c r="AC26"/>
      <c r="AD26"/>
      <c r="AE26"/>
      <c r="AF26"/>
      <c r="AG26"/>
      <c r="AH26"/>
      <c r="AI26"/>
      <c r="AJ26"/>
      <c r="AK26"/>
    </row>
    <row r="27" spans="1:37" s="63" customFormat="1" ht="12.75" customHeight="1" x14ac:dyDescent="0.25">
      <c r="A27" s="209">
        <v>11</v>
      </c>
      <c r="B27" s="197" t="str">
        <f>IF($E27="","",VLOOKUP($E27,'1MD ELO (5)'!$A$7:$O$22,14))</f>
        <v/>
      </c>
      <c r="C27" s="198" t="str">
        <f>IF($E27="","",VLOOKUP($E27,'1MD ELO (5)'!$A$7:$O$22,15))</f>
        <v/>
      </c>
      <c r="D27" s="198" t="str">
        <f>IF($E27="","",VLOOKUP($E27,'1MD ELO (5)'!$A$7:$O$22,5))</f>
        <v/>
      </c>
      <c r="E27" s="199"/>
      <c r="F27" s="220" t="str">
        <f>UPPER(IF($E27="","",VLOOKUP($E27,'1MD ELO (5)'!$A$7:$O$22,2)))</f>
        <v/>
      </c>
      <c r="G27" s="220" t="str">
        <f>IF($E27="","",VLOOKUP($E27,'1MD ELO (5)'!$A$7:$O$22,3))</f>
        <v/>
      </c>
      <c r="H27" s="220"/>
      <c r="I27" s="220" t="str">
        <f>IF($E27="","",VLOOKUP($E27,'1MD ELO (5)'!$A$7:$O$22,4))</f>
        <v/>
      </c>
      <c r="J27" s="201"/>
      <c r="K27" s="202"/>
      <c r="L27" s="228"/>
      <c r="M27" s="202"/>
      <c r="N27" s="520"/>
      <c r="O27" s="227"/>
      <c r="P27" s="520"/>
      <c r="Q27" s="205"/>
      <c r="R27" s="206"/>
      <c r="S27" s="207"/>
      <c r="Y27"/>
      <c r="Z27"/>
      <c r="AA27"/>
      <c r="AB27"/>
      <c r="AC27"/>
      <c r="AD27"/>
      <c r="AE27"/>
      <c r="AF27"/>
      <c r="AG27"/>
      <c r="AH27"/>
      <c r="AI27"/>
      <c r="AJ27"/>
      <c r="AK27"/>
    </row>
    <row r="28" spans="1:37" s="63" customFormat="1" ht="12.75" customHeight="1" x14ac:dyDescent="0.25">
      <c r="A28" s="234"/>
      <c r="B28" s="210"/>
      <c r="C28" s="211"/>
      <c r="D28" s="211"/>
      <c r="E28" s="223"/>
      <c r="F28" s="213"/>
      <c r="G28" s="213"/>
      <c r="H28" s="214"/>
      <c r="I28" s="317" t="s">
        <v>59</v>
      </c>
      <c r="J28" s="216"/>
      <c r="K28" s="217" t="str">
        <f>UPPER(IF(OR(J28="a",J28="as"),F27,IF(OR(J28="b",J28="bs"),F29,)))</f>
        <v/>
      </c>
      <c r="L28" s="230"/>
      <c r="M28" s="202"/>
      <c r="N28" s="520"/>
      <c r="O28" s="227"/>
      <c r="P28" s="520"/>
      <c r="Q28" s="205"/>
      <c r="R28" s="206"/>
      <c r="S28" s="207"/>
    </row>
    <row r="29" spans="1:37" s="63" customFormat="1" ht="12.75" customHeight="1" x14ac:dyDescent="0.25">
      <c r="A29" s="196">
        <v>12</v>
      </c>
      <c r="B29" s="197" t="str">
        <f>IF($E29="","",VLOOKUP($E29,'1MD ELO (5)'!$A$7:$O$22,14))</f>
        <v/>
      </c>
      <c r="C29" s="198" t="str">
        <f>IF($E29="","",VLOOKUP($E29,'1MD ELO (5)'!$A$7:$O$22,15))</f>
        <v/>
      </c>
      <c r="D29" s="198" t="str">
        <f>IF($E29="","",VLOOKUP($E29,'1MD ELO (5)'!$A$7:$O$22,5))</f>
        <v/>
      </c>
      <c r="E29" s="199"/>
      <c r="F29" s="200" t="str">
        <f>UPPER(IF($E29="","",VLOOKUP($E29,'1MD ELO (5)'!$A$7:$O$22,2)))</f>
        <v/>
      </c>
      <c r="G29" s="200" t="str">
        <f>IF($E29="","",VLOOKUP($E29,'1MD ELO (5)'!$A$7:$O$22,3))</f>
        <v/>
      </c>
      <c r="H29" s="200"/>
      <c r="I29" s="200" t="str">
        <f>IF($E29="","",VLOOKUP($E29,'1MD ELO (5)'!$A$7:$O$22,4))</f>
        <v/>
      </c>
      <c r="J29" s="231"/>
      <c r="K29" s="202"/>
      <c r="L29" s="202"/>
      <c r="M29" s="202"/>
      <c r="N29" s="520"/>
      <c r="O29" s="227"/>
      <c r="P29" s="520"/>
      <c r="Q29" s="205"/>
      <c r="R29" s="206"/>
      <c r="S29" s="207"/>
    </row>
    <row r="30" spans="1:37" s="63" customFormat="1" ht="12.75" customHeight="1" x14ac:dyDescent="0.25">
      <c r="A30" s="209"/>
      <c r="B30" s="210"/>
      <c r="C30" s="211"/>
      <c r="D30" s="211"/>
      <c r="E30" s="223"/>
      <c r="F30" s="202"/>
      <c r="G30" s="202"/>
      <c r="H30" s="232"/>
      <c r="I30" s="233"/>
      <c r="J30" s="224"/>
      <c r="K30" s="202"/>
      <c r="L30" s="202"/>
      <c r="M30" s="215" t="s">
        <v>59</v>
      </c>
      <c r="N30" s="225"/>
      <c r="O30" s="217" t="str">
        <f>UPPER(IF(OR(N30="a",N30="as"),M26,IF(OR(N30="b",N30="bs"),M34,)))</f>
        <v/>
      </c>
      <c r="P30" s="521"/>
      <c r="Q30" s="205"/>
      <c r="R30" s="206"/>
      <c r="S30" s="207"/>
    </row>
    <row r="31" spans="1:37" s="63" customFormat="1" ht="12.75" customHeight="1" x14ac:dyDescent="0.25">
      <c r="A31" s="209">
        <v>13</v>
      </c>
      <c r="B31" s="197" t="str">
        <f>IF($E31="","",VLOOKUP($E31,'1MD ELO (5)'!$A$7:$O$22,14))</f>
        <v/>
      </c>
      <c r="C31" s="198" t="str">
        <f>IF($E31="","",VLOOKUP($E31,'1MD ELO (5)'!$A$7:$O$22,15))</f>
        <v/>
      </c>
      <c r="D31" s="198" t="str">
        <f>IF($E31="","",VLOOKUP($E31,'1MD ELO (5)'!$A$7:$O$22,5))</f>
        <v/>
      </c>
      <c r="E31" s="199"/>
      <c r="F31" s="220" t="str">
        <f>UPPER(IF($E31="","",VLOOKUP($E31,'1MD ELO (5)'!$A$7:$O$22,2)))</f>
        <v/>
      </c>
      <c r="G31" s="220" t="str">
        <f>IF($E31="","",VLOOKUP($E31,'1MD ELO (5)'!$A$7:$O$22,3))</f>
        <v/>
      </c>
      <c r="H31" s="220"/>
      <c r="I31" s="220" t="str">
        <f>IF($E31="","",VLOOKUP($E31,'1MD ELO (5)'!$A$7:$O$22,4))</f>
        <v/>
      </c>
      <c r="J31" s="236"/>
      <c r="K31" s="202"/>
      <c r="L31" s="202"/>
      <c r="M31" s="202"/>
      <c r="N31" s="520"/>
      <c r="O31" s="202"/>
      <c r="P31" s="227"/>
      <c r="Q31" s="205"/>
      <c r="R31" s="206"/>
      <c r="S31" s="207"/>
    </row>
    <row r="32" spans="1:37" s="63" customFormat="1" ht="12.75" customHeight="1" x14ac:dyDescent="0.25">
      <c r="A32" s="209"/>
      <c r="B32" s="210"/>
      <c r="C32" s="211"/>
      <c r="D32" s="211"/>
      <c r="E32" s="223"/>
      <c r="F32" s="213"/>
      <c r="G32" s="213"/>
      <c r="H32" s="214"/>
      <c r="I32" s="215" t="s">
        <v>59</v>
      </c>
      <c r="J32" s="216"/>
      <c r="K32" s="217" t="str">
        <f>UPPER(IF(OR(J32="a",J32="as"),F31,IF(OR(J32="b",J32="bs"),F33,)))</f>
        <v/>
      </c>
      <c r="L32" s="217"/>
      <c r="M32" s="202"/>
      <c r="N32" s="520"/>
      <c r="O32" s="227"/>
      <c r="P32" s="227"/>
      <c r="Q32" s="205"/>
      <c r="R32" s="206"/>
      <c r="S32" s="207"/>
    </row>
    <row r="33" spans="1:19" s="63" customFormat="1" ht="12.75" customHeight="1" x14ac:dyDescent="0.25">
      <c r="A33" s="209">
        <v>14</v>
      </c>
      <c r="B33" s="197" t="str">
        <f>IF($E33="","",VLOOKUP($E33,'1MD ELO (5)'!$A$7:$O$22,14))</f>
        <v/>
      </c>
      <c r="C33" s="198" t="str">
        <f>IF($E33="","",VLOOKUP($E33,'1MD ELO (5)'!$A$7:$O$22,15))</f>
        <v/>
      </c>
      <c r="D33" s="198" t="str">
        <f>IF($E33="","",VLOOKUP($E33,'1MD ELO (5)'!$A$7:$O$22,5))</f>
        <v/>
      </c>
      <c r="E33" s="199"/>
      <c r="F33" s="220" t="str">
        <f>UPPER(IF($E33="","",VLOOKUP($E33,'1MD ELO (5)'!$A$7:$O$22,2)))</f>
        <v/>
      </c>
      <c r="G33" s="220" t="str">
        <f>IF($E33="","",VLOOKUP($E33,'1MD ELO (5)'!$A$7:$O$22,3))</f>
        <v/>
      </c>
      <c r="H33" s="220"/>
      <c r="I33" s="220" t="str">
        <f>IF($E33="","",VLOOKUP($E33,'1MD ELO (5)'!$A$7:$O$22,4))</f>
        <v/>
      </c>
      <c r="J33" s="221"/>
      <c r="K33" s="202"/>
      <c r="L33" s="222"/>
      <c r="M33" s="202"/>
      <c r="N33" s="520"/>
      <c r="O33" s="227"/>
      <c r="P33" s="227"/>
      <c r="Q33" s="205"/>
      <c r="R33" s="206"/>
      <c r="S33" s="207"/>
    </row>
    <row r="34" spans="1:19" s="63" customFormat="1" ht="12.75" customHeight="1" x14ac:dyDescent="0.25">
      <c r="A34" s="209"/>
      <c r="B34" s="210"/>
      <c r="C34" s="211"/>
      <c r="D34" s="211"/>
      <c r="E34" s="223"/>
      <c r="F34" s="213"/>
      <c r="G34" s="213"/>
      <c r="H34" s="214"/>
      <c r="I34" s="202"/>
      <c r="J34" s="224"/>
      <c r="K34" s="215" t="s">
        <v>59</v>
      </c>
      <c r="L34" s="225"/>
      <c r="M34" s="217" t="str">
        <f>UPPER(IF(OR(L34="a",L34="as"),K32,IF(OR(L34="b",L34="bs"),K36,)))</f>
        <v/>
      </c>
      <c r="N34" s="521"/>
      <c r="O34" s="227"/>
      <c r="P34" s="227"/>
      <c r="Q34" s="205"/>
      <c r="R34" s="206"/>
      <c r="S34" s="207"/>
    </row>
    <row r="35" spans="1:19" s="63" customFormat="1" ht="12.75" customHeight="1" x14ac:dyDescent="0.25">
      <c r="A35" s="209">
        <v>15</v>
      </c>
      <c r="B35" s="197" t="str">
        <f>IF($E35="","",VLOOKUP($E35,'1MD ELO (5)'!$A$7:$O$22,14))</f>
        <v/>
      </c>
      <c r="C35" s="198" t="str">
        <f>IF($E35="","",VLOOKUP($E35,'1MD ELO (5)'!$A$7:$O$22,15))</f>
        <v/>
      </c>
      <c r="D35" s="198" t="str">
        <f>IF($E35="","",VLOOKUP($E35,'1MD ELO (5)'!$A$7:$O$22,5))</f>
        <v/>
      </c>
      <c r="E35" s="199"/>
      <c r="F35" s="220" t="str">
        <f>UPPER(IF($E35="","",VLOOKUP($E35,'1MD ELO (5)'!$A$7:$O$22,2)))</f>
        <v/>
      </c>
      <c r="G35" s="220" t="str">
        <f>IF($E35="","",VLOOKUP($E35,'1MD ELO (5)'!$A$7:$O$22,3))</f>
        <v/>
      </c>
      <c r="H35" s="220"/>
      <c r="I35" s="220" t="str">
        <f>IF($E35="","",VLOOKUP($E35,'1MD ELO (5)'!$A$7:$O$22,4))</f>
        <v/>
      </c>
      <c r="J35" s="201"/>
      <c r="K35" s="202"/>
      <c r="L35" s="228"/>
      <c r="M35" s="202"/>
      <c r="N35" s="227"/>
      <c r="O35" s="227"/>
      <c r="P35" s="227"/>
      <c r="Q35" s="205"/>
      <c r="R35" s="206"/>
      <c r="S35" s="207"/>
    </row>
    <row r="36" spans="1:19" s="63" customFormat="1" ht="12.75" customHeight="1" x14ac:dyDescent="0.25">
      <c r="A36" s="209"/>
      <c r="B36" s="210"/>
      <c r="C36" s="211"/>
      <c r="D36" s="211"/>
      <c r="E36" s="212"/>
      <c r="F36" s="213"/>
      <c r="G36" s="213"/>
      <c r="H36" s="214"/>
      <c r="I36" s="215" t="s">
        <v>59</v>
      </c>
      <c r="J36" s="216"/>
      <c r="K36" s="217" t="str">
        <f>UPPER(IF(OR(J36="a",J36="as"),F35,IF(OR(J36="b",J36="bs"),F37,)))</f>
        <v/>
      </c>
      <c r="L36" s="230"/>
      <c r="M36" s="202"/>
      <c r="N36" s="227"/>
      <c r="O36" s="227"/>
      <c r="P36" s="227"/>
      <c r="Q36" s="205"/>
      <c r="R36" s="206"/>
      <c r="S36" s="207"/>
    </row>
    <row r="37" spans="1:19" s="63" customFormat="1" ht="12.75" customHeight="1" x14ac:dyDescent="0.25">
      <c r="A37" s="196">
        <v>16</v>
      </c>
      <c r="B37" s="197" t="str">
        <f>IF($E37="","",VLOOKUP($E37,'1MD ELO (5)'!$A$7:$O$22,14))</f>
        <v/>
      </c>
      <c r="C37" s="198" t="str">
        <f>IF($E37="","",VLOOKUP($E37,'1MD ELO (5)'!$A$7:$O$22,15))</f>
        <v/>
      </c>
      <c r="D37" s="198" t="str">
        <f>IF($E37="","",VLOOKUP($E37,'1MD ELO (5)'!$A$7:$O$22,5))</f>
        <v/>
      </c>
      <c r="E37" s="199"/>
      <c r="F37" s="200" t="str">
        <f>UPPER(IF($E37="","",VLOOKUP($E37,'1MD ELO (5)'!$A$7:$O$22,2)))</f>
        <v/>
      </c>
      <c r="G37" s="200" t="str">
        <f>IF($E37="","",VLOOKUP($E37,'1MD ELO (5)'!$A$7:$O$22,3))</f>
        <v/>
      </c>
      <c r="H37" s="220"/>
      <c r="I37" s="200" t="str">
        <f>IF($E37="","",VLOOKUP($E37,'1MD ELO (5)'!$A$7:$O$22,4))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63" customFormat="1" ht="9" customHeight="1" x14ac:dyDescent="0.25">
      <c r="A39" s="522"/>
      <c r="B39" s="523"/>
      <c r="C39" s="523"/>
      <c r="D39" s="523"/>
      <c r="E39" s="212"/>
      <c r="F39" s="523"/>
      <c r="G39" s="523"/>
      <c r="H39" s="523"/>
      <c r="I39" s="523"/>
      <c r="J39" s="212"/>
      <c r="K39" s="523"/>
      <c r="L39" s="523"/>
      <c r="M39" s="523"/>
      <c r="N39" s="524"/>
      <c r="O39" s="524"/>
      <c r="P39" s="524"/>
      <c r="Q39" s="205"/>
      <c r="R39" s="206"/>
      <c r="S39" s="207"/>
    </row>
    <row r="40" spans="1:19" s="63" customFormat="1" ht="9" customHeight="1" x14ac:dyDescent="0.25">
      <c r="A40" s="321"/>
      <c r="B40" s="212"/>
      <c r="C40" s="212"/>
      <c r="D40" s="212"/>
      <c r="E40" s="212"/>
      <c r="F40" s="523"/>
      <c r="G40" s="523"/>
      <c r="I40" s="523"/>
      <c r="J40" s="212"/>
      <c r="K40" s="523"/>
      <c r="L40" s="523"/>
      <c r="M40" s="525"/>
      <c r="N40" s="212"/>
      <c r="O40" s="523"/>
      <c r="P40" s="524"/>
      <c r="Q40" s="205"/>
      <c r="R40" s="206"/>
      <c r="S40" s="207"/>
    </row>
    <row r="41" spans="1:19" s="63" customFormat="1" ht="9" customHeight="1" x14ac:dyDescent="0.25">
      <c r="A41" s="321"/>
      <c r="B41" s="523"/>
      <c r="C41" s="523"/>
      <c r="D41" s="523"/>
      <c r="E41" s="212"/>
      <c r="F41" s="523"/>
      <c r="G41" s="523"/>
      <c r="H41" s="523"/>
      <c r="I41" s="523"/>
      <c r="J41" s="212"/>
      <c r="K41" s="523"/>
      <c r="L41" s="523"/>
      <c r="M41" s="523"/>
      <c r="N41" s="524"/>
      <c r="O41" s="523"/>
      <c r="P41" s="524"/>
      <c r="Q41" s="205"/>
      <c r="R41" s="206"/>
      <c r="S41" s="207"/>
    </row>
    <row r="42" spans="1:19" s="63" customFormat="1" ht="9" customHeight="1" x14ac:dyDescent="0.25">
      <c r="A42" s="321"/>
      <c r="B42" s="212"/>
      <c r="C42" s="212"/>
      <c r="D42" s="212"/>
      <c r="E42" s="212"/>
      <c r="F42" s="523"/>
      <c r="G42" s="523"/>
      <c r="I42" s="525"/>
      <c r="J42" s="212"/>
      <c r="K42" s="523"/>
      <c r="L42" s="523"/>
      <c r="M42" s="523"/>
      <c r="N42" s="524"/>
      <c r="O42" s="524"/>
      <c r="P42" s="524"/>
      <c r="Q42" s="205"/>
      <c r="R42" s="206"/>
      <c r="S42" s="207"/>
    </row>
    <row r="43" spans="1:19" s="63" customFormat="1" ht="9" customHeight="1" x14ac:dyDescent="0.25">
      <c r="A43" s="321"/>
      <c r="B43" s="523"/>
      <c r="C43" s="523"/>
      <c r="D43" s="523"/>
      <c r="E43" s="212"/>
      <c r="F43" s="523"/>
      <c r="G43" s="523"/>
      <c r="H43" s="523"/>
      <c r="I43" s="523"/>
      <c r="J43" s="212"/>
      <c r="K43" s="523"/>
      <c r="L43" s="526"/>
      <c r="M43" s="523"/>
      <c r="N43" s="524"/>
      <c r="O43" s="524"/>
      <c r="P43" s="524"/>
      <c r="Q43" s="205"/>
      <c r="R43" s="206"/>
      <c r="S43" s="207"/>
    </row>
    <row r="44" spans="1:19" s="63" customFormat="1" ht="9" customHeight="1" x14ac:dyDescent="0.25">
      <c r="A44" s="321"/>
      <c r="B44" s="212"/>
      <c r="C44" s="212"/>
      <c r="D44" s="212"/>
      <c r="E44" s="212"/>
      <c r="F44" s="523"/>
      <c r="G44" s="523"/>
      <c r="I44" s="523"/>
      <c r="J44" s="212"/>
      <c r="K44" s="525"/>
      <c r="L44" s="212"/>
      <c r="M44" s="523"/>
      <c r="N44" s="524"/>
      <c r="O44" s="524"/>
      <c r="P44" s="524"/>
      <c r="Q44" s="205"/>
      <c r="R44" s="206"/>
      <c r="S44" s="207"/>
    </row>
    <row r="45" spans="1:19" s="63" customFormat="1" ht="9" customHeight="1" x14ac:dyDescent="0.25">
      <c r="A45" s="321"/>
      <c r="B45" s="523"/>
      <c r="C45" s="523"/>
      <c r="D45" s="523"/>
      <c r="E45" s="212"/>
      <c r="F45" s="523"/>
      <c r="G45" s="523"/>
      <c r="H45" s="523"/>
      <c r="I45" s="523"/>
      <c r="J45" s="212"/>
      <c r="K45" s="523"/>
      <c r="L45" s="523"/>
      <c r="M45" s="523"/>
      <c r="N45" s="524"/>
      <c r="O45" s="524"/>
      <c r="P45" s="524"/>
      <c r="Q45" s="205"/>
      <c r="R45" s="206"/>
      <c r="S45" s="207"/>
    </row>
    <row r="46" spans="1:19" s="63" customFormat="1" ht="9" customHeight="1" x14ac:dyDescent="0.25">
      <c r="A46" s="321"/>
      <c r="B46" s="212"/>
      <c r="C46" s="212"/>
      <c r="D46" s="212"/>
      <c r="E46" s="212"/>
      <c r="F46" s="523"/>
      <c r="G46" s="523"/>
      <c r="I46" s="525"/>
      <c r="J46" s="212"/>
      <c r="K46" s="523"/>
      <c r="L46" s="523"/>
      <c r="M46" s="523"/>
      <c r="N46" s="524"/>
      <c r="O46" s="524"/>
      <c r="P46" s="524"/>
      <c r="Q46" s="205"/>
      <c r="R46" s="206"/>
      <c r="S46" s="207"/>
    </row>
    <row r="47" spans="1:19" s="63" customFormat="1" ht="9" customHeight="1" x14ac:dyDescent="0.25">
      <c r="A47" s="522"/>
      <c r="B47" s="523"/>
      <c r="C47" s="523"/>
      <c r="D47" s="523"/>
      <c r="E47" s="212"/>
      <c r="F47" s="523"/>
      <c r="G47" s="523"/>
      <c r="H47" s="523"/>
      <c r="I47" s="523"/>
      <c r="J47" s="212"/>
      <c r="K47" s="523"/>
      <c r="L47" s="523"/>
      <c r="M47" s="523"/>
      <c r="N47" s="523"/>
      <c r="O47" s="203"/>
      <c r="P47" s="203"/>
      <c r="Q47" s="205"/>
      <c r="R47" s="206"/>
      <c r="S47" s="207"/>
    </row>
    <row r="48" spans="1:19" s="10" customFormat="1" ht="6.75" customHeight="1" x14ac:dyDescent="0.25">
      <c r="A48" s="304"/>
      <c r="B48" s="304"/>
      <c r="C48" s="304"/>
      <c r="D48" s="304"/>
      <c r="E48" s="304"/>
      <c r="F48" s="305"/>
      <c r="G48" s="305"/>
      <c r="H48" s="305"/>
      <c r="I48" s="305"/>
      <c r="J48" s="306"/>
      <c r="K48" s="307"/>
      <c r="L48" s="308"/>
      <c r="M48" s="307"/>
      <c r="N48" s="308"/>
      <c r="O48" s="307"/>
      <c r="P48" s="308"/>
      <c r="Q48" s="307"/>
      <c r="R48" s="308"/>
      <c r="S48" s="314"/>
    </row>
    <row r="49" spans="1:18" s="21" customFormat="1" ht="10.5" customHeight="1" x14ac:dyDescent="0.25">
      <c r="A49" s="242" t="s">
        <v>54</v>
      </c>
      <c r="B49" s="243"/>
      <c r="C49" s="243"/>
      <c r="D49" s="244"/>
      <c r="E49" s="245" t="s">
        <v>60</v>
      </c>
      <c r="F49" s="246" t="s">
        <v>61</v>
      </c>
      <c r="G49" s="245"/>
      <c r="H49" s="245"/>
      <c r="I49" s="247"/>
      <c r="J49" s="245" t="s">
        <v>60</v>
      </c>
      <c r="K49" s="246" t="s">
        <v>123</v>
      </c>
      <c r="L49" s="248"/>
      <c r="M49" s="246" t="s">
        <v>124</v>
      </c>
      <c r="N49" s="249"/>
      <c r="O49" s="250" t="s">
        <v>125</v>
      </c>
      <c r="P49" s="250"/>
      <c r="Q49" s="251"/>
      <c r="R49" s="252"/>
    </row>
    <row r="50" spans="1:18" s="21" customFormat="1" ht="9" customHeight="1" x14ac:dyDescent="0.25">
      <c r="A50" s="253" t="s">
        <v>65</v>
      </c>
      <c r="B50" s="254"/>
      <c r="C50" s="255"/>
      <c r="D50" s="256"/>
      <c r="E50" s="257">
        <v>1</v>
      </c>
      <c r="F50" s="258" t="str">
        <f>IF(E50&gt;$R$57,,UPPER(VLOOKUP(E50,'1MD ELO (5)'!$A$7:$Q$134,2)))</f>
        <v/>
      </c>
      <c r="G50" s="259"/>
      <c r="H50" s="258"/>
      <c r="I50" s="260"/>
      <c r="J50" s="261" t="s">
        <v>66</v>
      </c>
      <c r="K50" s="262"/>
      <c r="L50" s="263"/>
      <c r="M50" s="262"/>
      <c r="N50" s="264"/>
      <c r="O50" s="265" t="s">
        <v>67</v>
      </c>
      <c r="P50" s="266"/>
      <c r="Q50" s="266"/>
      <c r="R50" s="267"/>
    </row>
    <row r="51" spans="1:18" s="21" customFormat="1" ht="9" customHeight="1" x14ac:dyDescent="0.25">
      <c r="A51" s="268" t="s">
        <v>126</v>
      </c>
      <c r="B51" s="269"/>
      <c r="C51" s="270"/>
      <c r="D51" s="271"/>
      <c r="E51" s="257">
        <v>2</v>
      </c>
      <c r="F51" s="258" t="str">
        <f>IF(E51&gt;$R$57,,UPPER(VLOOKUP(E51,'1MD ELO (5)'!$A$7:$Q$134,2)))</f>
        <v/>
      </c>
      <c r="G51" s="259"/>
      <c r="H51" s="258"/>
      <c r="I51" s="260"/>
      <c r="J51" s="261" t="s">
        <v>69</v>
      </c>
      <c r="K51" s="262"/>
      <c r="L51" s="263"/>
      <c r="M51" s="262"/>
      <c r="N51" s="264"/>
      <c r="O51" s="272"/>
      <c r="P51" s="273"/>
      <c r="Q51" s="269"/>
      <c r="R51" s="274"/>
    </row>
    <row r="52" spans="1:18" s="21" customFormat="1" ht="9" customHeight="1" x14ac:dyDescent="0.25">
      <c r="A52" s="275"/>
      <c r="B52" s="276"/>
      <c r="C52" s="277"/>
      <c r="D52" s="278"/>
      <c r="E52" s="257">
        <v>3</v>
      </c>
      <c r="F52" s="258" t="str">
        <f>IF(E52&gt;$R$57,,UPPER(VLOOKUP(E52,'1MD ELO (5)'!$A$7:$Q$134,2)))</f>
        <v/>
      </c>
      <c r="G52" s="259"/>
      <c r="H52" s="258"/>
      <c r="I52" s="260"/>
      <c r="J52" s="261" t="s">
        <v>70</v>
      </c>
      <c r="K52" s="262"/>
      <c r="L52" s="263"/>
      <c r="M52" s="262"/>
      <c r="N52" s="264"/>
      <c r="O52" s="265" t="s">
        <v>71</v>
      </c>
      <c r="P52" s="266"/>
      <c r="Q52" s="266"/>
      <c r="R52" s="267"/>
    </row>
    <row r="53" spans="1:18" s="21" customFormat="1" ht="9" customHeight="1" x14ac:dyDescent="0.25">
      <c r="A53" s="279"/>
      <c r="B53" s="182"/>
      <c r="C53" s="182"/>
      <c r="D53" s="280"/>
      <c r="E53" s="257">
        <v>4</v>
      </c>
      <c r="F53" s="258" t="str">
        <f>IF(E53&gt;$R$57,,UPPER(VLOOKUP(E53,'1MD ELO (5)'!$A$7:$Q$134,2)))</f>
        <v/>
      </c>
      <c r="G53" s="259"/>
      <c r="H53" s="258"/>
      <c r="I53" s="260"/>
      <c r="J53" s="261" t="s">
        <v>72</v>
      </c>
      <c r="K53" s="262"/>
      <c r="L53" s="263"/>
      <c r="M53" s="262"/>
      <c r="N53" s="264"/>
      <c r="O53" s="262"/>
      <c r="P53" s="263"/>
      <c r="Q53" s="262"/>
      <c r="R53" s="264"/>
    </row>
    <row r="54" spans="1:18" s="21" customFormat="1" ht="9" customHeight="1" x14ac:dyDescent="0.25">
      <c r="A54" s="281"/>
      <c r="B54" s="282"/>
      <c r="C54" s="282"/>
      <c r="D54" s="283"/>
      <c r="E54" s="257"/>
      <c r="F54" s="258"/>
      <c r="G54" s="259"/>
      <c r="H54" s="258"/>
      <c r="I54" s="260"/>
      <c r="J54" s="261" t="s">
        <v>73</v>
      </c>
      <c r="K54" s="262"/>
      <c r="L54" s="263"/>
      <c r="M54" s="262"/>
      <c r="N54" s="264"/>
      <c r="O54" s="269"/>
      <c r="P54" s="273"/>
      <c r="Q54" s="269"/>
      <c r="R54" s="274"/>
    </row>
    <row r="55" spans="1:18" s="21" customFormat="1" ht="9" customHeight="1" x14ac:dyDescent="0.25">
      <c r="A55" s="284"/>
      <c r="B55" s="19"/>
      <c r="C55" s="182"/>
      <c r="D55" s="280"/>
      <c r="E55" s="257"/>
      <c r="F55" s="258"/>
      <c r="G55" s="259"/>
      <c r="H55" s="258"/>
      <c r="I55" s="260"/>
      <c r="J55" s="261" t="s">
        <v>74</v>
      </c>
      <c r="K55" s="262"/>
      <c r="L55" s="263"/>
      <c r="M55" s="262"/>
      <c r="N55" s="264"/>
      <c r="O55" s="265" t="s">
        <v>34</v>
      </c>
      <c r="P55" s="266"/>
      <c r="Q55" s="266"/>
      <c r="R55" s="267"/>
    </row>
    <row r="56" spans="1:18" s="21" customFormat="1" ht="9" customHeight="1" x14ac:dyDescent="0.25">
      <c r="A56" s="284"/>
      <c r="B56" s="19"/>
      <c r="C56" s="285"/>
      <c r="D56" s="286"/>
      <c r="E56" s="257"/>
      <c r="F56" s="258"/>
      <c r="G56" s="259"/>
      <c r="H56" s="258"/>
      <c r="I56" s="260"/>
      <c r="J56" s="261" t="s">
        <v>75</v>
      </c>
      <c r="K56" s="262"/>
      <c r="L56" s="263"/>
      <c r="M56" s="262"/>
      <c r="N56" s="264"/>
      <c r="O56" s="262"/>
      <c r="P56" s="263"/>
      <c r="Q56" s="262"/>
      <c r="R56" s="264"/>
    </row>
    <row r="57" spans="1:18" s="21" customFormat="1" ht="9" customHeight="1" x14ac:dyDescent="0.25">
      <c r="A57" s="287"/>
      <c r="B57" s="288"/>
      <c r="C57" s="289"/>
      <c r="D57" s="290"/>
      <c r="E57" s="291"/>
      <c r="F57" s="292"/>
      <c r="G57" s="293"/>
      <c r="H57" s="292"/>
      <c r="I57" s="294"/>
      <c r="J57" s="295" t="s">
        <v>76</v>
      </c>
      <c r="K57" s="269"/>
      <c r="L57" s="273"/>
      <c r="M57" s="269"/>
      <c r="N57" s="274"/>
      <c r="O57" s="269">
        <f>R4</f>
        <v>0</v>
      </c>
      <c r="P57" s="273"/>
      <c r="Q57" s="269"/>
      <c r="R57" s="296">
        <f>MIN(4,'1MD ELO (5)'!Q5)</f>
        <v>4</v>
      </c>
    </row>
  </sheetData>
  <mergeCells count="1">
    <mergeCell ref="A4:C4"/>
  </mergeCells>
  <conditionalFormatting sqref="B39 B41 B43 B45 B47">
    <cfRule type="cellIs" dxfId="466" priority="5" operator="equal">
      <formula>"QA"</formula>
    </cfRule>
    <cfRule type="cellIs" dxfId="465" priority="6" operator="equal">
      <formula>"DA"</formula>
    </cfRule>
  </conditionalFormatting>
  <conditionalFormatting sqref="E7 E9 E11 E13 E15 E17 E19 E21 E23 E25 E27 E29 E31 E33 E35 E37">
    <cfRule type="expression" dxfId="464" priority="3">
      <formula>$E7&lt;5</formula>
    </cfRule>
  </conditionalFormatting>
  <conditionalFormatting sqref="E39 E41 E43 E45 E47">
    <cfRule type="expression" dxfId="463" priority="11">
      <formula>AND($E39&lt;9,$C39&gt;0)</formula>
    </cfRule>
  </conditionalFormatting>
  <conditionalFormatting sqref="F7 F9 F11 F13 F15 F17 F19 F21 F23 F25 F27 F29 F31 F33 F35 F37">
    <cfRule type="cellIs" dxfId="462" priority="2" operator="equal">
      <formula>"Bye"</formula>
    </cfRule>
  </conditionalFormatting>
  <conditionalFormatting sqref="F39 F41 F43 F45 F47">
    <cfRule type="cellIs" dxfId="461" priority="9" operator="equal">
      <formula>"Bye"</formula>
    </cfRule>
    <cfRule type="expression" dxfId="460" priority="10">
      <formula>AND($E39&lt;9,$C39&gt;0)</formula>
    </cfRule>
  </conditionalFormatting>
  <conditionalFormatting sqref="H7 H9 H11 H13 H15 H17 H19 H21 H23 H25 H27 H29 H31 H33 H35 H37 G39:I39 G41:I41 G43:I43 G45:I45 G47:I47">
    <cfRule type="expression" dxfId="459" priority="15">
      <formula>AND(#REF!&lt;9,#REF!&gt;0)</formula>
    </cfRule>
  </conditionalFormatting>
  <conditionalFormatting sqref="I8 K10 I12 M14 I16 K18 I20 O22 I24 K26 I28 M30 I32 K34 I36 M40 I42 K44 I46">
    <cfRule type="expression" dxfId="458" priority="12">
      <formula>AND($O$1="CU",I8="Umpire")</formula>
    </cfRule>
    <cfRule type="expression" dxfId="457" priority="13">
      <formula>AND($O$1="CU",I8&lt;&gt;"Umpire",J8&lt;&gt;"")</formula>
    </cfRule>
    <cfRule type="expression" dxfId="456" priority="14">
      <formula>AND($O$1="CU",I8&lt;&gt;"Umpire")</formula>
    </cfRule>
  </conditionalFormatting>
  <conditionalFormatting sqref="J8 L10 J12 N14 J16 L18 J20 P22 J24 L26 J28 N30 J32 L34 J36 R57">
    <cfRule type="expression" dxfId="455" priority="4">
      <formula>$O$1="CU"</formula>
    </cfRule>
  </conditionalFormatting>
  <conditionalFormatting sqref="K8 M10 K12 O14 K16 M18 K20 Q22 K24 M26 K28 O30 K32 M34 K36 O40 K42 M44 K46">
    <cfRule type="expression" dxfId="454" priority="7">
      <formula>J8="as"</formula>
    </cfRule>
    <cfRule type="expression" dxfId="453" priority="8">
      <formula>J8="bs"</formula>
    </cfRule>
  </conditionalFormatting>
  <dataValidations count="1">
    <dataValidation type="list" allowBlank="1" showInputMessage="1" sqref="I8 K10 I12 M14 I16 K18 I20 O22 I24 K26 I28 M30 I32 K34 I36 M40 I42 K44 I46" xr:uid="{00000000-0002-0000-5A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93186"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93185"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93188"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93189"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sheetPr>
  <dimension ref="A1:AK54"/>
  <sheetViews>
    <sheetView showZeros="0" zoomScale="85" zoomScaleNormal="85" workbookViewId="0">
      <selection activeCell="O10" sqref="O10"/>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IF(Y5=1,CONCATENATE(VLOOKUP(Y3,AA16:AH30,2)),CONCATENATE(VLOOKUP(Y3,AA2:AK13,2)))</f>
        <v>#N/A</v>
      </c>
      <c r="AC1" s="354" t="e">
        <f>IF(Y5=1,CONCATENATE(VLOOKUP(Y3,AA16:AK30,3)),CONCATENATE(VLOOKUP(Y3,AA2:AK13,3)))</f>
        <v>#N/A</v>
      </c>
      <c r="AD1" s="354" t="e">
        <f>IF(Y5=1,CONCATENATE(VLOOKUP(Y3,AA16:AK30,4)),CONCATENATE(VLOOKUP(Y3,AA2:AK13,4)))</f>
        <v>#N/A</v>
      </c>
      <c r="AE1" s="354" t="e">
        <f>IF(Y5=1,CONCATENATE(VLOOKUP(Y3,AA16:AK30,5)),CONCATENATE(VLOOKUP(Y3,AA2:AK13,5)))</f>
        <v>#N/A</v>
      </c>
      <c r="AF1" s="354" t="e">
        <f>IF(Y5=1,CONCATENATE(VLOOKUP(Y3,AA16:AK30,6)),CONCATENATE(VLOOKUP(Y3,AA2:AK13,6)))</f>
        <v>#N/A</v>
      </c>
      <c r="AG1" s="354" t="e">
        <f>IF(Y5=1,CONCATENATE(VLOOKUP(Y3,AA16:AK30,7)),CONCATENATE(VLOOKUP(Y3,AA2:AK13,7)))</f>
        <v>#N/A</v>
      </c>
      <c r="AH1" s="354" t="e">
        <f>IF(Y5=1,CONCATENATE(VLOOKUP(Y3,AA16:AK30,8)),CONCATENATE(VLOOKUP(Y3,AA2:AK13,8)))</f>
        <v>#N/A</v>
      </c>
      <c r="AI1" s="354" t="e">
        <f>IF(Y5=1,CONCATENATE(VLOOKUP(Y3,AA16:AK30,9)),CONCATENATE(VLOOKUP(Y3,AA2:AK13,9)))</f>
        <v>#N/A</v>
      </c>
      <c r="AJ1" s="354" t="e">
        <f>IF(Y5=1,CONCATENATE(VLOOKUP(Y3,AA16:AK30,10)),CONCATENATE(VLOOKUP(Y3,AA2:AK13,10)))</f>
        <v>#N/A</v>
      </c>
      <c r="AK1" s="354" t="e">
        <f>IF(Y5=1,CONCATENATE(VLOOKUP(Y3,AA16:AK30,11)),CONCATENATE(VLOOKUP(Y3,AA2:AK13,11)))</f>
        <v>#N/A</v>
      </c>
    </row>
    <row r="2" spans="1:37" ht="13.2" x14ac:dyDescent="0.25">
      <c r="A2" s="355" t="s">
        <v>32</v>
      </c>
      <c r="B2" s="356"/>
      <c r="C2" s="356"/>
      <c r="D2" s="356"/>
      <c r="E2" s="356" t="str">
        <f>Altalanos!$A$8</f>
        <v>I. (U8) – Fiú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ELO'!$A$7:$O$22,5))</f>
        <v/>
      </c>
      <c r="D7" s="239" t="str">
        <f>IF($B7="","",VLOOKUP($B7,'1MD ELO'!$A$7:$O$22,15))</f>
        <v/>
      </c>
      <c r="E7" s="443" t="str">
        <f>UPPER(IF($B7="","",VLOOKUP($B7,'1MD ELO'!$A$7:$O$22,2)))</f>
        <v/>
      </c>
      <c r="F7" s="444"/>
      <c r="G7" s="443" t="str">
        <f>IF($B7="","",VLOOKUP($B7,'1MD ELO'!$A$7:$O$22,3))</f>
        <v/>
      </c>
      <c r="H7" s="444"/>
      <c r="I7" s="443" t="str">
        <f>IF($B7="","",VLOOKUP($B7,'1MD ELO'!$A$7:$O$22,4))</f>
        <v/>
      </c>
      <c r="J7" s="377"/>
      <c r="K7" s="382"/>
      <c r="L7" s="383" t="str">
        <f>IF(K7="","",CONCATENATE(VLOOKUP($Y$3,$AB$1:$AK$1,K7)," pont"))</f>
        <v/>
      </c>
      <c r="M7" s="384"/>
      <c r="Q7" s="365" t="s">
        <v>99</v>
      </c>
      <c r="R7" s="440" t="s">
        <v>150</v>
      </c>
      <c r="S7" s="440" t="s">
        <v>151</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147</v>
      </c>
      <c r="S8" s="441" t="s">
        <v>152</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ELO'!$A$7:$O$22,5))</f>
        <v/>
      </c>
      <c r="D9" s="239" t="str">
        <f>IF($B9="","",VLOOKUP($B9,'1MD ELO'!$A$7:$O$22,15))</f>
        <v/>
      </c>
      <c r="E9" s="380" t="str">
        <f>UPPER(IF($B9="","",VLOOKUP($B9,'1MD ELO'!$A$7:$O$22,2)))</f>
        <v/>
      </c>
      <c r="F9" s="381"/>
      <c r="G9" s="380" t="str">
        <f>IF($B9="","",VLOOKUP($B9,'1MD ELO'!$A$7:$O$22,3))</f>
        <v/>
      </c>
      <c r="H9" s="381"/>
      <c r="I9" s="380" t="str">
        <f>IF($B9="","",VLOOKUP($B9,'1MD ELO'!$A$7:$O$22,4))</f>
        <v/>
      </c>
      <c r="J9" s="377"/>
      <c r="K9" s="382"/>
      <c r="L9" s="383" t="str">
        <f>IF(K9="","",CONCATENATE(VLOOKUP($Y$3,$AB$1:$AK$1,K9)," pont"))</f>
        <v/>
      </c>
      <c r="M9" s="384"/>
      <c r="Q9" s="375" t="s">
        <v>110</v>
      </c>
      <c r="R9" s="445" t="s">
        <v>140</v>
      </c>
      <c r="S9" s="445" t="s">
        <v>153</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ELO'!$A$7:$O$22,5))</f>
        <v/>
      </c>
      <c r="D11" s="239" t="str">
        <f>IF($B11="","",VLOOKUP($B11,'1MD ELO'!$A$7:$O$22,15))</f>
        <v/>
      </c>
      <c r="E11" s="380" t="str">
        <f>UPPER(IF($B11="","",VLOOKUP($B11,'1MD ELO'!$A$7:$O$22,2)))</f>
        <v/>
      </c>
      <c r="F11" s="381"/>
      <c r="G11" s="380" t="str">
        <f>IF($B11="","",VLOOKUP($B11,'1MD ELO'!$A$7:$O$22,3))</f>
        <v/>
      </c>
      <c r="H11" s="381"/>
      <c r="I11" s="380" t="str">
        <f>IF($B11="","",VLOOKUP($B11,'1MD ELO'!$A$7:$O$22,4))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54" t="s">
        <v>131</v>
      </c>
      <c r="B13" s="455"/>
      <c r="C13" s="239" t="str">
        <f>IF($B13="","",VLOOKUP($B13,'1MD ELO'!$A$7:$O$22,5))</f>
        <v/>
      </c>
      <c r="D13" s="239" t="str">
        <f>IF($B13="","",VLOOKUP($B13,'1MD ELO'!$A$7:$O$22,15))</f>
        <v/>
      </c>
      <c r="E13" s="380" t="str">
        <f>UPPER(IF($B13="","",VLOOKUP($B13,'1MD ELO'!$A$7:$O$22,2)))</f>
        <v/>
      </c>
      <c r="F13" s="381"/>
      <c r="G13" s="380" t="str">
        <f>IF($B13="","",VLOOKUP($B13,'1MD ELO'!$A$7:$O$22,3))</f>
        <v/>
      </c>
      <c r="H13" s="381"/>
      <c r="I13" s="380" t="str">
        <f>IF($B13="","",VLOOKUP($B13,'1MD ELO'!$A$7:$O$22,4))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436" t="s">
        <v>139</v>
      </c>
      <c r="B15" s="456"/>
      <c r="C15" s="239" t="str">
        <f>IF($B15="","",VLOOKUP($B15,'1MD ELO'!$A$7:$O$22,5))</f>
        <v/>
      </c>
      <c r="D15" s="457" t="str">
        <f>IF($B15="","",VLOOKUP($B15,'1MD ELO'!$A$7:$O$22,15))</f>
        <v/>
      </c>
      <c r="E15" s="443" t="str">
        <f>UPPER(IF($B15="","",VLOOKUP($B15,'1MD ELO'!$A$7:$O$22,2)))</f>
        <v/>
      </c>
      <c r="F15" s="444"/>
      <c r="G15" s="443" t="str">
        <f>IF($B15="","",VLOOKUP($B15,'1MD ELO'!$A$7:$O$22,3))</f>
        <v/>
      </c>
      <c r="H15" s="444"/>
      <c r="I15" s="443" t="str">
        <f>IF($B15="","",VLOOKUP($B15,'1MD ELO'!$A$7:$O$22,4))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ELO'!$A$7:$O$22,5))</f>
        <v/>
      </c>
      <c r="D17" s="239" t="str">
        <f>IF($B17="","",VLOOKUP($B17,'1MD ELO'!$A$7:$O$22,15))</f>
        <v/>
      </c>
      <c r="E17" s="380" t="str">
        <f>UPPER(IF($B17="","",VLOOKUP($B17,'1MD ELO'!$A$7:$O$22,2)))</f>
        <v/>
      </c>
      <c r="F17" s="381"/>
      <c r="G17" s="380" t="str">
        <f>IF($B17="","",VLOOKUP($B17,'1MD ELO'!$A$7:$O$22,3))</f>
        <v/>
      </c>
      <c r="H17" s="381"/>
      <c r="I17" s="380" t="str">
        <f>IF($B17="","",VLOOKUP($B17,'1MD ELO'!$A$7:$O$22,4))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454" t="s">
        <v>149</v>
      </c>
      <c r="B19" s="447"/>
      <c r="C19" s="239" t="str">
        <f>IF($B19="","",VLOOKUP($B19,'1MD ELO'!$A$7:$O$22,5))</f>
        <v/>
      </c>
      <c r="D19" s="239" t="str">
        <f>IF($B19="","",VLOOKUP($B19,'1MD ELO'!$A$7:$O$22,15))</f>
        <v/>
      </c>
      <c r="E19" s="380" t="str">
        <f>UPPER(IF($B19="","",VLOOKUP($B19,'1MD ELO'!$A$7:$O$22,2)))</f>
        <v/>
      </c>
      <c r="F19" s="381"/>
      <c r="G19" s="380" t="str">
        <f>IF($B19="","",VLOOKUP($B19,'1MD ELO'!$A$7:$O$22,3))</f>
        <v/>
      </c>
      <c r="H19" s="381"/>
      <c r="I19" s="380" t="str">
        <f>IF($B19="","",VLOOKUP($B19,'1MD ELO'!$A$7:$O$22,4))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8"/>
      <c r="B20" s="446"/>
      <c r="C20" s="386"/>
      <c r="D20" s="386"/>
      <c r="E20" s="386"/>
      <c r="F20" s="386"/>
      <c r="G20" s="386"/>
      <c r="H20" s="386"/>
      <c r="I20" s="386"/>
      <c r="J20" s="377"/>
      <c r="K20" s="378"/>
      <c r="L20" s="378"/>
      <c r="M20" s="387"/>
      <c r="Y20" s="361"/>
      <c r="Z20" s="361"/>
      <c r="AA20" s="361" t="s">
        <v>104</v>
      </c>
      <c r="AB20" s="361">
        <v>200</v>
      </c>
      <c r="AC20" s="361">
        <v>150</v>
      </c>
      <c r="AD20" s="361">
        <v>130</v>
      </c>
      <c r="AE20" s="361">
        <v>110</v>
      </c>
      <c r="AF20" s="361">
        <v>95</v>
      </c>
      <c r="AG20" s="361">
        <v>80</v>
      </c>
      <c r="AH20" s="361">
        <v>70</v>
      </c>
      <c r="AI20" s="361">
        <v>60</v>
      </c>
      <c r="AJ20" s="361">
        <v>55</v>
      </c>
      <c r="AK20" s="361">
        <v>50</v>
      </c>
    </row>
    <row r="21" spans="1:37" ht="13.2" x14ac:dyDescent="0.25">
      <c r="A21" s="454" t="s">
        <v>154</v>
      </c>
      <c r="B21" s="447"/>
      <c r="C21" s="239" t="str">
        <f>IF($B21="","",VLOOKUP($B21,'1MD ELO'!$A$7:$O$22,5))</f>
        <v/>
      </c>
      <c r="D21" s="239" t="str">
        <f>IF($B21="","",VLOOKUP($B21,'1MD ELO'!$A$7:$O$22,15))</f>
        <v/>
      </c>
      <c r="E21" s="380" t="str">
        <f>UPPER(IF($B21="","",VLOOKUP($B21,'1MD ELO'!$A$7:$O$22,2)))</f>
        <v/>
      </c>
      <c r="F21" s="381"/>
      <c r="G21" s="380" t="str">
        <f>IF($B21="","",VLOOKUP($B21,'1MD ELO'!$A$7:$O$22,3))</f>
        <v/>
      </c>
      <c r="H21" s="381"/>
      <c r="I21" s="380" t="str">
        <f>IF($B21="","",VLOOKUP($B21,'1MD ELO'!$A$7:$O$22,4))</f>
        <v/>
      </c>
      <c r="J21" s="377"/>
      <c r="K21" s="382"/>
      <c r="L21" s="383" t="str">
        <f>IF(K21="","",CONCATENATE(VLOOKUP($Y$3,$AB$1:$AK$1,K21)," pont"))</f>
        <v/>
      </c>
      <c r="M21" s="384"/>
      <c r="Y21" s="361"/>
      <c r="Z21" s="361"/>
      <c r="AA21" s="361" t="s">
        <v>112</v>
      </c>
      <c r="AB21" s="361">
        <v>150</v>
      </c>
      <c r="AC21" s="361">
        <v>120</v>
      </c>
      <c r="AD21" s="361">
        <v>100</v>
      </c>
      <c r="AE21" s="361">
        <v>80</v>
      </c>
      <c r="AF21" s="361">
        <v>70</v>
      </c>
      <c r="AG21" s="361">
        <v>60</v>
      </c>
      <c r="AH21" s="361">
        <v>55</v>
      </c>
      <c r="AI21" s="361">
        <v>50</v>
      </c>
      <c r="AJ21" s="361">
        <v>45</v>
      </c>
      <c r="AK21" s="361">
        <v>40</v>
      </c>
    </row>
    <row r="22" spans="1:37" ht="13.2" x14ac:dyDescent="0.25">
      <c r="A22" s="377"/>
      <c r="B22" s="377"/>
      <c r="C22" s="377"/>
      <c r="D22" s="377"/>
      <c r="E22" s="377"/>
      <c r="F22" s="377"/>
      <c r="G22" s="377"/>
      <c r="H22" s="377"/>
      <c r="I22" s="377"/>
      <c r="J22" s="377"/>
      <c r="K22" s="377"/>
      <c r="L22" s="377"/>
      <c r="M22" s="377"/>
      <c r="Y22" s="361"/>
      <c r="Z22" s="361"/>
      <c r="AA22" s="361" t="s">
        <v>113</v>
      </c>
      <c r="AB22" s="361">
        <v>120</v>
      </c>
      <c r="AC22" s="361">
        <v>90</v>
      </c>
      <c r="AD22" s="361">
        <v>65</v>
      </c>
      <c r="AE22" s="361">
        <v>55</v>
      </c>
      <c r="AF22" s="361">
        <v>50</v>
      </c>
      <c r="AG22" s="361">
        <v>45</v>
      </c>
      <c r="AH22" s="361">
        <v>40</v>
      </c>
      <c r="AI22" s="361">
        <v>35</v>
      </c>
      <c r="AJ22" s="361">
        <v>25</v>
      </c>
      <c r="AK22" s="361">
        <v>20</v>
      </c>
    </row>
    <row r="23" spans="1:37" ht="13.2" x14ac:dyDescent="0.25">
      <c r="A23" s="377"/>
      <c r="B23" s="377"/>
      <c r="C23" s="377"/>
      <c r="D23" s="377"/>
      <c r="E23" s="377"/>
      <c r="F23" s="377"/>
      <c r="G23" s="377"/>
      <c r="H23" s="377"/>
      <c r="I23" s="377"/>
      <c r="J23" s="377"/>
      <c r="K23" s="377"/>
      <c r="L23" s="377"/>
      <c r="M23" s="377"/>
      <c r="Y23" s="361"/>
      <c r="Z23" s="361"/>
      <c r="AA23" s="361" t="s">
        <v>114</v>
      </c>
      <c r="AB23" s="361">
        <v>90</v>
      </c>
      <c r="AC23" s="361">
        <v>60</v>
      </c>
      <c r="AD23" s="361">
        <v>45</v>
      </c>
      <c r="AE23" s="361">
        <v>34</v>
      </c>
      <c r="AF23" s="361">
        <v>27</v>
      </c>
      <c r="AG23" s="361">
        <v>22</v>
      </c>
      <c r="AH23" s="361">
        <v>18</v>
      </c>
      <c r="AI23" s="361">
        <v>15</v>
      </c>
      <c r="AJ23" s="361">
        <v>12</v>
      </c>
      <c r="AK23" s="361">
        <v>9</v>
      </c>
    </row>
    <row r="24" spans="1:37" ht="18.75" customHeight="1" x14ac:dyDescent="0.25">
      <c r="A24" s="377"/>
      <c r="B24" s="721"/>
      <c r="C24" s="721"/>
      <c r="D24" s="718" t="str">
        <f>E7</f>
        <v/>
      </c>
      <c r="E24" s="718"/>
      <c r="F24" s="718" t="str">
        <f>E9</f>
        <v/>
      </c>
      <c r="G24" s="718"/>
      <c r="H24" s="718" t="str">
        <f>E11</f>
        <v/>
      </c>
      <c r="I24" s="718"/>
      <c r="J24" s="718" t="str">
        <f>E13</f>
        <v/>
      </c>
      <c r="K24" s="718"/>
      <c r="L24" s="377"/>
      <c r="M24" s="448" t="s">
        <v>107</v>
      </c>
      <c r="Y24" s="361"/>
      <c r="Z24" s="361"/>
      <c r="AA24" s="361" t="s">
        <v>115</v>
      </c>
      <c r="AB24" s="361">
        <v>60</v>
      </c>
      <c r="AC24" s="361">
        <v>40</v>
      </c>
      <c r="AD24" s="361">
        <v>30</v>
      </c>
      <c r="AE24" s="361">
        <v>20</v>
      </c>
      <c r="AF24" s="361">
        <v>18</v>
      </c>
      <c r="AG24" s="361">
        <v>15</v>
      </c>
      <c r="AH24" s="361">
        <v>12</v>
      </c>
      <c r="AI24" s="361">
        <v>10</v>
      </c>
      <c r="AJ24" s="361">
        <v>8</v>
      </c>
      <c r="AK24" s="361">
        <v>6</v>
      </c>
    </row>
    <row r="25" spans="1:37" ht="18.75" customHeight="1" x14ac:dyDescent="0.25">
      <c r="A25" s="389" t="s">
        <v>98</v>
      </c>
      <c r="B25" s="715" t="str">
        <f>E7</f>
        <v/>
      </c>
      <c r="C25" s="715"/>
      <c r="D25" s="717"/>
      <c r="E25" s="717"/>
      <c r="F25" s="716"/>
      <c r="G25" s="716"/>
      <c r="H25" s="716"/>
      <c r="I25" s="716"/>
      <c r="J25" s="718"/>
      <c r="K25" s="718"/>
      <c r="L25" s="377"/>
      <c r="M25" s="449"/>
      <c r="Y25" s="361"/>
      <c r="Z25" s="361"/>
      <c r="AA25" s="361" t="s">
        <v>117</v>
      </c>
      <c r="AB25" s="361">
        <v>40</v>
      </c>
      <c r="AC25" s="361">
        <v>25</v>
      </c>
      <c r="AD25" s="361">
        <v>18</v>
      </c>
      <c r="AE25" s="361">
        <v>13</v>
      </c>
      <c r="AF25" s="361">
        <v>8</v>
      </c>
      <c r="AG25" s="361">
        <v>7</v>
      </c>
      <c r="AH25" s="361">
        <v>6</v>
      </c>
      <c r="AI25" s="361">
        <v>5</v>
      </c>
      <c r="AJ25" s="361">
        <v>4</v>
      </c>
      <c r="AK25" s="361">
        <v>3</v>
      </c>
    </row>
    <row r="26" spans="1:37" ht="18.75" customHeight="1" x14ac:dyDescent="0.25">
      <c r="A26" s="389" t="s">
        <v>116</v>
      </c>
      <c r="B26" s="715" t="str">
        <f>E9</f>
        <v/>
      </c>
      <c r="C26" s="715"/>
      <c r="D26" s="716"/>
      <c r="E26" s="716"/>
      <c r="F26" s="717"/>
      <c r="G26" s="717"/>
      <c r="H26" s="716"/>
      <c r="I26" s="716"/>
      <c r="J26" s="716"/>
      <c r="K26" s="716"/>
      <c r="L26" s="377"/>
      <c r="M26" s="449"/>
      <c r="Y26" s="361"/>
      <c r="Z26" s="361"/>
      <c r="AA26" s="361" t="s">
        <v>118</v>
      </c>
      <c r="AB26" s="361">
        <v>25</v>
      </c>
      <c r="AC26" s="361">
        <v>15</v>
      </c>
      <c r="AD26" s="361">
        <v>13</v>
      </c>
      <c r="AE26" s="361">
        <v>7</v>
      </c>
      <c r="AF26" s="361">
        <v>6</v>
      </c>
      <c r="AG26" s="361">
        <v>5</v>
      </c>
      <c r="AH26" s="361">
        <v>4</v>
      </c>
      <c r="AI26" s="361">
        <v>3</v>
      </c>
      <c r="AJ26" s="361">
        <v>2</v>
      </c>
      <c r="AK26" s="361">
        <v>1</v>
      </c>
    </row>
    <row r="27" spans="1:37" ht="18.75" customHeight="1" x14ac:dyDescent="0.25">
      <c r="A27" s="389" t="s">
        <v>119</v>
      </c>
      <c r="B27" s="715" t="str">
        <f>E11</f>
        <v/>
      </c>
      <c r="C27" s="715"/>
      <c r="D27" s="716"/>
      <c r="E27" s="716"/>
      <c r="F27" s="716"/>
      <c r="G27" s="716"/>
      <c r="H27" s="717"/>
      <c r="I27" s="717"/>
      <c r="J27" s="716"/>
      <c r="K27" s="716"/>
      <c r="L27" s="377"/>
      <c r="M27" s="449"/>
      <c r="Y27" s="361"/>
      <c r="Z27" s="361"/>
      <c r="AA27" s="361" t="s">
        <v>120</v>
      </c>
      <c r="AB27" s="361">
        <v>15</v>
      </c>
      <c r="AC27" s="361">
        <v>10</v>
      </c>
      <c r="AD27" s="361">
        <v>8</v>
      </c>
      <c r="AE27" s="361">
        <v>4</v>
      </c>
      <c r="AF27" s="361">
        <v>3</v>
      </c>
      <c r="AG27" s="361">
        <v>2</v>
      </c>
      <c r="AH27" s="361">
        <v>1</v>
      </c>
      <c r="AI27" s="361">
        <v>0</v>
      </c>
      <c r="AJ27" s="361">
        <v>0</v>
      </c>
      <c r="AK27" s="361">
        <v>0</v>
      </c>
    </row>
    <row r="28" spans="1:37" ht="18.75" customHeight="1" x14ac:dyDescent="0.25">
      <c r="A28" s="458" t="s">
        <v>131</v>
      </c>
      <c r="B28" s="715" t="str">
        <f>E13</f>
        <v/>
      </c>
      <c r="C28" s="715"/>
      <c r="D28" s="716"/>
      <c r="E28" s="716"/>
      <c r="F28" s="716"/>
      <c r="G28" s="716"/>
      <c r="H28" s="718"/>
      <c r="I28" s="718"/>
      <c r="J28" s="717"/>
      <c r="K28" s="717"/>
      <c r="L28" s="377"/>
      <c r="M28" s="449"/>
      <c r="Y28" s="361"/>
      <c r="Z28" s="361"/>
      <c r="AA28" s="361" t="s">
        <v>120</v>
      </c>
      <c r="AB28" s="361">
        <v>15</v>
      </c>
      <c r="AC28" s="361">
        <v>10</v>
      </c>
      <c r="AD28" s="361">
        <v>8</v>
      </c>
      <c r="AE28" s="361">
        <v>4</v>
      </c>
      <c r="AF28" s="361">
        <v>3</v>
      </c>
      <c r="AG28" s="361">
        <v>2</v>
      </c>
      <c r="AH28" s="361">
        <v>1</v>
      </c>
      <c r="AI28" s="361">
        <v>0</v>
      </c>
      <c r="AJ28" s="361">
        <v>0</v>
      </c>
      <c r="AK28" s="361">
        <v>0</v>
      </c>
    </row>
    <row r="29" spans="1:37" ht="13.2" x14ac:dyDescent="0.25">
      <c r="A29" s="377"/>
      <c r="B29" s="377"/>
      <c r="C29" s="377"/>
      <c r="D29" s="377"/>
      <c r="E29" s="377"/>
      <c r="F29" s="377"/>
      <c r="G29" s="377"/>
      <c r="H29" s="377"/>
      <c r="I29" s="377"/>
      <c r="J29" s="377"/>
      <c r="K29" s="377"/>
      <c r="L29" s="377"/>
      <c r="M29" s="450"/>
      <c r="Y29" s="361"/>
      <c r="Z29" s="361"/>
      <c r="AA29" s="361" t="s">
        <v>121</v>
      </c>
      <c r="AB29" s="361">
        <v>10</v>
      </c>
      <c r="AC29" s="361">
        <v>6</v>
      </c>
      <c r="AD29" s="361">
        <v>4</v>
      </c>
      <c r="AE29" s="361">
        <v>2</v>
      </c>
      <c r="AF29" s="361">
        <v>1</v>
      </c>
      <c r="AG29" s="361">
        <v>0</v>
      </c>
      <c r="AH29" s="361">
        <v>0</v>
      </c>
      <c r="AI29" s="361">
        <v>0</v>
      </c>
      <c r="AJ29" s="361">
        <v>0</v>
      </c>
      <c r="AK29" s="361">
        <v>0</v>
      </c>
    </row>
    <row r="30" spans="1:37" ht="18.75" customHeight="1" x14ac:dyDescent="0.25">
      <c r="A30" s="377"/>
      <c r="B30" s="721"/>
      <c r="C30" s="721"/>
      <c r="D30" s="718" t="str">
        <f>E15</f>
        <v/>
      </c>
      <c r="E30" s="718"/>
      <c r="F30" s="718" t="str">
        <f>E17</f>
        <v/>
      </c>
      <c r="G30" s="718"/>
      <c r="H30" s="718" t="str">
        <f>E19</f>
        <v/>
      </c>
      <c r="I30" s="718"/>
      <c r="J30" s="718" t="str">
        <f>E21</f>
        <v/>
      </c>
      <c r="K30" s="718"/>
      <c r="L30" s="377"/>
      <c r="M30" s="450"/>
      <c r="Y30" s="361"/>
      <c r="Z30" s="361"/>
      <c r="AA30" s="361" t="s">
        <v>122</v>
      </c>
      <c r="AB30" s="361">
        <v>3</v>
      </c>
      <c r="AC30" s="361">
        <v>2</v>
      </c>
      <c r="AD30" s="361">
        <v>1</v>
      </c>
      <c r="AE30" s="361">
        <v>0</v>
      </c>
      <c r="AF30" s="361">
        <v>0</v>
      </c>
      <c r="AG30" s="361">
        <v>0</v>
      </c>
      <c r="AH30" s="361">
        <v>0</v>
      </c>
      <c r="AI30" s="361">
        <v>0</v>
      </c>
      <c r="AJ30" s="361">
        <v>0</v>
      </c>
      <c r="AK30" s="361">
        <v>0</v>
      </c>
    </row>
    <row r="31" spans="1:37" ht="18.75" customHeight="1" x14ac:dyDescent="0.25">
      <c r="A31" s="458" t="s">
        <v>139</v>
      </c>
      <c r="B31" s="715" t="str">
        <f>E15</f>
        <v/>
      </c>
      <c r="C31" s="715"/>
      <c r="D31" s="717"/>
      <c r="E31" s="717"/>
      <c r="F31" s="716"/>
      <c r="G31" s="716"/>
      <c r="H31" s="716"/>
      <c r="I31" s="716"/>
      <c r="J31" s="718"/>
      <c r="K31" s="718"/>
      <c r="L31" s="377"/>
      <c r="M31" s="449"/>
    </row>
    <row r="32" spans="1:37" ht="18.75" customHeight="1" x14ac:dyDescent="0.25">
      <c r="A32" s="458" t="s">
        <v>142</v>
      </c>
      <c r="B32" s="715" t="str">
        <f>E17</f>
        <v/>
      </c>
      <c r="C32" s="715"/>
      <c r="D32" s="716"/>
      <c r="E32" s="716"/>
      <c r="F32" s="717"/>
      <c r="G32" s="717"/>
      <c r="H32" s="716"/>
      <c r="I32" s="716"/>
      <c r="J32" s="716"/>
      <c r="K32" s="716"/>
      <c r="L32" s="377"/>
      <c r="M32" s="449"/>
    </row>
    <row r="33" spans="1:18" ht="18.75" customHeight="1" x14ac:dyDescent="0.25">
      <c r="A33" s="458" t="s">
        <v>149</v>
      </c>
      <c r="B33" s="715" t="str">
        <f>E19</f>
        <v/>
      </c>
      <c r="C33" s="715"/>
      <c r="D33" s="716"/>
      <c r="E33" s="716"/>
      <c r="F33" s="716"/>
      <c r="G33" s="716"/>
      <c r="H33" s="717"/>
      <c r="I33" s="717"/>
      <c r="J33" s="716"/>
      <c r="K33" s="716"/>
      <c r="L33" s="377"/>
      <c r="M33" s="449"/>
    </row>
    <row r="34" spans="1:18" ht="18.75" customHeight="1" x14ac:dyDescent="0.25">
      <c r="A34" s="458" t="s">
        <v>154</v>
      </c>
      <c r="B34" s="715" t="str">
        <f>E21</f>
        <v/>
      </c>
      <c r="C34" s="715"/>
      <c r="D34" s="716"/>
      <c r="E34" s="716"/>
      <c r="F34" s="716"/>
      <c r="G34" s="716"/>
      <c r="H34" s="718"/>
      <c r="I34" s="718"/>
      <c r="J34" s="717"/>
      <c r="K34" s="717"/>
      <c r="L34" s="377"/>
      <c r="M34" s="449"/>
    </row>
    <row r="35" spans="1:18" ht="18.75" customHeight="1" x14ac:dyDescent="0.25">
      <c r="A35" s="451"/>
      <c r="B35" s="452"/>
      <c r="C35" s="452"/>
      <c r="D35" s="451"/>
      <c r="E35" s="451"/>
      <c r="F35" s="451"/>
      <c r="G35" s="451"/>
      <c r="H35" s="451"/>
      <c r="I35" s="451"/>
      <c r="J35" s="377"/>
      <c r="K35" s="377"/>
      <c r="L35" s="377"/>
      <c r="M35" s="453"/>
    </row>
    <row r="36" spans="1:18" ht="13.2" x14ac:dyDescent="0.25">
      <c r="A36" s="377"/>
      <c r="B36" s="377"/>
      <c r="C36" s="377"/>
      <c r="D36" s="377"/>
      <c r="E36" s="377"/>
      <c r="F36" s="377"/>
      <c r="G36" s="377"/>
      <c r="H36" s="377"/>
      <c r="I36" s="377"/>
      <c r="J36" s="377"/>
      <c r="K36" s="377"/>
      <c r="L36" s="377"/>
      <c r="M36" s="377"/>
    </row>
    <row r="37" spans="1:18" ht="13.2" x14ac:dyDescent="0.25">
      <c r="A37" s="377" t="s">
        <v>82</v>
      </c>
      <c r="B37" s="377"/>
      <c r="C37" s="725" t="str">
        <f>IF(M25=1,B25,IF(M26=1,B26,IF(M27=1,B27,IF(M28=1,B28,""))))</f>
        <v/>
      </c>
      <c r="D37" s="725"/>
      <c r="E37" s="378" t="s">
        <v>143</v>
      </c>
      <c r="F37" s="725" t="str">
        <f>IF(M31=1,B31,IF(M32=1,B32,IF(M33=1,B33,IF(M34=1,B34,""))))</f>
        <v/>
      </c>
      <c r="G37" s="725"/>
      <c r="H37" s="377"/>
      <c r="I37" s="390"/>
      <c r="J37" s="377"/>
      <c r="K37" s="377"/>
      <c r="L37" s="377"/>
      <c r="M37" s="377"/>
    </row>
    <row r="38" spans="1:18" ht="13.2" x14ac:dyDescent="0.25">
      <c r="A38" s="377"/>
      <c r="B38" s="377"/>
      <c r="C38" s="377"/>
      <c r="D38" s="377"/>
      <c r="E38" s="377"/>
      <c r="F38" s="378"/>
      <c r="G38" s="378"/>
      <c r="H38" s="377"/>
      <c r="I38" s="377"/>
      <c r="J38" s="377"/>
      <c r="K38" s="377"/>
      <c r="L38" s="377"/>
      <c r="M38" s="377"/>
    </row>
    <row r="39" spans="1:18" ht="13.2" x14ac:dyDescent="0.25">
      <c r="A39" s="377" t="s">
        <v>144</v>
      </c>
      <c r="B39" s="377"/>
      <c r="C39" s="725" t="str">
        <f>IF(M25=2,B25,IF(M26=2,B26,IF(M27=2,B27,IF(M28=2,B28,""))))</f>
        <v/>
      </c>
      <c r="D39" s="725"/>
      <c r="E39" s="378" t="s">
        <v>143</v>
      </c>
      <c r="F39" s="725" t="str">
        <f>IF(M31=2,B31,IF(M32=2,B32,IF(M33=2,B33,IF(M34=2,B34,""))))</f>
        <v/>
      </c>
      <c r="G39" s="725"/>
      <c r="H39" s="377"/>
      <c r="I39" s="390"/>
      <c r="J39" s="377"/>
      <c r="K39" s="377"/>
      <c r="L39" s="377"/>
      <c r="M39" s="377"/>
    </row>
    <row r="40" spans="1:18" ht="13.2" x14ac:dyDescent="0.25">
      <c r="A40" s="377"/>
      <c r="B40" s="377"/>
      <c r="C40" s="378"/>
      <c r="D40" s="378"/>
      <c r="E40" s="378"/>
      <c r="F40" s="378"/>
      <c r="G40" s="378"/>
      <c r="H40" s="377"/>
      <c r="I40" s="377"/>
      <c r="J40" s="377"/>
      <c r="K40" s="377"/>
      <c r="L40" s="377"/>
      <c r="M40" s="377"/>
    </row>
    <row r="41" spans="1:18" ht="13.2" x14ac:dyDescent="0.25">
      <c r="A41" s="377" t="s">
        <v>145</v>
      </c>
      <c r="B41" s="377"/>
      <c r="C41" s="725" t="str">
        <f>IF(M25=3,B25,IF(M26=3,B26,IF(M27=3,B27,IF(M28=3,B28,""))))</f>
        <v/>
      </c>
      <c r="D41" s="725"/>
      <c r="E41" s="378" t="s">
        <v>143</v>
      </c>
      <c r="F41" s="725" t="str">
        <f>IF(M31=3,B31,IF(M32=3,B32,IF(M33=3,B33,IF(M34=3,B34,""))))</f>
        <v/>
      </c>
      <c r="G41" s="725"/>
      <c r="H41" s="377"/>
      <c r="I41" s="390"/>
      <c r="J41" s="377"/>
      <c r="K41" s="377"/>
      <c r="L41" s="377"/>
      <c r="M41" s="377"/>
    </row>
    <row r="42" spans="1:18" ht="13.2" x14ac:dyDescent="0.25">
      <c r="A42" s="377"/>
      <c r="B42" s="377"/>
      <c r="C42" s="377"/>
      <c r="D42" s="377"/>
      <c r="E42" s="377"/>
      <c r="F42" s="377"/>
      <c r="G42" s="377"/>
      <c r="H42" s="377"/>
      <c r="I42" s="377"/>
      <c r="J42" s="377"/>
      <c r="K42" s="377"/>
      <c r="L42" s="377"/>
      <c r="M42" s="377"/>
    </row>
    <row r="43" spans="1:18" ht="13.2" x14ac:dyDescent="0.25">
      <c r="A43" s="386" t="s">
        <v>155</v>
      </c>
      <c r="B43" s="377"/>
      <c r="C43" s="725">
        <f>IF(M25=4,B25,IF(M26=4,B26,IF(M27=4,B27,IF(M28=4,B28,))))</f>
        <v>0</v>
      </c>
      <c r="D43" s="725"/>
      <c r="E43" s="378" t="s">
        <v>143</v>
      </c>
      <c r="F43" s="725" t="str">
        <f>IF(M31=3,B31,IF(M32=3,B32,IF(M33=4,B33,IF(M34=4,B34,""))))</f>
        <v/>
      </c>
      <c r="G43" s="725"/>
      <c r="H43" s="377"/>
      <c r="I43" s="390"/>
      <c r="J43" s="377"/>
      <c r="K43" s="377"/>
      <c r="L43" s="377"/>
      <c r="M43" s="377"/>
    </row>
    <row r="44" spans="1:18" ht="13.2" x14ac:dyDescent="0.25">
      <c r="A44" s="377"/>
      <c r="B44" s="377"/>
      <c r="C44" s="377"/>
      <c r="D44" s="377"/>
      <c r="E44" s="377"/>
      <c r="F44" s="377"/>
      <c r="G44" s="377"/>
      <c r="H44" s="377"/>
      <c r="I44" s="377"/>
      <c r="J44" s="377"/>
      <c r="K44" s="377"/>
      <c r="L44" s="390"/>
      <c r="M44" s="377"/>
      <c r="P44" s="398"/>
      <c r="Q44" s="398"/>
      <c r="R44" s="399"/>
    </row>
    <row r="45" spans="1:18" ht="13.2" x14ac:dyDescent="0.25">
      <c r="A45" s="242" t="s">
        <v>54</v>
      </c>
      <c r="B45" s="243"/>
      <c r="C45" s="244"/>
      <c r="D45" s="391" t="s">
        <v>60</v>
      </c>
      <c r="E45" s="392" t="s">
        <v>61</v>
      </c>
      <c r="F45" s="393"/>
      <c r="G45" s="391" t="s">
        <v>60</v>
      </c>
      <c r="H45" s="392" t="s">
        <v>123</v>
      </c>
      <c r="I45" s="394"/>
      <c r="J45" s="392" t="s">
        <v>124</v>
      </c>
      <c r="K45" s="395" t="s">
        <v>125</v>
      </c>
      <c r="L45" s="36"/>
      <c r="M45" s="393"/>
      <c r="P45" s="410"/>
      <c r="Q45" s="410"/>
      <c r="R45" s="263"/>
    </row>
    <row r="46" spans="1:18" ht="13.2" x14ac:dyDescent="0.25">
      <c r="A46" s="400" t="s">
        <v>65</v>
      </c>
      <c r="B46" s="401"/>
      <c r="C46" s="402"/>
      <c r="D46" s="403">
        <v>1</v>
      </c>
      <c r="E46" s="713" t="str">
        <f>IF(D46&gt;$R$47,,UPPER(VLOOKUP(D46,'1MD ELO'!$A$7:$Q$134,2)))</f>
        <v>KISS</v>
      </c>
      <c r="F46" s="713"/>
      <c r="G46" s="404" t="s">
        <v>66</v>
      </c>
      <c r="H46" s="401"/>
      <c r="I46" s="405"/>
      <c r="J46" s="406"/>
      <c r="K46" s="407" t="s">
        <v>67</v>
      </c>
      <c r="L46" s="408"/>
      <c r="M46" s="420"/>
      <c r="P46" s="263"/>
      <c r="Q46" s="262"/>
      <c r="R46" s="263"/>
    </row>
    <row r="47" spans="1:18" ht="13.2" x14ac:dyDescent="0.25">
      <c r="A47" s="411" t="s">
        <v>126</v>
      </c>
      <c r="B47" s="412"/>
      <c r="C47" s="413"/>
      <c r="D47" s="414">
        <v>2</v>
      </c>
      <c r="E47" s="714" t="str">
        <f>IF(D47&gt;$R$47,,UPPER(VLOOKUP(D47,'1MD ELO'!$A$7:$Q$134,2)))</f>
        <v>ÖRDÖG</v>
      </c>
      <c r="F47" s="714"/>
      <c r="G47" s="415" t="s">
        <v>69</v>
      </c>
      <c r="H47" s="416"/>
      <c r="I47" s="417"/>
      <c r="J47" s="260"/>
      <c r="K47" s="418"/>
      <c r="L47" s="390"/>
      <c r="M47" s="419"/>
      <c r="P47" s="410"/>
      <c r="Q47" s="410"/>
      <c r="R47" s="425">
        <f>MIN(4,'1MD ELO'!Q2)</f>
        <v>4</v>
      </c>
    </row>
    <row r="48" spans="1:18" ht="13.2" x14ac:dyDescent="0.25">
      <c r="A48" s="275"/>
      <c r="B48" s="276"/>
      <c r="C48" s="278"/>
      <c r="D48" s="414"/>
      <c r="E48" s="258"/>
      <c r="F48" s="377"/>
      <c r="G48" s="415" t="s">
        <v>70</v>
      </c>
      <c r="H48" s="416"/>
      <c r="I48" s="417"/>
      <c r="J48" s="260"/>
      <c r="K48" s="407" t="s">
        <v>71</v>
      </c>
      <c r="L48" s="408"/>
      <c r="M48" s="420"/>
      <c r="P48" s="263"/>
      <c r="Q48" s="262"/>
      <c r="R48" s="263"/>
    </row>
    <row r="49" spans="1:18" ht="13.2" x14ac:dyDescent="0.25">
      <c r="A49" s="279"/>
      <c r="B49" s="182"/>
      <c r="C49" s="280"/>
      <c r="D49" s="414"/>
      <c r="E49" s="258"/>
      <c r="F49" s="377"/>
      <c r="G49" s="415" t="s">
        <v>72</v>
      </c>
      <c r="H49" s="416"/>
      <c r="I49" s="417"/>
      <c r="J49" s="260"/>
      <c r="K49" s="421"/>
      <c r="L49" s="377"/>
      <c r="M49" s="409"/>
      <c r="P49" s="263"/>
      <c r="Q49" s="262"/>
      <c r="R49" s="263"/>
    </row>
    <row r="50" spans="1:18" ht="13.2" x14ac:dyDescent="0.25">
      <c r="A50" s="281"/>
      <c r="B50" s="282"/>
      <c r="C50" s="283"/>
      <c r="D50" s="414"/>
      <c r="E50" s="258"/>
      <c r="F50" s="377"/>
      <c r="G50" s="415" t="s">
        <v>73</v>
      </c>
      <c r="H50" s="416"/>
      <c r="I50" s="417"/>
      <c r="J50" s="260"/>
      <c r="K50" s="411"/>
      <c r="L50" s="390"/>
      <c r="M50" s="419"/>
      <c r="P50" s="410"/>
      <c r="Q50" s="410"/>
      <c r="R50" s="263"/>
    </row>
    <row r="51" spans="1:18" ht="13.2" x14ac:dyDescent="0.25">
      <c r="A51" s="284"/>
      <c r="B51" s="19"/>
      <c r="C51" s="280"/>
      <c r="D51" s="414"/>
      <c r="E51" s="258"/>
      <c r="F51" s="377"/>
      <c r="G51" s="415" t="s">
        <v>74</v>
      </c>
      <c r="H51" s="416"/>
      <c r="I51" s="417"/>
      <c r="J51" s="260"/>
      <c r="K51" s="407" t="s">
        <v>34</v>
      </c>
      <c r="L51" s="408"/>
      <c r="M51" s="420"/>
      <c r="P51" s="263"/>
      <c r="Q51" s="262"/>
      <c r="R51" s="263"/>
    </row>
    <row r="52" spans="1:18" ht="13.2" x14ac:dyDescent="0.25">
      <c r="A52" s="284"/>
      <c r="B52" s="19"/>
      <c r="C52" s="286"/>
      <c r="D52" s="414"/>
      <c r="E52" s="258"/>
      <c r="F52" s="377"/>
      <c r="G52" s="415" t="s">
        <v>75</v>
      </c>
      <c r="H52" s="416"/>
      <c r="I52" s="417"/>
      <c r="J52" s="260"/>
      <c r="K52" s="421"/>
      <c r="L52" s="377"/>
      <c r="M52" s="409"/>
      <c r="P52" s="263"/>
      <c r="Q52" s="262"/>
      <c r="R52" s="425"/>
    </row>
    <row r="53" spans="1:18" ht="13.2" x14ac:dyDescent="0.25">
      <c r="A53" s="287"/>
      <c r="B53" s="288"/>
      <c r="C53" s="290"/>
      <c r="D53" s="422"/>
      <c r="E53" s="292"/>
      <c r="F53" s="390"/>
      <c r="G53" s="423" t="s">
        <v>76</v>
      </c>
      <c r="H53" s="412"/>
      <c r="I53" s="424"/>
      <c r="J53" s="294"/>
      <c r="K53" s="411">
        <f>L4</f>
        <v>0</v>
      </c>
      <c r="L53" s="390"/>
      <c r="M53" s="419"/>
    </row>
    <row r="54" spans="1:18" ht="13.2" x14ac:dyDescent="0.25"/>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1177" priority="2" operator="equal">
      <formula>"Bye"</formula>
    </cfRule>
  </conditionalFormatting>
  <conditionalFormatting sqref="R47 R52">
    <cfRule type="expression" dxfId="1176"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rgb="FF00FF00"/>
    <pageSetUpPr fitToPage="1"/>
  </sheetPr>
  <dimension ref="A1:AK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165"/>
      <c r="I1" s="516"/>
      <c r="J1" s="166"/>
      <c r="K1" s="98"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E2" s="104">
        <f>Altalanos!$E$8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158</v>
      </c>
      <c r="N5" s="186"/>
      <c r="O5" s="183" t="s">
        <v>157</v>
      </c>
      <c r="P5" s="186"/>
      <c r="Q5" s="183" t="s">
        <v>82</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",AG1," pont"))</f>
        <v/>
      </c>
      <c r="G6" s="468"/>
      <c r="H6" s="469"/>
      <c r="I6" s="468"/>
      <c r="J6" s="470"/>
      <c r="K6" s="467" t="str">
        <f>IF(Y3="","",CONCATENATE(AF1," pont"))</f>
        <v/>
      </c>
      <c r="L6" s="470"/>
      <c r="M6" s="467" t="str">
        <f>IF(Y3="","",CONCATENATE(AE1," pont"))</f>
        <v/>
      </c>
      <c r="N6" s="470"/>
      <c r="O6" s="467" t="str">
        <f>IF(Y3="","",CONCATENATE(AD1," pont"))</f>
        <v/>
      </c>
      <c r="P6" s="470"/>
      <c r="Q6" s="467" t="str">
        <f>IF(Y3="","",CONCATENATE(AC1," pont"))</f>
        <v/>
      </c>
      <c r="R6" s="527"/>
      <c r="Y6" s="473"/>
      <c r="Z6" s="473"/>
      <c r="AA6" s="473" t="s">
        <v>112</v>
      </c>
      <c r="AB6" s="474">
        <v>150</v>
      </c>
      <c r="AC6" s="474">
        <v>120</v>
      </c>
      <c r="AD6" s="474">
        <v>90</v>
      </c>
      <c r="AE6" s="474">
        <v>60</v>
      </c>
      <c r="AF6" s="474">
        <v>40</v>
      </c>
      <c r="AG6" s="474">
        <v>25</v>
      </c>
      <c r="AH6" s="474">
        <v>10</v>
      </c>
      <c r="AI6" s="519"/>
      <c r="AJ6" s="519"/>
      <c r="AK6" s="519"/>
    </row>
    <row r="7" spans="1:37" s="63" customFormat="1" ht="10.5" customHeight="1" x14ac:dyDescent="0.25">
      <c r="A7" s="196">
        <v>1</v>
      </c>
      <c r="B7" s="197" t="str">
        <f>IF($E7="","",VLOOKUP($E7,'1MD ELO (5)'!$A$7:$O$48,14))</f>
        <v/>
      </c>
      <c r="C7" s="197" t="str">
        <f>IF($E7="","",VLOOKUP($E7,'1MD ELO (5)'!$A$7:$O$48,15))</f>
        <v/>
      </c>
      <c r="D7" s="198" t="str">
        <f>IF($E7="","",VLOOKUP($E7,'1MD ELO (5)'!$A$7:$O$48,5))</f>
        <v/>
      </c>
      <c r="E7" s="199"/>
      <c r="F7" s="200" t="str">
        <f>UPPER(IF($E7="","",VLOOKUP($E7,'1MD ELO (5)'!$A$7:$O$48,2)))</f>
        <v/>
      </c>
      <c r="G7" s="200" t="str">
        <f>IF($E7="","",VLOOKUP($E7,'1MD ELO (5)'!$A$7:$O$48,3))</f>
        <v/>
      </c>
      <c r="H7" s="200"/>
      <c r="I7" s="200" t="str">
        <f>IF($E7="","",VLOOKUP($E7,'1MD ELO (5)'!$A$7:$O$48,4))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v>2</v>
      </c>
      <c r="B9" s="197" t="str">
        <f>IF($E9="","",VLOOKUP($E9,'1MD ELO (5)'!$A$7:$O$48,14))</f>
        <v/>
      </c>
      <c r="C9" s="197" t="str">
        <f>IF($E9="","",VLOOKUP($E9,'1MD ELO (5)'!$A$7:$O$48,15))</f>
        <v/>
      </c>
      <c r="D9" s="198" t="str">
        <f>IF($E9="","",VLOOKUP($E9,'1MD ELO (5)'!$A$7:$O$48,5))</f>
        <v/>
      </c>
      <c r="E9" s="199"/>
      <c r="F9" s="219" t="str">
        <f>UPPER(IF($E9="","",VLOOKUP($E9,'1MD ELO (5)'!$A$7:$O$48,2)))</f>
        <v/>
      </c>
      <c r="G9" s="219" t="str">
        <f>IF($E9="","",VLOOKUP($E9,'1MD ELO (5)'!$A$7:$O$48,3))</f>
        <v/>
      </c>
      <c r="H9" s="219"/>
      <c r="I9" s="219" t="str">
        <f>IF($E9="","",VLOOKUP($E9,'1MD ELO (5)'!$A$7:$O$48,4))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v>3</v>
      </c>
      <c r="B11" s="197" t="str">
        <f>IF($E11="","",VLOOKUP($E11,'1MD ELO (5)'!$A$7:$O$48,14))</f>
        <v/>
      </c>
      <c r="C11" s="197" t="str">
        <f>IF($E11="","",VLOOKUP($E11,'1MD ELO (5)'!$A$7:$O$48,15))</f>
        <v/>
      </c>
      <c r="D11" s="198" t="str">
        <f>IF($E11="","",VLOOKUP($E11,'1MD ELO (5)'!$A$7:$O$48,5))</f>
        <v/>
      </c>
      <c r="E11" s="199"/>
      <c r="F11" s="219" t="str">
        <f>UPPER(IF($E11="","",VLOOKUP($E11,'1MD ELO (5)'!$A$7:$O$48,2)))</f>
        <v/>
      </c>
      <c r="G11" s="219" t="str">
        <f>IF($E11="","",VLOOKUP($E11,'1MD ELO (5)'!$A$7:$O$48,3))</f>
        <v/>
      </c>
      <c r="H11" s="219"/>
      <c r="I11" s="219" t="str">
        <f>IF($E11="","",VLOOKUP($E11,'1MD ELO (5)'!$A$7:$O$48,4))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c r="B12" s="210"/>
      <c r="C12" s="210"/>
      <c r="D12" s="211"/>
      <c r="E12" s="223"/>
      <c r="F12" s="213"/>
      <c r="G12" s="213"/>
      <c r="H12" s="214"/>
      <c r="I12" s="528"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209">
        <v>4</v>
      </c>
      <c r="B13" s="197" t="str">
        <f>IF($E13="","",VLOOKUP($E13,'1MD ELO (5)'!$A$7:$O$48,14))</f>
        <v/>
      </c>
      <c r="C13" s="197" t="str">
        <f>IF($E13="","",VLOOKUP($E13,'1MD ELO (5)'!$A$7:$O$48,15))</f>
        <v/>
      </c>
      <c r="D13" s="198" t="str">
        <f>IF($E13="","",VLOOKUP($E13,'1MD ELO (5)'!$A$7:$O$48,5))</f>
        <v/>
      </c>
      <c r="E13" s="199"/>
      <c r="F13" s="219" t="str">
        <f>UPPER(IF($E13="","",VLOOKUP($E13,'1MD ELO (5)'!$A$7:$O$48,2)))</f>
        <v/>
      </c>
      <c r="G13" s="219" t="str">
        <f>IF($E13="","",VLOOKUP($E13,'1MD ELO (5)'!$A$7:$O$48,3))</f>
        <v/>
      </c>
      <c r="H13" s="219"/>
      <c r="I13" s="219" t="str">
        <f>IF($E13="","",VLOOKUP($E13,'1MD ELO (5)'!$A$7:$O$48,4))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09"/>
      <c r="B14" s="210"/>
      <c r="C14" s="210"/>
      <c r="D14" s="211"/>
      <c r="E14" s="223"/>
      <c r="F14" s="213"/>
      <c r="G14" s="213"/>
      <c r="H14" s="214"/>
      <c r="I14" s="21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209">
        <v>5</v>
      </c>
      <c r="B15" s="197" t="str">
        <f>IF($E15="","",VLOOKUP($E15,'1MD ELO (5)'!$A$7:$O$48,14))</f>
        <v/>
      </c>
      <c r="C15" s="197" t="str">
        <f>IF($E15="","",VLOOKUP($E15,'1MD ELO (5)'!$A$7:$O$48,15))</f>
        <v/>
      </c>
      <c r="D15" s="198" t="str">
        <f>IF($E15="","",VLOOKUP($E15,'1MD ELO (5)'!$A$7:$O$48,5))</f>
        <v/>
      </c>
      <c r="E15" s="199"/>
      <c r="F15" s="219" t="str">
        <f>UPPER(IF($E15="","",VLOOKUP($E15,'1MD ELO (5)'!$A$7:$O$48,2)))</f>
        <v/>
      </c>
      <c r="G15" s="219" t="str">
        <f>IF($E15="","",VLOOKUP($E15,'1MD ELO (5)'!$A$7:$O$48,3))</f>
        <v/>
      </c>
      <c r="H15" s="219"/>
      <c r="I15" s="219" t="str">
        <f>IF($E15="","",VLOOKUP($E15,'1MD ELO (5)'!$A$7:$O$48,4))</f>
        <v/>
      </c>
      <c r="J15" s="236"/>
      <c r="K15" s="202"/>
      <c r="L15" s="202"/>
      <c r="M15" s="202"/>
      <c r="N15" s="520"/>
      <c r="O15" s="202"/>
      <c r="P15" s="529"/>
      <c r="Q15" s="203"/>
      <c r="R15" s="204"/>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209"/>
      <c r="B16" s="210"/>
      <c r="C16" s="210"/>
      <c r="D16" s="211"/>
      <c r="E16" s="223"/>
      <c r="F16" s="213"/>
      <c r="G16" s="213"/>
      <c r="H16" s="214"/>
      <c r="I16" s="528" t="s">
        <v>59</v>
      </c>
      <c r="J16" s="216"/>
      <c r="K16" s="217" t="str">
        <f>UPPER(IF(OR(J16="a",J16="as"),F15,IF(OR(J16="b",J16="bs"),F17,)))</f>
        <v/>
      </c>
      <c r="L16" s="217"/>
      <c r="M16" s="202"/>
      <c r="N16" s="520"/>
      <c r="O16" s="203"/>
      <c r="P16" s="529"/>
      <c r="Q16" s="203"/>
      <c r="R16" s="204"/>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v>6</v>
      </c>
      <c r="B17" s="197" t="str">
        <f>IF($E17="","",VLOOKUP($E17,'1MD ELO (5)'!$A$7:$O$48,14))</f>
        <v/>
      </c>
      <c r="C17" s="197" t="str">
        <f>IF($E17="","",VLOOKUP($E17,'1MD ELO (5)'!$A$7:$O$48,15))</f>
        <v/>
      </c>
      <c r="D17" s="198" t="str">
        <f>IF($E17="","",VLOOKUP($E17,'1MD ELO (5)'!$A$7:$O$48,5))</f>
        <v/>
      </c>
      <c r="E17" s="199"/>
      <c r="F17" s="219" t="str">
        <f>UPPER(IF($E17="","",VLOOKUP($E17,'1MD ELO (5)'!$A$7:$O$48,2)))</f>
        <v/>
      </c>
      <c r="G17" s="219" t="str">
        <f>IF($E17="","",VLOOKUP($E17,'1MD ELO (5)'!$A$7:$O$48,3))</f>
        <v/>
      </c>
      <c r="H17" s="219"/>
      <c r="I17" s="219" t="str">
        <f>IF($E17="","",VLOOKUP($E17,'1MD ELO (5)'!$A$7:$O$48,4))</f>
        <v/>
      </c>
      <c r="J17" s="221"/>
      <c r="K17" s="202"/>
      <c r="L17" s="222"/>
      <c r="M17" s="202"/>
      <c r="N17" s="520"/>
      <c r="O17" s="203"/>
      <c r="P17" s="529"/>
      <c r="Q17" s="203"/>
      <c r="R17" s="204"/>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c r="B18" s="210"/>
      <c r="C18" s="210"/>
      <c r="D18" s="211"/>
      <c r="E18" s="223"/>
      <c r="F18" s="213"/>
      <c r="G18" s="213"/>
      <c r="H18" s="214"/>
      <c r="I18" s="213"/>
      <c r="J18" s="224"/>
      <c r="K18" s="215" t="s">
        <v>59</v>
      </c>
      <c r="L18" s="225"/>
      <c r="M18" s="217" t="str">
        <f>UPPER(IF(OR(L18="a",L18="as"),K16,IF(OR(L18="b",L18="bs"),K20,)))</f>
        <v/>
      </c>
      <c r="N18" s="521"/>
      <c r="O18" s="203"/>
      <c r="P18" s="529"/>
      <c r="Q18" s="203"/>
      <c r="R18" s="204"/>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v>7</v>
      </c>
      <c r="B19" s="197" t="str">
        <f>IF($E19="","",VLOOKUP($E19,'1MD ELO (5)'!$A$7:$O$48,14))</f>
        <v/>
      </c>
      <c r="C19" s="197" t="str">
        <f>IF($E19="","",VLOOKUP($E19,'1MD ELO (5)'!$A$7:$O$48,15))</f>
        <v/>
      </c>
      <c r="D19" s="198" t="str">
        <f>IF($E19="","",VLOOKUP($E19,'1MD ELO (5)'!$A$7:$O$48,5))</f>
        <v/>
      </c>
      <c r="E19" s="199"/>
      <c r="F19" s="219" t="str">
        <f>UPPER(IF($E19="","",VLOOKUP($E19,'1MD ELO (5)'!$A$7:$O$48,2)))</f>
        <v/>
      </c>
      <c r="G19" s="219" t="str">
        <f>IF($E19="","",VLOOKUP($E19,'1MD ELO (5)'!$A$7:$O$48,3))</f>
        <v/>
      </c>
      <c r="H19" s="219"/>
      <c r="I19" s="219" t="str">
        <f>IF($E19="","",VLOOKUP($E19,'1MD ELO (5)'!$A$7:$O$48,4))</f>
        <v/>
      </c>
      <c r="J19" s="201"/>
      <c r="K19" s="202"/>
      <c r="L19" s="228"/>
      <c r="M19" s="202"/>
      <c r="N19" s="227"/>
      <c r="O19" s="203"/>
      <c r="P19" s="529"/>
      <c r="Q19" s="203"/>
      <c r="R19" s="204"/>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03"/>
      <c r="P20" s="529"/>
      <c r="Q20" s="203"/>
      <c r="R20" s="204"/>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196">
        <v>8</v>
      </c>
      <c r="B21" s="197" t="str">
        <f>IF($E21="","",VLOOKUP($E21,'1MD ELO (5)'!$A$7:$O$48,14))</f>
        <v/>
      </c>
      <c r="C21" s="197" t="str">
        <f>IF($E21="","",VLOOKUP($E21,'1MD ELO (5)'!$A$7:$O$48,15))</f>
        <v/>
      </c>
      <c r="D21" s="198" t="str">
        <f>IF($E21="","",VLOOKUP($E21,'1MD ELO (5)'!$A$7:$O$48,5))</f>
        <v/>
      </c>
      <c r="E21" s="199"/>
      <c r="F21" s="200" t="str">
        <f>UPPER(IF($E21="","",VLOOKUP($E21,'1MD ELO (5)'!$A$7:$O$48,2)))</f>
        <v/>
      </c>
      <c r="G21" s="200" t="str">
        <f>IF($E21="","",VLOOKUP($E21,'1MD ELO (5)'!$A$7:$O$48,3))</f>
        <v/>
      </c>
      <c r="H21" s="200"/>
      <c r="I21" s="200" t="str">
        <f>IF($E21="","",VLOOKUP($E21,'1MD ELO (5)'!$A$7:$O$48,4))</f>
        <v/>
      </c>
      <c r="J21" s="231"/>
      <c r="K21" s="202"/>
      <c r="L21" s="202"/>
      <c r="M21" s="202"/>
      <c r="N21" s="227"/>
      <c r="O21" s="203"/>
      <c r="P21" s="529"/>
      <c r="Q21" s="203"/>
      <c r="R21" s="204"/>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09"/>
      <c r="B22" s="210"/>
      <c r="C22" s="210"/>
      <c r="D22" s="211"/>
      <c r="E22" s="212"/>
      <c r="F22" s="233"/>
      <c r="G22" s="233"/>
      <c r="H22" s="303"/>
      <c r="I22" s="233"/>
      <c r="J22" s="224"/>
      <c r="K22" s="202"/>
      <c r="L22" s="202"/>
      <c r="M22" s="202"/>
      <c r="N22" s="227"/>
      <c r="O22" s="215" t="s">
        <v>59</v>
      </c>
      <c r="P22" s="225"/>
      <c r="Q22" s="217" t="str">
        <f>UPPER(IF(OR(P22="a",P22="as"),O14,IF(OR(P22="b",P22="bs"),O30,)))</f>
        <v/>
      </c>
      <c r="R22" s="530"/>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v>9</v>
      </c>
      <c r="B23" s="197" t="str">
        <f>IF($E23="","",VLOOKUP($E23,'1MD ELO (5)'!$A$7:$O$48,14))</f>
        <v/>
      </c>
      <c r="C23" s="197" t="str">
        <f>IF($E23="","",VLOOKUP($E23,'1MD ELO (5)'!$A$7:$O$48,15))</f>
        <v/>
      </c>
      <c r="D23" s="198" t="str">
        <f>IF($E23="","",VLOOKUP($E23,'1MD ELO (5)'!$A$7:$O$48,5))</f>
        <v/>
      </c>
      <c r="E23" s="199"/>
      <c r="F23" s="200" t="str">
        <f>UPPER(IF($E23="","",VLOOKUP($E23,'1MD ELO (5)'!$A$7:$O$48,2)))</f>
        <v/>
      </c>
      <c r="G23" s="200" t="str">
        <f>IF($E23="","",VLOOKUP($E23,'1MD ELO (5)'!$A$7:$O$48,3))</f>
        <v/>
      </c>
      <c r="H23" s="200"/>
      <c r="I23" s="200" t="str">
        <f>IF($E23="","",VLOOKUP($E23,'1MD ELO (5)'!$A$7:$O$48,4))</f>
        <v/>
      </c>
      <c r="J23" s="201"/>
      <c r="K23" s="202"/>
      <c r="L23" s="202"/>
      <c r="M23" s="202"/>
      <c r="N23" s="227"/>
      <c r="O23" s="203"/>
      <c r="P23" s="52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209"/>
      <c r="B24" s="210"/>
      <c r="C24" s="210"/>
      <c r="D24" s="211"/>
      <c r="E24" s="212"/>
      <c r="F24" s="213"/>
      <c r="G24" s="213"/>
      <c r="H24" s="214"/>
      <c r="I24" s="215" t="s">
        <v>59</v>
      </c>
      <c r="J24" s="216"/>
      <c r="K24" s="217" t="str">
        <f>UPPER(IF(OR(J24="a",J24="as"),F23,IF(OR(J24="b",J24="bs"),F25,)))</f>
        <v/>
      </c>
      <c r="L24" s="217"/>
      <c r="M24" s="202"/>
      <c r="N24" s="227"/>
      <c r="O24" s="203"/>
      <c r="P24" s="529"/>
      <c r="Q24" s="203"/>
      <c r="R24" s="529"/>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v>10</v>
      </c>
      <c r="B25" s="197" t="str">
        <f>IF($E25="","",VLOOKUP($E25,'1MD ELO (5)'!$A$7:$O$48,14))</f>
        <v/>
      </c>
      <c r="C25" s="197" t="str">
        <f>IF($E25="","",VLOOKUP($E25,'1MD ELO (5)'!$A$7:$O$48,15))</f>
        <v/>
      </c>
      <c r="D25" s="198" t="str">
        <f>IF($E25="","",VLOOKUP($E25,'1MD ELO (5)'!$A$7:$O$48,5))</f>
        <v/>
      </c>
      <c r="E25" s="199"/>
      <c r="F25" s="219" t="str">
        <f>UPPER(IF($E25="","",VLOOKUP($E25,'1MD ELO (5)'!$A$7:$O$48,2)))</f>
        <v/>
      </c>
      <c r="G25" s="219" t="str">
        <f>IF($E25="","",VLOOKUP($E25,'1MD ELO (5)'!$A$7:$O$48,3))</f>
        <v/>
      </c>
      <c r="H25" s="219"/>
      <c r="I25" s="219" t="str">
        <f>IF($E25="","",VLOOKUP($E25,'1MD ELO (5)'!$A$7:$O$48,4))</f>
        <v/>
      </c>
      <c r="J25" s="221"/>
      <c r="K25" s="202"/>
      <c r="L25" s="222"/>
      <c r="M25" s="202"/>
      <c r="N25" s="227"/>
      <c r="O25" s="203"/>
      <c r="P25" s="529"/>
      <c r="Q25" s="203"/>
      <c r="R25" s="529"/>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c r="B26" s="210"/>
      <c r="C26" s="210"/>
      <c r="D26" s="211"/>
      <c r="E26" s="223"/>
      <c r="F26" s="213"/>
      <c r="G26" s="213"/>
      <c r="H26" s="214"/>
      <c r="I26" s="213"/>
      <c r="J26" s="224"/>
      <c r="K26" s="215" t="s">
        <v>59</v>
      </c>
      <c r="L26" s="225"/>
      <c r="M26" s="217" t="str">
        <f>UPPER(IF(OR(L26="a",L26="as"),K24,IF(OR(L26="b",L26="bs"),K28,)))</f>
        <v/>
      </c>
      <c r="N26" s="226"/>
      <c r="O26" s="203"/>
      <c r="P26" s="529"/>
      <c r="Q26" s="203"/>
      <c r="R26" s="529"/>
      <c r="S26" s="207"/>
      <c r="Y26"/>
      <c r="Z26"/>
      <c r="AA26"/>
      <c r="AB26"/>
      <c r="AC26"/>
      <c r="AD26"/>
      <c r="AE26"/>
      <c r="AF26"/>
      <c r="AG26"/>
      <c r="AH26"/>
      <c r="AI26"/>
      <c r="AJ26"/>
      <c r="AK26"/>
    </row>
    <row r="27" spans="1:37" s="63" customFormat="1" ht="9" customHeight="1" x14ac:dyDescent="0.25">
      <c r="A27" s="209">
        <v>11</v>
      </c>
      <c r="B27" s="197" t="str">
        <f>IF($E27="","",VLOOKUP($E27,'1MD ELO (5)'!$A$7:$O$48,14))</f>
        <v/>
      </c>
      <c r="C27" s="197" t="str">
        <f>IF($E27="","",VLOOKUP($E27,'1MD ELO (5)'!$A$7:$O$48,15))</f>
        <v/>
      </c>
      <c r="D27" s="198" t="str">
        <f>IF($E27="","",VLOOKUP($E27,'1MD ELO (5)'!$A$7:$O$48,5))</f>
        <v/>
      </c>
      <c r="E27" s="199"/>
      <c r="F27" s="219" t="str">
        <f>UPPER(IF($E27="","",VLOOKUP($E27,'1MD ELO (5)'!$A$7:$O$48,2)))</f>
        <v/>
      </c>
      <c r="G27" s="219" t="str">
        <f>IF($E27="","",VLOOKUP($E27,'1MD ELO (5)'!$A$7:$O$48,3))</f>
        <v/>
      </c>
      <c r="H27" s="219"/>
      <c r="I27" s="219" t="str">
        <f>IF($E27="","",VLOOKUP($E27,'1MD ELO (5)'!$A$7:$O$48,4))</f>
        <v/>
      </c>
      <c r="J27" s="201"/>
      <c r="K27" s="202"/>
      <c r="L27" s="228"/>
      <c r="M27" s="202"/>
      <c r="N27" s="520"/>
      <c r="O27" s="203"/>
      <c r="P27" s="529"/>
      <c r="Q27" s="203"/>
      <c r="R27" s="529"/>
      <c r="S27" s="207"/>
      <c r="Y27"/>
      <c r="Z27"/>
      <c r="AA27"/>
      <c r="AB27"/>
      <c r="AC27"/>
      <c r="AD27"/>
      <c r="AE27"/>
      <c r="AF27"/>
      <c r="AG27"/>
      <c r="AH27"/>
      <c r="AI27"/>
      <c r="AJ27"/>
      <c r="AK27"/>
    </row>
    <row r="28" spans="1:37" s="63" customFormat="1" ht="9" customHeight="1" x14ac:dyDescent="0.25">
      <c r="A28" s="234"/>
      <c r="B28" s="210"/>
      <c r="C28" s="210"/>
      <c r="D28" s="211"/>
      <c r="E28" s="223"/>
      <c r="F28" s="213"/>
      <c r="G28" s="213"/>
      <c r="H28" s="214"/>
      <c r="I28" s="528" t="s">
        <v>59</v>
      </c>
      <c r="J28" s="216"/>
      <c r="K28" s="217" t="str">
        <f>UPPER(IF(OR(J28="a",J28="as"),F27,IF(OR(J28="b",J28="bs"),F29,)))</f>
        <v/>
      </c>
      <c r="L28" s="230"/>
      <c r="M28" s="202"/>
      <c r="N28" s="520"/>
      <c r="O28" s="203"/>
      <c r="P28" s="529"/>
      <c r="Q28" s="203"/>
      <c r="R28" s="529"/>
      <c r="S28" s="207"/>
    </row>
    <row r="29" spans="1:37" s="63" customFormat="1" ht="9" customHeight="1" x14ac:dyDescent="0.25">
      <c r="A29" s="209">
        <v>12</v>
      </c>
      <c r="B29" s="197" t="str">
        <f>IF($E29="","",VLOOKUP($E29,'1MD ELO (5)'!$A$7:$O$48,14))</f>
        <v/>
      </c>
      <c r="C29" s="197" t="str">
        <f>IF($E29="","",VLOOKUP($E29,'1MD ELO (5)'!$A$7:$O$48,15))</f>
        <v/>
      </c>
      <c r="D29" s="198" t="str">
        <f>IF($E29="","",VLOOKUP($E29,'1MD ELO (5)'!$A$7:$O$48,5))</f>
        <v/>
      </c>
      <c r="E29" s="199"/>
      <c r="F29" s="219" t="str">
        <f>UPPER(IF($E29="","",VLOOKUP($E29,'1MD ELO (5)'!$A$7:$O$48,2)))</f>
        <v/>
      </c>
      <c r="G29" s="219" t="str">
        <f>IF($E29="","",VLOOKUP($E29,'1MD ELO (5)'!$A$7:$O$48,3))</f>
        <v/>
      </c>
      <c r="H29" s="219"/>
      <c r="I29" s="219" t="str">
        <f>IF($E29="","",VLOOKUP($E29,'1MD ELO (5)'!$A$7:$O$48,4))</f>
        <v/>
      </c>
      <c r="J29" s="231"/>
      <c r="K29" s="202"/>
      <c r="L29" s="202"/>
      <c r="M29" s="202"/>
      <c r="N29" s="520"/>
      <c r="O29" s="203"/>
      <c r="P29" s="529"/>
      <c r="Q29" s="203"/>
      <c r="R29" s="529"/>
      <c r="S29" s="207"/>
    </row>
    <row r="30" spans="1:37" s="63" customFormat="1" ht="9" customHeight="1" x14ac:dyDescent="0.25">
      <c r="A30" s="209"/>
      <c r="B30" s="210"/>
      <c r="C30" s="210"/>
      <c r="D30" s="211"/>
      <c r="E30" s="223"/>
      <c r="F30" s="213"/>
      <c r="G30" s="213"/>
      <c r="H30" s="214"/>
      <c r="I30" s="213"/>
      <c r="J30" s="224"/>
      <c r="K30" s="202"/>
      <c r="L30" s="202"/>
      <c r="M30" s="215" t="s">
        <v>59</v>
      </c>
      <c r="N30" s="225"/>
      <c r="O30" s="217" t="str">
        <f>UPPER(IF(OR(N30="a",N30="as"),M26,IF(OR(N30="b",N30="bs"),M34,)))</f>
        <v/>
      </c>
      <c r="P30" s="531"/>
      <c r="Q30" s="203"/>
      <c r="R30" s="529"/>
      <c r="S30" s="207"/>
    </row>
    <row r="31" spans="1:37" s="63" customFormat="1" ht="9" customHeight="1" x14ac:dyDescent="0.25">
      <c r="A31" s="209">
        <v>13</v>
      </c>
      <c r="B31" s="197" t="str">
        <f>IF($E31="","",VLOOKUP($E31,'1MD ELO (5)'!$A$7:$O$48,14))</f>
        <v/>
      </c>
      <c r="C31" s="197" t="str">
        <f>IF($E31="","",VLOOKUP($E31,'1MD ELO (5)'!$A$7:$O$48,15))</f>
        <v/>
      </c>
      <c r="D31" s="198" t="str">
        <f>IF($E31="","",VLOOKUP($E31,'1MD ELO (5)'!$A$7:$O$48,5))</f>
        <v/>
      </c>
      <c r="E31" s="199"/>
      <c r="F31" s="219" t="str">
        <f>UPPER(IF($E31="","",VLOOKUP($E31,'1MD ELO (5)'!$A$7:$O$48,2)))</f>
        <v/>
      </c>
      <c r="G31" s="219" t="str">
        <f>IF($E31="","",VLOOKUP($E31,'1MD ELO (5)'!$A$7:$O$48,3))</f>
        <v/>
      </c>
      <c r="H31" s="219"/>
      <c r="I31" s="219" t="str">
        <f>IF($E31="","",VLOOKUP($E31,'1MD ELO (5)'!$A$7:$O$48,4))</f>
        <v/>
      </c>
      <c r="J31" s="236"/>
      <c r="K31" s="202"/>
      <c r="L31" s="202"/>
      <c r="M31" s="202"/>
      <c r="N31" s="520"/>
      <c r="O31" s="202"/>
      <c r="P31" s="204"/>
      <c r="Q31" s="203"/>
      <c r="R31" s="529"/>
      <c r="S31" s="207"/>
    </row>
    <row r="32" spans="1:37" s="63" customFormat="1" ht="9" customHeight="1" x14ac:dyDescent="0.25">
      <c r="A32" s="209"/>
      <c r="B32" s="210"/>
      <c r="C32" s="210"/>
      <c r="D32" s="211"/>
      <c r="E32" s="223"/>
      <c r="F32" s="213"/>
      <c r="G32" s="213"/>
      <c r="H32" s="214"/>
      <c r="I32" s="528" t="s">
        <v>59</v>
      </c>
      <c r="J32" s="216"/>
      <c r="K32" s="217" t="str">
        <f>UPPER(IF(OR(J32="a",J32="as"),F31,IF(OR(J32="b",J32="bs"),F33,)))</f>
        <v/>
      </c>
      <c r="L32" s="217"/>
      <c r="M32" s="202"/>
      <c r="N32" s="520"/>
      <c r="O32" s="203"/>
      <c r="P32" s="204"/>
      <c r="Q32" s="203"/>
      <c r="R32" s="529"/>
      <c r="S32" s="207"/>
    </row>
    <row r="33" spans="1:19" s="63" customFormat="1" ht="9" customHeight="1" x14ac:dyDescent="0.25">
      <c r="A33" s="209">
        <v>14</v>
      </c>
      <c r="B33" s="197" t="str">
        <f>IF($E33="","",VLOOKUP($E33,'1MD ELO (5)'!$A$7:$O$48,14))</f>
        <v/>
      </c>
      <c r="C33" s="197" t="str">
        <f>IF($E33="","",VLOOKUP($E33,'1MD ELO (5)'!$A$7:$O$48,15))</f>
        <v/>
      </c>
      <c r="D33" s="198" t="str">
        <f>IF($E33="","",VLOOKUP($E33,'1MD ELO (5)'!$A$7:$O$48,5))</f>
        <v/>
      </c>
      <c r="E33" s="199"/>
      <c r="F33" s="219" t="str">
        <f>UPPER(IF($E33="","",VLOOKUP($E33,'1MD ELO (5)'!$A$7:$O$48,2)))</f>
        <v/>
      </c>
      <c r="G33" s="219" t="str">
        <f>IF($E33="","",VLOOKUP($E33,'1MD ELO (5)'!$A$7:$O$48,3))</f>
        <v/>
      </c>
      <c r="H33" s="219"/>
      <c r="I33" s="219" t="str">
        <f>IF($E33="","",VLOOKUP($E33,'1MD ELO (5)'!$A$7:$O$48,4))</f>
        <v/>
      </c>
      <c r="J33" s="221"/>
      <c r="K33" s="202"/>
      <c r="L33" s="222"/>
      <c r="M33" s="202"/>
      <c r="N33" s="520"/>
      <c r="O33" s="203"/>
      <c r="P33" s="204"/>
      <c r="Q33" s="203"/>
      <c r="R33" s="529"/>
      <c r="S33" s="207"/>
    </row>
    <row r="34" spans="1:19" s="63" customFormat="1" ht="9" customHeight="1" x14ac:dyDescent="0.25">
      <c r="A34" s="209"/>
      <c r="B34" s="210"/>
      <c r="C34" s="210"/>
      <c r="D34" s="211"/>
      <c r="E34" s="223"/>
      <c r="F34" s="213"/>
      <c r="G34" s="213"/>
      <c r="H34" s="214"/>
      <c r="I34" s="213"/>
      <c r="J34" s="224"/>
      <c r="K34" s="215" t="s">
        <v>59</v>
      </c>
      <c r="L34" s="225"/>
      <c r="M34" s="217" t="str">
        <f>UPPER(IF(OR(L34="a",L34="as"),K32,IF(OR(L34="b",L34="bs"),K36,)))</f>
        <v/>
      </c>
      <c r="N34" s="521"/>
      <c r="O34" s="203"/>
      <c r="P34" s="204"/>
      <c r="Q34" s="203"/>
      <c r="R34" s="529"/>
      <c r="S34" s="207"/>
    </row>
    <row r="35" spans="1:19" s="63" customFormat="1" ht="9" customHeight="1" x14ac:dyDescent="0.25">
      <c r="A35" s="209">
        <v>15</v>
      </c>
      <c r="B35" s="197" t="str">
        <f>IF($E35="","",VLOOKUP($E35,'1MD ELO (5)'!$A$7:$O$48,14))</f>
        <v/>
      </c>
      <c r="C35" s="197" t="str">
        <f>IF($E35="","",VLOOKUP($E35,'1MD ELO (5)'!$A$7:$O$48,15))</f>
        <v/>
      </c>
      <c r="D35" s="198" t="str">
        <f>IF($E35="","",VLOOKUP($E35,'1MD ELO (5)'!$A$7:$O$48,5))</f>
        <v/>
      </c>
      <c r="E35" s="199"/>
      <c r="F35" s="219" t="str">
        <f>UPPER(IF($E35="","",VLOOKUP($E35,'1MD ELO (5)'!$A$7:$O$48,2)))</f>
        <v/>
      </c>
      <c r="G35" s="219" t="str">
        <f>IF($E35="","",VLOOKUP($E35,'1MD ELO (5)'!$A$7:$O$48,3))</f>
        <v/>
      </c>
      <c r="H35" s="219"/>
      <c r="I35" s="219" t="str">
        <f>IF($E35="","",VLOOKUP($E35,'1MD ELO (5)'!$A$7:$O$48,4))</f>
        <v/>
      </c>
      <c r="J35" s="201"/>
      <c r="K35" s="202"/>
      <c r="L35" s="228"/>
      <c r="M35" s="202"/>
      <c r="N35" s="227"/>
      <c r="O35" s="203"/>
      <c r="P35" s="204"/>
      <c r="Q35" s="203"/>
      <c r="R35" s="529"/>
      <c r="S35" s="207"/>
    </row>
    <row r="36" spans="1:19" s="63" customFormat="1" ht="9" customHeight="1" x14ac:dyDescent="0.25">
      <c r="A36" s="209"/>
      <c r="B36" s="210"/>
      <c r="C36" s="210"/>
      <c r="D36" s="211"/>
      <c r="E36" s="212"/>
      <c r="F36" s="213"/>
      <c r="G36" s="213"/>
      <c r="H36" s="214"/>
      <c r="I36" s="215" t="s">
        <v>59</v>
      </c>
      <c r="J36" s="216"/>
      <c r="K36" s="217" t="str">
        <f>UPPER(IF(OR(J36="a",J36="as"),F35,IF(OR(J36="b",J36="bs"),F37,)))</f>
        <v/>
      </c>
      <c r="L36" s="230"/>
      <c r="M36" s="202"/>
      <c r="N36" s="227"/>
      <c r="O36" s="203"/>
      <c r="P36" s="204"/>
      <c r="Q36" s="203"/>
      <c r="R36" s="529"/>
      <c r="S36" s="207"/>
    </row>
    <row r="37" spans="1:19" s="63" customFormat="1" ht="9" customHeight="1" x14ac:dyDescent="0.25">
      <c r="A37" s="196">
        <v>16</v>
      </c>
      <c r="B37" s="197" t="str">
        <f>IF($E37="","",VLOOKUP($E37,'1MD ELO (5)'!$A$7:$O$48,14))</f>
        <v/>
      </c>
      <c r="C37" s="197" t="str">
        <f>IF($E37="","",VLOOKUP($E37,'1MD ELO (5)'!$A$7:$O$48,15))</f>
        <v/>
      </c>
      <c r="D37" s="198" t="str">
        <f>IF($E37="","",VLOOKUP($E37,'1MD ELO (5)'!$A$7:$O$48,5))</f>
        <v/>
      </c>
      <c r="E37" s="199"/>
      <c r="F37" s="200" t="str">
        <f>UPPER(IF($E37="","",VLOOKUP($E37,'1MD ELO (5)'!$A$7:$O$48,2)))</f>
        <v/>
      </c>
      <c r="G37" s="200" t="str">
        <f>IF($E37="","",VLOOKUP($E37,'1MD ELO (5)'!$A$7:$O$48,3))</f>
        <v/>
      </c>
      <c r="H37" s="200"/>
      <c r="I37" s="200" t="str">
        <f>IF($E37="","",VLOOKUP($E37,'1MD ELO (5)'!$A$7:$O$48,4))</f>
        <v/>
      </c>
      <c r="J37" s="231"/>
      <c r="K37" s="202"/>
      <c r="L37" s="202"/>
      <c r="M37" s="202"/>
      <c r="N37" s="227"/>
      <c r="O37" s="204"/>
      <c r="P37" s="204"/>
      <c r="Q37" s="203"/>
      <c r="R37" s="529"/>
      <c r="S37" s="207"/>
    </row>
    <row r="38" spans="1:19" s="63" customFormat="1" ht="9" customHeight="1" x14ac:dyDescent="0.25">
      <c r="A38" s="209"/>
      <c r="B38" s="210"/>
      <c r="C38" s="210"/>
      <c r="D38" s="211"/>
      <c r="E38" s="212"/>
      <c r="F38" s="213"/>
      <c r="G38" s="213"/>
      <c r="H38" s="214"/>
      <c r="I38" s="213"/>
      <c r="J38" s="224"/>
      <c r="K38" s="202"/>
      <c r="L38" s="202"/>
      <c r="M38" s="202"/>
      <c r="N38" s="227"/>
      <c r="O38" s="532" t="s">
        <v>159</v>
      </c>
      <c r="P38" s="533"/>
      <c r="Q38" s="217" t="str">
        <f>UPPER(IF(OR(P39="a",P39="as"),Q22,IF(OR(P39="b",P39="bs"),Q54,)))</f>
        <v/>
      </c>
      <c r="R38" s="534"/>
      <c r="S38" s="207"/>
    </row>
    <row r="39" spans="1:19" s="63" customFormat="1" ht="9" customHeight="1" x14ac:dyDescent="0.25">
      <c r="A39" s="196">
        <v>17</v>
      </c>
      <c r="B39" s="197" t="str">
        <f>IF($E39="","",VLOOKUP($E39,'1MD ELO (5)'!$A$7:$O$48,14))</f>
        <v/>
      </c>
      <c r="C39" s="197" t="str">
        <f>IF($E39="","",VLOOKUP($E39,'1MD ELO (5)'!$A$7:$O$48,15))</f>
        <v/>
      </c>
      <c r="D39" s="198" t="str">
        <f>IF($E39="","",VLOOKUP($E39,'1MD ELO (5)'!$A$7:$O$48,5))</f>
        <v/>
      </c>
      <c r="E39" s="199"/>
      <c r="F39" s="200" t="str">
        <f>UPPER(IF($E39="","",VLOOKUP($E39,'1MD ELO (5)'!$A$7:$O$48,2)))</f>
        <v/>
      </c>
      <c r="G39" s="200" t="str">
        <f>IF($E39="","",VLOOKUP($E39,'1MD ELO (5)'!$A$7:$O$48,3))</f>
        <v/>
      </c>
      <c r="H39" s="200"/>
      <c r="I39" s="200" t="str">
        <f>IF($E39="","",VLOOKUP($E39,'1MD ELO (5)'!$A$7:$O$48,4))</f>
        <v/>
      </c>
      <c r="J39" s="201"/>
      <c r="K39" s="202"/>
      <c r="L39" s="202"/>
      <c r="M39" s="202"/>
      <c r="N39" s="227"/>
      <c r="O39" s="215" t="s">
        <v>59</v>
      </c>
      <c r="P39" s="299"/>
      <c r="Q39" s="202"/>
      <c r="R39" s="529"/>
      <c r="S39" s="207"/>
    </row>
    <row r="40" spans="1:19" s="63" customFormat="1" ht="9" customHeight="1" x14ac:dyDescent="0.25">
      <c r="A40" s="209"/>
      <c r="B40" s="210"/>
      <c r="C40" s="210"/>
      <c r="D40" s="211"/>
      <c r="E40" s="212"/>
      <c r="F40" s="213"/>
      <c r="G40" s="213"/>
      <c r="H40" s="214"/>
      <c r="I40" s="215" t="s">
        <v>59</v>
      </c>
      <c r="J40" s="216"/>
      <c r="K40" s="217" t="str">
        <f>UPPER(IF(OR(J40="a",J40="as"),F39,IF(OR(J40="b",J40="bs"),F41,)))</f>
        <v/>
      </c>
      <c r="L40" s="217"/>
      <c r="M40" s="202"/>
      <c r="N40" s="227"/>
      <c r="O40" s="203"/>
      <c r="P40" s="204"/>
      <c r="Q40" s="203"/>
      <c r="R40" s="529"/>
      <c r="S40" s="207"/>
    </row>
    <row r="41" spans="1:19" s="63" customFormat="1" ht="9" customHeight="1" x14ac:dyDescent="0.25">
      <c r="A41" s="209">
        <v>18</v>
      </c>
      <c r="B41" s="197" t="str">
        <f>IF($E41="","",VLOOKUP($E41,'1MD ELO (5)'!$A$7:$O$48,14))</f>
        <v/>
      </c>
      <c r="C41" s="197" t="str">
        <f>IF($E41="","",VLOOKUP($E41,'1MD ELO (5)'!$A$7:$O$48,15))</f>
        <v/>
      </c>
      <c r="D41" s="198" t="str">
        <f>IF($E41="","",VLOOKUP($E41,'1MD ELO (5)'!$A$7:$O$48,5))</f>
        <v/>
      </c>
      <c r="E41" s="199"/>
      <c r="F41" s="219" t="str">
        <f>UPPER(IF($E41="","",VLOOKUP($E41,'1MD ELO (5)'!$A$7:$O$48,2)))</f>
        <v/>
      </c>
      <c r="G41" s="219" t="str">
        <f>IF($E41="","",VLOOKUP($E41,'1MD ELO (5)'!$A$7:$O$48,3))</f>
        <v/>
      </c>
      <c r="H41" s="219"/>
      <c r="I41" s="219" t="str">
        <f>IF($E41="","",VLOOKUP($E41,'1MD ELO (5)'!$A$7:$O$48,4))</f>
        <v/>
      </c>
      <c r="J41" s="221"/>
      <c r="K41" s="202"/>
      <c r="L41" s="222"/>
      <c r="M41" s="202"/>
      <c r="N41" s="227"/>
      <c r="O41" s="203"/>
      <c r="P41" s="204"/>
      <c r="Q41" s="726" t="str">
        <f>IF(Y3="","",CONCATENATE(AB1," pont"))</f>
        <v/>
      </c>
      <c r="R41" s="726"/>
      <c r="S41" s="207"/>
    </row>
    <row r="42" spans="1:19" s="63" customFormat="1" ht="9" customHeight="1" x14ac:dyDescent="0.25">
      <c r="A42" s="209"/>
      <c r="B42" s="210"/>
      <c r="C42" s="210"/>
      <c r="D42" s="211"/>
      <c r="E42" s="223"/>
      <c r="F42" s="213"/>
      <c r="G42" s="213"/>
      <c r="H42" s="214"/>
      <c r="I42" s="213"/>
      <c r="J42" s="224"/>
      <c r="K42" s="215" t="s">
        <v>59</v>
      </c>
      <c r="L42" s="225"/>
      <c r="M42" s="217" t="str">
        <f>UPPER(IF(OR(L42="a",L42="as"),K40,IF(OR(L42="b",L42="bs"),K44,)))</f>
        <v/>
      </c>
      <c r="N42" s="226"/>
      <c r="O42" s="203"/>
      <c r="P42" s="204"/>
      <c r="Q42" s="203"/>
      <c r="R42" s="529"/>
      <c r="S42" s="207"/>
    </row>
    <row r="43" spans="1:19" s="63" customFormat="1" ht="9" customHeight="1" x14ac:dyDescent="0.25">
      <c r="A43" s="209">
        <v>19</v>
      </c>
      <c r="B43" s="197" t="str">
        <f>IF($E43="","",VLOOKUP($E43,'1MD ELO (5)'!$A$7:$O$48,14))</f>
        <v/>
      </c>
      <c r="C43" s="197" t="str">
        <f>IF($E43="","",VLOOKUP($E43,'1MD ELO (5)'!$A$7:$O$48,15))</f>
        <v/>
      </c>
      <c r="D43" s="198" t="str">
        <f>IF($E43="","",VLOOKUP($E43,'1MD ELO (5)'!$A$7:$O$48,5))</f>
        <v/>
      </c>
      <c r="E43" s="199"/>
      <c r="F43" s="219" t="str">
        <f>UPPER(IF($E43="","",VLOOKUP($E43,'1MD ELO (5)'!$A$7:$O$48,2)))</f>
        <v/>
      </c>
      <c r="G43" s="219" t="str">
        <f>IF($E43="","",VLOOKUP($E43,'1MD ELO (5)'!$A$7:$O$48,3))</f>
        <v/>
      </c>
      <c r="H43" s="219"/>
      <c r="I43" s="219" t="str">
        <f>IF($E43="","",VLOOKUP($E43,'1MD ELO (5)'!$A$7:$O$48,4))</f>
        <v/>
      </c>
      <c r="J43" s="201"/>
      <c r="K43" s="202"/>
      <c r="L43" s="228"/>
      <c r="M43" s="202"/>
      <c r="N43" s="520"/>
      <c r="O43" s="203"/>
      <c r="P43" s="204"/>
      <c r="Q43" s="203"/>
      <c r="R43" s="529"/>
      <c r="S43" s="207"/>
    </row>
    <row r="44" spans="1:19" s="63" customFormat="1" ht="9" customHeight="1" x14ac:dyDescent="0.25">
      <c r="A44" s="209"/>
      <c r="B44" s="210"/>
      <c r="C44" s="210"/>
      <c r="D44" s="211"/>
      <c r="E44" s="223"/>
      <c r="F44" s="213"/>
      <c r="G44" s="213"/>
      <c r="H44" s="214"/>
      <c r="I44" s="528" t="s">
        <v>59</v>
      </c>
      <c r="J44" s="216"/>
      <c r="K44" s="217" t="str">
        <f>UPPER(IF(OR(J44="a",J44="as"),F43,IF(OR(J44="b",J44="bs"),F45,)))</f>
        <v/>
      </c>
      <c r="L44" s="230"/>
      <c r="M44" s="202"/>
      <c r="N44" s="520"/>
      <c r="O44" s="203"/>
      <c r="P44" s="204"/>
      <c r="Q44" s="203"/>
      <c r="R44" s="529"/>
      <c r="S44" s="207"/>
    </row>
    <row r="45" spans="1:19" s="63" customFormat="1" ht="9" customHeight="1" x14ac:dyDescent="0.25">
      <c r="A45" s="209">
        <v>20</v>
      </c>
      <c r="B45" s="197" t="str">
        <f>IF($E45="","",VLOOKUP($E45,'1MD ELO (5)'!$A$7:$O$48,14))</f>
        <v/>
      </c>
      <c r="C45" s="197" t="str">
        <f>IF($E45="","",VLOOKUP($E45,'1MD ELO (5)'!$A$7:$O$48,15))</f>
        <v/>
      </c>
      <c r="D45" s="198" t="str">
        <f>IF($E45="","",VLOOKUP($E45,'1MD ELO (5)'!$A$7:$O$48,5))</f>
        <v/>
      </c>
      <c r="E45" s="199"/>
      <c r="F45" s="219" t="str">
        <f>UPPER(IF($E45="","",VLOOKUP($E45,'1MD ELO (5)'!$A$7:$O$48,2)))</f>
        <v/>
      </c>
      <c r="G45" s="219" t="str">
        <f>IF($E45="","",VLOOKUP($E45,'1MD ELO (5)'!$A$7:$O$48,3))</f>
        <v/>
      </c>
      <c r="H45" s="219"/>
      <c r="I45" s="219" t="str">
        <f>IF($E45="","",VLOOKUP($E45,'1MD ELO (5)'!$A$7:$O$48,4))</f>
        <v/>
      </c>
      <c r="J45" s="231"/>
      <c r="K45" s="202"/>
      <c r="L45" s="202"/>
      <c r="M45" s="202"/>
      <c r="N45" s="520"/>
      <c r="O45" s="203"/>
      <c r="P45" s="204"/>
      <c r="Q45" s="203"/>
      <c r="R45" s="529"/>
      <c r="S45" s="207"/>
    </row>
    <row r="46" spans="1:19" s="63" customFormat="1" ht="9" customHeight="1" x14ac:dyDescent="0.25">
      <c r="A46" s="209"/>
      <c r="B46" s="210"/>
      <c r="C46" s="210"/>
      <c r="D46" s="211"/>
      <c r="E46" s="223"/>
      <c r="F46" s="213"/>
      <c r="G46" s="213"/>
      <c r="H46" s="214"/>
      <c r="I46" s="213"/>
      <c r="J46" s="224"/>
      <c r="K46" s="202"/>
      <c r="L46" s="202"/>
      <c r="M46" s="215" t="s">
        <v>59</v>
      </c>
      <c r="N46" s="225"/>
      <c r="O46" s="217" t="str">
        <f>UPPER(IF(OR(N46="a",N46="as"),M42,IF(OR(N46="b",N46="bs"),M50,)))</f>
        <v/>
      </c>
      <c r="P46" s="530"/>
      <c r="Q46" s="203"/>
      <c r="R46" s="529"/>
      <c r="S46" s="207"/>
    </row>
    <row r="47" spans="1:19" s="63" customFormat="1" ht="9" customHeight="1" x14ac:dyDescent="0.25">
      <c r="A47" s="209">
        <v>21</v>
      </c>
      <c r="B47" s="197" t="str">
        <f>IF($E47="","",VLOOKUP($E47,'1MD ELO (5)'!$A$7:$O$48,14))</f>
        <v/>
      </c>
      <c r="C47" s="197" t="str">
        <f>IF($E47="","",VLOOKUP($E47,'1MD ELO (5)'!$A$7:$O$48,15))</f>
        <v/>
      </c>
      <c r="D47" s="198" t="str">
        <f>IF($E47="","",VLOOKUP($E47,'1MD ELO (5)'!$A$7:$O$48,5))</f>
        <v/>
      </c>
      <c r="E47" s="199"/>
      <c r="F47" s="219" t="str">
        <f>UPPER(IF($E47="","",VLOOKUP($E47,'1MD ELO (5)'!$A$7:$O$48,2)))</f>
        <v/>
      </c>
      <c r="G47" s="219" t="str">
        <f>IF($E47="","",VLOOKUP($E47,'1MD ELO (5)'!$A$7:$O$48,3))</f>
        <v/>
      </c>
      <c r="H47" s="219"/>
      <c r="I47" s="219" t="str">
        <f>IF($E47="","",VLOOKUP($E47,'1MD ELO (5)'!$A$7:$O$48,4))</f>
        <v/>
      </c>
      <c r="J47" s="236"/>
      <c r="K47" s="202"/>
      <c r="L47" s="202"/>
      <c r="M47" s="202"/>
      <c r="N47" s="520"/>
      <c r="O47" s="202"/>
      <c r="P47" s="529"/>
      <c r="Q47" s="203"/>
      <c r="R47" s="529"/>
      <c r="S47" s="207"/>
    </row>
    <row r="48" spans="1:19" s="63" customFormat="1" ht="9" customHeight="1" x14ac:dyDescent="0.25">
      <c r="A48" s="209"/>
      <c r="B48" s="210"/>
      <c r="C48" s="210"/>
      <c r="D48" s="211"/>
      <c r="E48" s="223"/>
      <c r="F48" s="213"/>
      <c r="G48" s="213"/>
      <c r="H48" s="214"/>
      <c r="I48" s="528" t="s">
        <v>59</v>
      </c>
      <c r="J48" s="216"/>
      <c r="K48" s="217" t="str">
        <f>UPPER(IF(OR(J48="a",J48="as"),F47,IF(OR(J48="b",J48="bs"),F49,)))</f>
        <v/>
      </c>
      <c r="L48" s="217"/>
      <c r="M48" s="202"/>
      <c r="N48" s="520"/>
      <c r="O48" s="203"/>
      <c r="P48" s="529"/>
      <c r="Q48" s="203"/>
      <c r="R48" s="529"/>
      <c r="S48" s="207"/>
    </row>
    <row r="49" spans="1:19" s="63" customFormat="1" ht="9" customHeight="1" x14ac:dyDescent="0.25">
      <c r="A49" s="209">
        <v>22</v>
      </c>
      <c r="B49" s="197" t="str">
        <f>IF($E49="","",VLOOKUP($E49,'1MD ELO (5)'!$A$7:$O$48,14))</f>
        <v/>
      </c>
      <c r="C49" s="197" t="str">
        <f>IF($E49="","",VLOOKUP($E49,'1MD ELO (5)'!$A$7:$O$48,15))</f>
        <v/>
      </c>
      <c r="D49" s="198" t="str">
        <f>IF($E49="","",VLOOKUP($E49,'1MD ELO (5)'!$A$7:$O$48,5))</f>
        <v/>
      </c>
      <c r="E49" s="199"/>
      <c r="F49" s="219" t="str">
        <f>UPPER(IF($E49="","",VLOOKUP($E49,'1MD ELO (5)'!$A$7:$O$48,2)))</f>
        <v/>
      </c>
      <c r="G49" s="219" t="str">
        <f>IF($E49="","",VLOOKUP($E49,'1MD ELO (5)'!$A$7:$O$48,3))</f>
        <v/>
      </c>
      <c r="H49" s="219"/>
      <c r="I49" s="219" t="str">
        <f>IF($E49="","",VLOOKUP($E49,'1MD ELO (5)'!$A$7:$O$48,4))</f>
        <v/>
      </c>
      <c r="J49" s="221"/>
      <c r="K49" s="202"/>
      <c r="L49" s="222"/>
      <c r="M49" s="202"/>
      <c r="N49" s="520"/>
      <c r="O49" s="203"/>
      <c r="P49" s="529"/>
      <c r="Q49" s="203"/>
      <c r="R49" s="529"/>
      <c r="S49" s="207"/>
    </row>
    <row r="50" spans="1:19" s="63" customFormat="1" ht="9" customHeight="1" x14ac:dyDescent="0.25">
      <c r="A50" s="209"/>
      <c r="B50" s="210"/>
      <c r="C50" s="210"/>
      <c r="D50" s="211"/>
      <c r="E50" s="223"/>
      <c r="F50" s="213"/>
      <c r="G50" s="213"/>
      <c r="H50" s="214"/>
      <c r="I50" s="213"/>
      <c r="J50" s="224"/>
      <c r="K50" s="215" t="s">
        <v>59</v>
      </c>
      <c r="L50" s="225"/>
      <c r="M50" s="217" t="str">
        <f>UPPER(IF(OR(L50="a",L50="as"),K48,IF(OR(L50="b",L50="bs"),K52,)))</f>
        <v/>
      </c>
      <c r="N50" s="521"/>
      <c r="O50" s="203"/>
      <c r="P50" s="529"/>
      <c r="Q50" s="203"/>
      <c r="R50" s="529"/>
      <c r="S50" s="207"/>
    </row>
    <row r="51" spans="1:19" s="63" customFormat="1" ht="9" customHeight="1" x14ac:dyDescent="0.25">
      <c r="A51" s="209">
        <v>23</v>
      </c>
      <c r="B51" s="197" t="str">
        <f>IF($E51="","",VLOOKUP($E51,'1MD ELO (5)'!$A$7:$O$48,14))</f>
        <v/>
      </c>
      <c r="C51" s="197" t="str">
        <f>IF($E51="","",VLOOKUP($E51,'1MD ELO (5)'!$A$7:$O$48,15))</f>
        <v/>
      </c>
      <c r="D51" s="198" t="str">
        <f>IF($E51="","",VLOOKUP($E51,'1MD ELO (5)'!$A$7:$O$48,5))</f>
        <v/>
      </c>
      <c r="E51" s="199"/>
      <c r="F51" s="219" t="str">
        <f>UPPER(IF($E51="","",VLOOKUP($E51,'1MD ELO (5)'!$A$7:$O$48,2)))</f>
        <v/>
      </c>
      <c r="G51" s="219" t="str">
        <f>IF($E51="","",VLOOKUP($E51,'1MD ELO (5)'!$A$7:$O$48,3))</f>
        <v/>
      </c>
      <c r="H51" s="219"/>
      <c r="I51" s="219" t="str">
        <f>IF($E51="","",VLOOKUP($E51,'1MD ELO (5)'!$A$7:$O$48,4))</f>
        <v/>
      </c>
      <c r="J51" s="201"/>
      <c r="K51" s="202"/>
      <c r="L51" s="228"/>
      <c r="M51" s="202"/>
      <c r="N51" s="227"/>
      <c r="O51" s="203"/>
      <c r="P51" s="529"/>
      <c r="Q51" s="203"/>
      <c r="R51" s="529"/>
      <c r="S51" s="207"/>
    </row>
    <row r="52" spans="1:19" s="63" customFormat="1" ht="9" customHeight="1" x14ac:dyDescent="0.25">
      <c r="A52" s="209"/>
      <c r="B52" s="210"/>
      <c r="C52" s="210"/>
      <c r="D52" s="211"/>
      <c r="E52" s="212"/>
      <c r="F52" s="213"/>
      <c r="G52" s="213"/>
      <c r="H52" s="214"/>
      <c r="I52" s="215" t="s">
        <v>59</v>
      </c>
      <c r="J52" s="216"/>
      <c r="K52" s="217" t="str">
        <f>UPPER(IF(OR(J52="a",J52="as"),F51,IF(OR(J52="b",J52="bs"),F53,)))</f>
        <v/>
      </c>
      <c r="L52" s="230"/>
      <c r="M52" s="202"/>
      <c r="N52" s="227"/>
      <c r="O52" s="203"/>
      <c r="P52" s="529"/>
      <c r="Q52" s="203"/>
      <c r="R52" s="529"/>
      <c r="S52" s="207"/>
    </row>
    <row r="53" spans="1:19" s="63" customFormat="1" ht="9" customHeight="1" x14ac:dyDescent="0.25">
      <c r="A53" s="196">
        <v>24</v>
      </c>
      <c r="B53" s="197" t="str">
        <f>IF($E53="","",VLOOKUP($E53,'1MD ELO (5)'!$A$7:$O$48,14))</f>
        <v/>
      </c>
      <c r="C53" s="197" t="str">
        <f>IF($E53="","",VLOOKUP($E53,'1MD ELO (5)'!$A$7:$O$48,15))</f>
        <v/>
      </c>
      <c r="D53" s="198" t="str">
        <f>IF($E53="","",VLOOKUP($E53,'1MD ELO (5)'!$A$7:$O$48,5))</f>
        <v/>
      </c>
      <c r="E53" s="199"/>
      <c r="F53" s="200" t="str">
        <f>UPPER(IF($E53="","",VLOOKUP($E53,'1MD ELO (5)'!$A$7:$O$48,2)))</f>
        <v/>
      </c>
      <c r="G53" s="200" t="str">
        <f>IF($E53="","",VLOOKUP($E53,'1MD ELO (5)'!$A$7:$O$48,3))</f>
        <v/>
      </c>
      <c r="H53" s="200"/>
      <c r="I53" s="200" t="str">
        <f>IF($E53="","",VLOOKUP($E53,'1MD ELO (5)'!$A$7:$O$48,4))</f>
        <v/>
      </c>
      <c r="J53" s="231"/>
      <c r="K53" s="202"/>
      <c r="L53" s="202"/>
      <c r="M53" s="202"/>
      <c r="N53" s="227"/>
      <c r="O53" s="203"/>
      <c r="P53" s="529"/>
      <c r="Q53" s="203"/>
      <c r="R53" s="529"/>
      <c r="S53" s="207"/>
    </row>
    <row r="54" spans="1:19" s="63" customFormat="1" ht="9" customHeight="1" x14ac:dyDescent="0.25">
      <c r="A54" s="209"/>
      <c r="B54" s="210"/>
      <c r="C54" s="210"/>
      <c r="D54" s="211"/>
      <c r="E54" s="212"/>
      <c r="F54" s="233"/>
      <c r="G54" s="233"/>
      <c r="H54" s="303"/>
      <c r="I54" s="233"/>
      <c r="J54" s="224"/>
      <c r="K54" s="202"/>
      <c r="L54" s="202"/>
      <c r="M54" s="202"/>
      <c r="N54" s="227"/>
      <c r="O54" s="215" t="s">
        <v>59</v>
      </c>
      <c r="P54" s="225"/>
      <c r="Q54" s="217" t="str">
        <f>UPPER(IF(OR(P54="a",P54="as"),O46,IF(OR(P54="b",P54="bs"),O62,)))</f>
        <v/>
      </c>
      <c r="R54" s="531"/>
      <c r="S54" s="207"/>
    </row>
    <row r="55" spans="1:19" s="63" customFormat="1" ht="9" customHeight="1" x14ac:dyDescent="0.25">
      <c r="A55" s="196">
        <v>25</v>
      </c>
      <c r="B55" s="197" t="str">
        <f>IF($E55="","",VLOOKUP($E55,'1MD ELO (5)'!$A$7:$O$48,14))</f>
        <v/>
      </c>
      <c r="C55" s="197" t="str">
        <f>IF($E55="","",VLOOKUP($E55,'1MD ELO (5)'!$A$7:$O$48,15))</f>
        <v/>
      </c>
      <c r="D55" s="198" t="str">
        <f>IF($E55="","",VLOOKUP($E55,'1MD ELO (5)'!$A$7:$O$48,5))</f>
        <v/>
      </c>
      <c r="E55" s="199"/>
      <c r="F55" s="200" t="str">
        <f>UPPER(IF($E55="","",VLOOKUP($E55,'1MD ELO (5)'!$A$7:$O$48,2)))</f>
        <v/>
      </c>
      <c r="G55" s="200" t="str">
        <f>IF($E55="","",VLOOKUP($E55,'1MD ELO (5)'!$A$7:$O$48,3))</f>
        <v/>
      </c>
      <c r="H55" s="200"/>
      <c r="I55" s="200" t="str">
        <f>IF($E55="","",VLOOKUP($E55,'1MD ELO (5)'!$A$7:$O$48,4))</f>
        <v/>
      </c>
      <c r="J55" s="201"/>
      <c r="K55" s="202"/>
      <c r="L55" s="202"/>
      <c r="M55" s="202"/>
      <c r="N55" s="227"/>
      <c r="O55" s="203"/>
      <c r="P55" s="529"/>
      <c r="Q55" s="202"/>
      <c r="R55" s="204"/>
      <c r="S55" s="207"/>
    </row>
    <row r="56" spans="1:19" s="63" customFormat="1" ht="9" customHeight="1" x14ac:dyDescent="0.25">
      <c r="A56" s="209"/>
      <c r="B56" s="210"/>
      <c r="C56" s="210"/>
      <c r="D56" s="211"/>
      <c r="E56" s="212"/>
      <c r="F56" s="213"/>
      <c r="G56" s="213"/>
      <c r="H56" s="214"/>
      <c r="I56" s="215" t="s">
        <v>59</v>
      </c>
      <c r="J56" s="216"/>
      <c r="K56" s="217" t="str">
        <f>UPPER(IF(OR(J56="a",J56="as"),F55,IF(OR(J56="b",J56="bs"),F57,)))</f>
        <v/>
      </c>
      <c r="L56" s="217"/>
      <c r="M56" s="202"/>
      <c r="N56" s="227"/>
      <c r="O56" s="203"/>
      <c r="P56" s="529"/>
      <c r="Q56" s="203"/>
      <c r="R56" s="204"/>
      <c r="S56" s="207"/>
    </row>
    <row r="57" spans="1:19" s="63" customFormat="1" ht="9" customHeight="1" x14ac:dyDescent="0.25">
      <c r="A57" s="209">
        <v>26</v>
      </c>
      <c r="B57" s="197" t="str">
        <f>IF($E57="","",VLOOKUP($E57,'1MD ELO (5)'!$A$7:$O$48,14))</f>
        <v/>
      </c>
      <c r="C57" s="197" t="str">
        <f>IF($E57="","",VLOOKUP($E57,'1MD ELO (5)'!$A$7:$O$48,15))</f>
        <v/>
      </c>
      <c r="D57" s="198" t="str">
        <f>IF($E57="","",VLOOKUP($E57,'1MD ELO (5)'!$A$7:$O$48,5))</f>
        <v/>
      </c>
      <c r="E57" s="199"/>
      <c r="F57" s="219" t="str">
        <f>UPPER(IF($E57="","",VLOOKUP($E57,'1MD ELO (5)'!$A$7:$O$48,2)))</f>
        <v/>
      </c>
      <c r="G57" s="219" t="str">
        <f>IF($E57="","",VLOOKUP($E57,'1MD ELO (5)'!$A$7:$O$48,3))</f>
        <v/>
      </c>
      <c r="H57" s="219"/>
      <c r="I57" s="219" t="str">
        <f>IF($E57="","",VLOOKUP($E57,'1MD ELO (5)'!$A$7:$O$48,4))</f>
        <v/>
      </c>
      <c r="J57" s="221"/>
      <c r="K57" s="202"/>
      <c r="L57" s="222"/>
      <c r="M57" s="202"/>
      <c r="N57" s="227"/>
      <c r="O57" s="203"/>
      <c r="P57" s="529"/>
      <c r="Q57" s="203"/>
      <c r="R57" s="204"/>
      <c r="S57" s="207"/>
    </row>
    <row r="58" spans="1:19" s="63" customFormat="1" ht="9" customHeight="1" x14ac:dyDescent="0.25">
      <c r="A58" s="209"/>
      <c r="B58" s="210"/>
      <c r="C58" s="210"/>
      <c r="D58" s="211"/>
      <c r="E58" s="223"/>
      <c r="F58" s="213"/>
      <c r="G58" s="213"/>
      <c r="H58" s="214"/>
      <c r="I58" s="213"/>
      <c r="J58" s="224"/>
      <c r="K58" s="215" t="s">
        <v>59</v>
      </c>
      <c r="L58" s="225"/>
      <c r="M58" s="217" t="str">
        <f>UPPER(IF(OR(L58="a",L58="as"),K56,IF(OR(L58="b",L58="bs"),K60,)))</f>
        <v/>
      </c>
      <c r="N58" s="226"/>
      <c r="O58" s="203"/>
      <c r="P58" s="529"/>
      <c r="Q58" s="203"/>
      <c r="R58" s="204"/>
      <c r="S58" s="207"/>
    </row>
    <row r="59" spans="1:19" s="63" customFormat="1" ht="9" customHeight="1" x14ac:dyDescent="0.25">
      <c r="A59" s="209">
        <v>27</v>
      </c>
      <c r="B59" s="197" t="str">
        <f>IF($E59="","",VLOOKUP($E59,'1MD ELO (5)'!$A$7:$O$48,14))</f>
        <v/>
      </c>
      <c r="C59" s="197" t="str">
        <f>IF($E59="","",VLOOKUP($E59,'1MD ELO (5)'!$A$7:$O$48,15))</f>
        <v/>
      </c>
      <c r="D59" s="198" t="str">
        <f>IF($E59="","",VLOOKUP($E59,'1MD ELO (5)'!$A$7:$O$48,5))</f>
        <v/>
      </c>
      <c r="E59" s="199"/>
      <c r="F59" s="219" t="str">
        <f>UPPER(IF($E59="","",VLOOKUP($E59,'1MD ELO (5)'!$A$7:$O$48,2)))</f>
        <v/>
      </c>
      <c r="G59" s="219" t="str">
        <f>IF($E59="","",VLOOKUP($E59,'1MD ELO (5)'!$A$7:$O$48,3))</f>
        <v/>
      </c>
      <c r="H59" s="219"/>
      <c r="I59" s="219" t="str">
        <f>IF($E59="","",VLOOKUP($E59,'1MD ELO (5)'!$A$7:$O$48,4))</f>
        <v/>
      </c>
      <c r="J59" s="201"/>
      <c r="K59" s="202"/>
      <c r="L59" s="228"/>
      <c r="M59" s="202"/>
      <c r="N59" s="520"/>
      <c r="O59" s="203"/>
      <c r="P59" s="529"/>
      <c r="Q59" s="203"/>
      <c r="R59" s="204"/>
      <c r="S59" s="313"/>
    </row>
    <row r="60" spans="1:19" s="63" customFormat="1" ht="9" customHeight="1" x14ac:dyDescent="0.25">
      <c r="A60" s="209"/>
      <c r="B60" s="210"/>
      <c r="C60" s="210"/>
      <c r="D60" s="211"/>
      <c r="E60" s="223"/>
      <c r="F60" s="213"/>
      <c r="G60" s="213"/>
      <c r="H60" s="214"/>
      <c r="I60" s="528" t="s">
        <v>59</v>
      </c>
      <c r="J60" s="216"/>
      <c r="K60" s="217" t="str">
        <f>UPPER(IF(OR(J60="a",J60="as"),F59,IF(OR(J60="b",J60="bs"),F61,)))</f>
        <v/>
      </c>
      <c r="L60" s="230"/>
      <c r="M60" s="202"/>
      <c r="N60" s="520"/>
      <c r="O60" s="203"/>
      <c r="P60" s="529"/>
      <c r="Q60" s="203"/>
      <c r="R60" s="204"/>
      <c r="S60" s="207"/>
    </row>
    <row r="61" spans="1:19" s="63" customFormat="1" ht="9" customHeight="1" x14ac:dyDescent="0.25">
      <c r="A61" s="209">
        <v>28</v>
      </c>
      <c r="B61" s="197" t="str">
        <f>IF($E61="","",VLOOKUP($E61,'1MD ELO (5)'!$A$7:$O$48,14))</f>
        <v/>
      </c>
      <c r="C61" s="197" t="str">
        <f>IF($E61="","",VLOOKUP($E61,'1MD ELO (5)'!$A$7:$O$48,15))</f>
        <v/>
      </c>
      <c r="D61" s="198" t="str">
        <f>IF($E61="","",VLOOKUP($E61,'1MD ELO (5)'!$A$7:$O$48,5))</f>
        <v/>
      </c>
      <c r="E61" s="199"/>
      <c r="F61" s="219" t="str">
        <f>UPPER(IF($E61="","",VLOOKUP($E61,'1MD ELO (5)'!$A$7:$O$48,2)))</f>
        <v/>
      </c>
      <c r="G61" s="219" t="str">
        <f>IF($E61="","",VLOOKUP($E61,'1MD ELO (5)'!$A$7:$O$48,3))</f>
        <v/>
      </c>
      <c r="H61" s="219"/>
      <c r="I61" s="219" t="str">
        <f>IF($E61="","",VLOOKUP($E61,'1MD ELO (5)'!$A$7:$O$48,4))</f>
        <v/>
      </c>
      <c r="J61" s="231"/>
      <c r="K61" s="202"/>
      <c r="L61" s="202"/>
      <c r="M61" s="202"/>
      <c r="N61" s="520"/>
      <c r="O61" s="203"/>
      <c r="P61" s="529"/>
      <c r="Q61" s="203"/>
      <c r="R61" s="204"/>
      <c r="S61" s="207"/>
    </row>
    <row r="62" spans="1:19" s="63" customFormat="1" ht="9" customHeight="1" x14ac:dyDescent="0.25">
      <c r="A62" s="209"/>
      <c r="B62" s="210"/>
      <c r="C62" s="210"/>
      <c r="D62" s="211"/>
      <c r="E62" s="223"/>
      <c r="F62" s="213"/>
      <c r="G62" s="213"/>
      <c r="H62" s="214"/>
      <c r="I62" s="213"/>
      <c r="J62" s="224"/>
      <c r="K62" s="202"/>
      <c r="L62" s="202"/>
      <c r="M62" s="215" t="s">
        <v>59</v>
      </c>
      <c r="N62" s="225"/>
      <c r="O62" s="217" t="str">
        <f>UPPER(IF(OR(N62="a",N62="as"),M58,IF(OR(N62="b",N62="bs"),M66,)))</f>
        <v/>
      </c>
      <c r="P62" s="531"/>
      <c r="Q62" s="203"/>
      <c r="R62" s="204"/>
      <c r="S62" s="207"/>
    </row>
    <row r="63" spans="1:19" s="63" customFormat="1" ht="9" customHeight="1" x14ac:dyDescent="0.25">
      <c r="A63" s="209">
        <v>29</v>
      </c>
      <c r="B63" s="197" t="str">
        <f>IF($E63="","",VLOOKUP($E63,'1MD ELO (5)'!$A$7:$O$48,14))</f>
        <v/>
      </c>
      <c r="C63" s="197" t="str">
        <f>IF($E63="","",VLOOKUP($E63,'1MD ELO (5)'!$A$7:$O$48,15))</f>
        <v/>
      </c>
      <c r="D63" s="198" t="str">
        <f>IF($E63="","",VLOOKUP($E63,'1MD ELO (5)'!$A$7:$O$48,5))</f>
        <v/>
      </c>
      <c r="E63" s="199"/>
      <c r="F63" s="219" t="str">
        <f>UPPER(IF($E63="","",VLOOKUP($E63,'1MD ELO (5)'!$A$7:$O$48,2)))</f>
        <v/>
      </c>
      <c r="G63" s="219" t="str">
        <f>IF($E63="","",VLOOKUP($E63,'1MD ELO (5)'!$A$7:$O$48,3))</f>
        <v/>
      </c>
      <c r="H63" s="219"/>
      <c r="I63" s="219" t="str">
        <f>IF($E63="","",VLOOKUP($E63,'1MD ELO (5)'!$A$7:$O$48,4))</f>
        <v/>
      </c>
      <c r="J63" s="236"/>
      <c r="K63" s="202"/>
      <c r="L63" s="202"/>
      <c r="M63" s="202"/>
      <c r="N63" s="520"/>
      <c r="O63" s="202"/>
      <c r="P63" s="227"/>
      <c r="Q63" s="205"/>
      <c r="R63" s="206"/>
      <c r="S63" s="207"/>
    </row>
    <row r="64" spans="1:19" s="63" customFormat="1" ht="9" customHeight="1" x14ac:dyDescent="0.25">
      <c r="A64" s="209"/>
      <c r="B64" s="210"/>
      <c r="C64" s="210"/>
      <c r="D64" s="211"/>
      <c r="E64" s="223"/>
      <c r="F64" s="213"/>
      <c r="G64" s="213"/>
      <c r="H64" s="214"/>
      <c r="I64" s="528" t="s">
        <v>59</v>
      </c>
      <c r="J64" s="216"/>
      <c r="K64" s="217" t="str">
        <f>UPPER(IF(OR(J64="a",J64="as"),F63,IF(OR(J64="b",J64="bs"),F65,)))</f>
        <v/>
      </c>
      <c r="L64" s="217"/>
      <c r="M64" s="202"/>
      <c r="N64" s="520"/>
      <c r="O64" s="227"/>
      <c r="P64" s="227"/>
      <c r="Q64" s="205"/>
      <c r="R64" s="206"/>
      <c r="S64" s="207"/>
    </row>
    <row r="65" spans="1:19" s="63" customFormat="1" ht="9" customHeight="1" x14ac:dyDescent="0.25">
      <c r="A65" s="209">
        <v>30</v>
      </c>
      <c r="B65" s="197" t="str">
        <f>IF($E65="","",VLOOKUP($E65,'1MD ELO (5)'!$A$7:$O$48,14))</f>
        <v/>
      </c>
      <c r="C65" s="197" t="str">
        <f>IF($E65="","",VLOOKUP($E65,'1MD ELO (5)'!$A$7:$O$48,15))</f>
        <v/>
      </c>
      <c r="D65" s="198" t="str">
        <f>IF($E65="","",VLOOKUP($E65,'1MD ELO (5)'!$A$7:$O$48,5))</f>
        <v/>
      </c>
      <c r="E65" s="199"/>
      <c r="F65" s="219" t="str">
        <f>UPPER(IF($E65="","",VLOOKUP($E65,'1MD ELO (5)'!$A$7:$O$48,2)))</f>
        <v/>
      </c>
      <c r="G65" s="219" t="str">
        <f>IF($E65="","",VLOOKUP($E65,'1MD ELO (5)'!$A$7:$O$48,3))</f>
        <v/>
      </c>
      <c r="H65" s="219"/>
      <c r="I65" s="219" t="str">
        <f>IF($E65="","",VLOOKUP($E65,'1MD ELO (5)'!$A$7:$O$48,4))</f>
        <v/>
      </c>
      <c r="J65" s="221"/>
      <c r="K65" s="202"/>
      <c r="L65" s="222"/>
      <c r="M65" s="202"/>
      <c r="N65" s="520"/>
      <c r="O65" s="227"/>
      <c r="P65" s="227"/>
      <c r="Q65" s="205"/>
      <c r="R65" s="206"/>
      <c r="S65" s="207"/>
    </row>
    <row r="66" spans="1:19" s="63" customFormat="1" ht="9" customHeight="1" x14ac:dyDescent="0.25">
      <c r="A66" s="209"/>
      <c r="B66" s="210"/>
      <c r="C66" s="210"/>
      <c r="D66" s="211"/>
      <c r="E66" s="223"/>
      <c r="F66" s="213"/>
      <c r="G66" s="213"/>
      <c r="H66" s="214"/>
      <c r="I66" s="213"/>
      <c r="J66" s="224"/>
      <c r="K66" s="215" t="s">
        <v>59</v>
      </c>
      <c r="L66" s="225"/>
      <c r="M66" s="217" t="str">
        <f>UPPER(IF(OR(L66="a",L66="as"),K64,IF(OR(L66="b",L66="bs"),K68,)))</f>
        <v/>
      </c>
      <c r="N66" s="521"/>
      <c r="O66" s="227"/>
      <c r="P66" s="227"/>
      <c r="Q66" s="205"/>
      <c r="R66" s="206"/>
      <c r="S66" s="207"/>
    </row>
    <row r="67" spans="1:19" s="63" customFormat="1" ht="9" customHeight="1" x14ac:dyDescent="0.25">
      <c r="A67" s="209">
        <v>31</v>
      </c>
      <c r="B67" s="197" t="str">
        <f>IF($E67="","",VLOOKUP($E67,'1MD ELO (5)'!$A$7:$O$48,14))</f>
        <v/>
      </c>
      <c r="C67" s="197" t="str">
        <f>IF($E67="","",VLOOKUP($E67,'1MD ELO (5)'!$A$7:$O$48,15))</f>
        <v/>
      </c>
      <c r="D67" s="198" t="str">
        <f>IF($E67="","",VLOOKUP($E67,'1MD ELO (5)'!$A$7:$O$48,5))</f>
        <v/>
      </c>
      <c r="E67" s="199"/>
      <c r="F67" s="219" t="str">
        <f>UPPER(IF($E67="","",VLOOKUP($E67,'1MD ELO (5)'!$A$7:$O$48,2)))</f>
        <v/>
      </c>
      <c r="G67" s="219" t="str">
        <f>IF($E67="","",VLOOKUP($E67,'1MD ELO (5)'!$A$7:$O$48,3))</f>
        <v/>
      </c>
      <c r="H67" s="219"/>
      <c r="I67" s="219" t="str">
        <f>IF($E67="","",VLOOKUP($E67,'1MD ELO (5)'!$A$7:$O$48,4))</f>
        <v/>
      </c>
      <c r="J67" s="201"/>
      <c r="K67" s="202"/>
      <c r="L67" s="228"/>
      <c r="M67" s="202"/>
      <c r="N67" s="227"/>
      <c r="O67" s="227"/>
      <c r="P67" s="227"/>
      <c r="Q67" s="205"/>
      <c r="R67" s="206"/>
      <c r="S67" s="207"/>
    </row>
    <row r="68" spans="1:19" s="63" customFormat="1" ht="9" customHeight="1" x14ac:dyDescent="0.25">
      <c r="A68" s="209"/>
      <c r="B68" s="210"/>
      <c r="C68" s="210"/>
      <c r="D68" s="211"/>
      <c r="E68" s="212"/>
      <c r="F68" s="213"/>
      <c r="G68" s="213"/>
      <c r="H68" s="214"/>
      <c r="I68" s="215" t="s">
        <v>59</v>
      </c>
      <c r="J68" s="216"/>
      <c r="K68" s="217" t="str">
        <f>UPPER(IF(OR(J68="a",J68="as"),F67,IF(OR(J68="b",J68="bs"),F69,)))</f>
        <v/>
      </c>
      <c r="L68" s="230"/>
      <c r="M68" s="202"/>
      <c r="N68" s="227"/>
      <c r="O68" s="227"/>
      <c r="P68" s="227"/>
      <c r="Q68" s="205"/>
      <c r="R68" s="206"/>
      <c r="S68" s="207"/>
    </row>
    <row r="69" spans="1:19" s="63" customFormat="1" ht="9" customHeight="1" x14ac:dyDescent="0.25">
      <c r="A69" s="196">
        <v>32</v>
      </c>
      <c r="B69" s="197" t="str">
        <f>IF($E69="","",VLOOKUP($E69,'1MD ELO (5)'!$A$7:$O$48,14))</f>
        <v/>
      </c>
      <c r="C69" s="197" t="str">
        <f>IF($E69="","",VLOOKUP($E69,'1MD ELO (5)'!$A$7:$O$48,15))</f>
        <v/>
      </c>
      <c r="D69" s="198" t="str">
        <f>IF($E69="","",VLOOKUP($E69,'1MD ELO (5)'!$A$7:$O$48,5))</f>
        <v/>
      </c>
      <c r="E69" s="199"/>
      <c r="F69" s="200" t="str">
        <f>UPPER(IF($E69="","",VLOOKUP($E69,'1MD ELO (5)'!$A$7:$O$48,2)))</f>
        <v/>
      </c>
      <c r="G69" s="200" t="str">
        <f>IF($E69="","",VLOOKUP($E69,'1MD ELO (5)'!$A$7:$O$48,3))</f>
        <v/>
      </c>
      <c r="H69" s="200"/>
      <c r="I69" s="200" t="str">
        <f>IF($E69="","",VLOOKUP($E69,'1MD ELO (5)'!$A$7:$O$48,4))</f>
        <v/>
      </c>
      <c r="J69" s="231"/>
      <c r="K69" s="202"/>
      <c r="L69" s="202"/>
      <c r="M69" s="202"/>
      <c r="N69" s="202"/>
      <c r="O69" s="203"/>
      <c r="P69" s="204"/>
      <c r="Q69" s="205"/>
      <c r="R69" s="206"/>
      <c r="S69" s="207"/>
    </row>
    <row r="70" spans="1:19" s="10" customFormat="1" ht="6.75" customHeight="1" x14ac:dyDescent="0.25">
      <c r="A70" s="304"/>
      <c r="B70" s="304"/>
      <c r="C70" s="304"/>
      <c r="D70" s="304"/>
      <c r="E70" s="304"/>
      <c r="F70" s="305"/>
      <c r="G70" s="305"/>
      <c r="H70" s="305"/>
      <c r="I70" s="305"/>
      <c r="J70" s="306"/>
      <c r="K70" s="307"/>
      <c r="L70" s="308"/>
      <c r="M70" s="307"/>
      <c r="N70" s="308"/>
      <c r="O70" s="307"/>
      <c r="P70" s="308"/>
      <c r="Q70" s="307"/>
      <c r="R70" s="308"/>
      <c r="S70" s="314"/>
    </row>
    <row r="71" spans="1:19" s="21" customFormat="1" ht="10.5" customHeight="1" x14ac:dyDescent="0.25">
      <c r="A71" s="242" t="s">
        <v>54</v>
      </c>
      <c r="B71" s="243"/>
      <c r="C71" s="243"/>
      <c r="D71" s="244"/>
      <c r="E71" s="245" t="s">
        <v>60</v>
      </c>
      <c r="F71" s="246" t="s">
        <v>61</v>
      </c>
      <c r="G71" s="245"/>
      <c r="H71" s="245"/>
      <c r="I71" s="247"/>
      <c r="J71" s="245" t="s">
        <v>60</v>
      </c>
      <c r="K71" s="246" t="s">
        <v>123</v>
      </c>
      <c r="L71" s="248"/>
      <c r="M71" s="246" t="s">
        <v>124</v>
      </c>
      <c r="N71" s="249"/>
      <c r="O71" s="250" t="s">
        <v>125</v>
      </c>
      <c r="P71" s="250"/>
      <c r="Q71" s="251"/>
      <c r="R71" s="252"/>
    </row>
    <row r="72" spans="1:19" s="21" customFormat="1" ht="9" customHeight="1" x14ac:dyDescent="0.25">
      <c r="A72" s="253" t="s">
        <v>65</v>
      </c>
      <c r="B72" s="254"/>
      <c r="C72" s="255"/>
      <c r="D72" s="256"/>
      <c r="E72" s="257">
        <v>1</v>
      </c>
      <c r="F72" s="258" t="str">
        <f>IF(E72&gt;$R$79,,UPPER(VLOOKUP(E72,'1MD ELO (5)'!$A$7:$Q$134,2)))</f>
        <v/>
      </c>
      <c r="G72" s="259"/>
      <c r="H72" s="258"/>
      <c r="I72" s="260"/>
      <c r="J72" s="261" t="s">
        <v>66</v>
      </c>
      <c r="K72" s="262"/>
      <c r="L72" s="263"/>
      <c r="M72" s="262"/>
      <c r="N72" s="264"/>
      <c r="O72" s="265" t="s">
        <v>67</v>
      </c>
      <c r="P72" s="266"/>
      <c r="Q72" s="266"/>
      <c r="R72" s="267"/>
    </row>
    <row r="73" spans="1:19" s="21" customFormat="1" ht="9" customHeight="1" x14ac:dyDescent="0.25">
      <c r="A73" s="268" t="s">
        <v>126</v>
      </c>
      <c r="B73" s="269"/>
      <c r="C73" s="270"/>
      <c r="D73" s="271"/>
      <c r="E73" s="257">
        <v>2</v>
      </c>
      <c r="F73" s="258" t="str">
        <f>IF(E73&gt;$R$79,,UPPER(VLOOKUP(E73,'1MD ELO (5)'!$A$7:$Q$134,2)))</f>
        <v/>
      </c>
      <c r="G73" s="259"/>
      <c r="H73" s="258"/>
      <c r="I73" s="260"/>
      <c r="J73" s="261" t="s">
        <v>69</v>
      </c>
      <c r="K73" s="262"/>
      <c r="L73" s="263"/>
      <c r="M73" s="262"/>
      <c r="N73" s="264"/>
      <c r="O73" s="272"/>
      <c r="P73" s="273"/>
      <c r="Q73" s="269"/>
      <c r="R73" s="274"/>
    </row>
    <row r="74" spans="1:19" s="21" customFormat="1" ht="9" customHeight="1" x14ac:dyDescent="0.25">
      <c r="A74" s="275"/>
      <c r="B74" s="276"/>
      <c r="C74" s="277"/>
      <c r="D74" s="278"/>
      <c r="E74" s="257">
        <v>3</v>
      </c>
      <c r="F74" s="258" t="str">
        <f>IF(E74&gt;$R$79,,UPPER(VLOOKUP(E74,'1MD ELO (5)'!$A$7:$Q$134,2)))</f>
        <v/>
      </c>
      <c r="G74" s="259"/>
      <c r="H74" s="258"/>
      <c r="I74" s="260"/>
      <c r="J74" s="261" t="s">
        <v>70</v>
      </c>
      <c r="K74" s="262"/>
      <c r="L74" s="263"/>
      <c r="M74" s="262"/>
      <c r="N74" s="264"/>
      <c r="O74" s="265" t="s">
        <v>71</v>
      </c>
      <c r="P74" s="266"/>
      <c r="Q74" s="266"/>
      <c r="R74" s="267"/>
    </row>
    <row r="75" spans="1:19" s="21" customFormat="1" ht="9" customHeight="1" x14ac:dyDescent="0.25">
      <c r="A75" s="279"/>
      <c r="B75" s="182"/>
      <c r="C75" s="182"/>
      <c r="D75" s="280"/>
      <c r="E75" s="257">
        <v>4</v>
      </c>
      <c r="F75" s="258" t="str">
        <f>IF(E75&gt;$R$79,,UPPER(VLOOKUP(E75,'1MD ELO (5)'!$A$7:$Q$134,2)))</f>
        <v/>
      </c>
      <c r="G75" s="259"/>
      <c r="H75" s="258"/>
      <c r="I75" s="260"/>
      <c r="J75" s="261" t="s">
        <v>72</v>
      </c>
      <c r="K75" s="262"/>
      <c r="L75" s="263"/>
      <c r="M75" s="262"/>
      <c r="N75" s="264"/>
      <c r="O75" s="262"/>
      <c r="P75" s="263"/>
      <c r="Q75" s="262"/>
      <c r="R75" s="264"/>
    </row>
    <row r="76" spans="1:19" s="21" customFormat="1" ht="9" customHeight="1" x14ac:dyDescent="0.25">
      <c r="A76" s="281"/>
      <c r="B76" s="282"/>
      <c r="C76" s="282"/>
      <c r="D76" s="283"/>
      <c r="E76" s="257">
        <v>5</v>
      </c>
      <c r="F76" s="258" t="str">
        <f>IF(E76&gt;$R$79,,UPPER(VLOOKUP(E76,'1MD ELO (5)'!$A$7:$Q$134,2)))</f>
        <v/>
      </c>
      <c r="G76" s="259"/>
      <c r="H76" s="258"/>
      <c r="I76" s="260"/>
      <c r="J76" s="261" t="s">
        <v>73</v>
      </c>
      <c r="K76" s="262"/>
      <c r="L76" s="263"/>
      <c r="M76" s="262"/>
      <c r="N76" s="264"/>
      <c r="O76" s="269"/>
      <c r="P76" s="273"/>
      <c r="Q76" s="269"/>
      <c r="R76" s="274"/>
    </row>
    <row r="77" spans="1:19" s="21" customFormat="1" ht="9" customHeight="1" x14ac:dyDescent="0.25">
      <c r="A77" s="284"/>
      <c r="B77" s="19"/>
      <c r="C77" s="182"/>
      <c r="D77" s="280"/>
      <c r="E77" s="257">
        <v>6</v>
      </c>
      <c r="F77" s="258" t="str">
        <f>IF(E77&gt;$R$79,,UPPER(VLOOKUP(E77,'1MD ELO (5)'!$A$7:$Q$134,2)))</f>
        <v/>
      </c>
      <c r="G77" s="259"/>
      <c r="H77" s="258"/>
      <c r="I77" s="260"/>
      <c r="J77" s="261" t="s">
        <v>74</v>
      </c>
      <c r="K77" s="262"/>
      <c r="L77" s="263"/>
      <c r="M77" s="262"/>
      <c r="N77" s="264"/>
      <c r="O77" s="265" t="s">
        <v>34</v>
      </c>
      <c r="P77" s="266"/>
      <c r="Q77" s="266"/>
      <c r="R77" s="267"/>
    </row>
    <row r="78" spans="1:19" s="21" customFormat="1" ht="9" customHeight="1" x14ac:dyDescent="0.25">
      <c r="A78" s="284"/>
      <c r="B78" s="19"/>
      <c r="C78" s="285"/>
      <c r="D78" s="286"/>
      <c r="E78" s="257">
        <v>7</v>
      </c>
      <c r="F78" s="258" t="str">
        <f>IF(E78&gt;$R$79,,UPPER(VLOOKUP(E78,'1MD ELO (5)'!$A$7:$Q$134,2)))</f>
        <v/>
      </c>
      <c r="G78" s="259"/>
      <c r="H78" s="258"/>
      <c r="I78" s="260"/>
      <c r="J78" s="261" t="s">
        <v>75</v>
      </c>
      <c r="K78" s="262"/>
      <c r="L78" s="263"/>
      <c r="M78" s="262"/>
      <c r="N78" s="264"/>
      <c r="O78" s="262"/>
      <c r="P78" s="263"/>
      <c r="Q78" s="262"/>
      <c r="R78" s="264"/>
    </row>
    <row r="79" spans="1:19" s="21" customFormat="1" ht="9" customHeight="1" x14ac:dyDescent="0.25">
      <c r="A79" s="287"/>
      <c r="B79" s="288"/>
      <c r="C79" s="289"/>
      <c r="D79" s="290"/>
      <c r="E79" s="291">
        <v>8</v>
      </c>
      <c r="F79" s="292" t="str">
        <f>IF(E79&gt;$R$79,,UPPER(VLOOKUP(E79,'1MD ELO (5)'!$A$7:$Q$134,2)))</f>
        <v/>
      </c>
      <c r="G79" s="293"/>
      <c r="H79" s="292"/>
      <c r="I79" s="294"/>
      <c r="J79" s="295" t="s">
        <v>76</v>
      </c>
      <c r="K79" s="269"/>
      <c r="L79" s="273"/>
      <c r="M79" s="269"/>
      <c r="N79" s="274"/>
      <c r="O79" s="269">
        <f>R4</f>
        <v>0</v>
      </c>
      <c r="P79" s="273"/>
      <c r="Q79" s="269"/>
      <c r="R79" s="296">
        <f>MIN(8,'1MD ELO (5)'!Q5)</f>
        <v>8</v>
      </c>
    </row>
  </sheetData>
  <mergeCells count="2">
    <mergeCell ref="A4:C4"/>
    <mergeCell ref="Q41:R41"/>
  </mergeCells>
  <conditionalFormatting sqref="E7 E9 E11">
    <cfRule type="expression" dxfId="452" priority="2">
      <formula>$E7&lt;9</formula>
    </cfRule>
  </conditionalFormatting>
  <conditionalFormatting sqref="E13 E15 E17 E19 E21 E23 E25 E27 E29 E31 E33 E35 E37 E39 E41 E43 E45 E47 E49 E51 E53 E55 E57 E59 E61 E63 E65 E67 E69">
    <cfRule type="expression" dxfId="451" priority="8">
      <formula>AND($E13&lt;9,$C13&gt;0)</formula>
    </cfRule>
  </conditionalFormatting>
  <conditionalFormatting sqref="H7 H9 H11 H13 H15 H17 H19 H21 H23 H25 H27 H29 H31 H33 H35 H37 H39 H41 H43 H45 H47 H49 H51 H53 H55 H57 H59 H61 H63 H65 H67 H69">
    <cfRule type="expression" dxfId="450" priority="12">
      <formula>AND($E7&lt;9,$C7&gt;0)</formula>
    </cfRule>
  </conditionalFormatting>
  <conditionalFormatting sqref="I8 K10 I12 M14 I16 K18 I20 O22 I24 K26 I28 M30 I32 K34 I36 O39 I40 K42 I44 M46 I48 K50 I52 O54 I56 K58 I60 M62 I64 K66 I68">
    <cfRule type="expression" dxfId="449" priority="9">
      <formula>AND($O$1="CU",I8="Umpire")</formula>
    </cfRule>
    <cfRule type="expression" dxfId="448" priority="10">
      <formula>AND($O$1="CU",I8&lt;&gt;"Umpire",J8&lt;&gt;"")</formula>
    </cfRule>
    <cfRule type="expression" dxfId="447" priority="11">
      <formula>AND($O$1="CU",I8&lt;&gt;"Umpire")</formula>
    </cfRule>
  </conditionalFormatting>
  <conditionalFormatting sqref="J8 L10 J12 N14 J16 L18 J20 P22 J24 L26 J28 N30 J32 L34 J36 P39 J40 L42 J44 N46 J48 L50 J52 P54 J56 L58 J60 N62 J64 L66 J68 R79">
    <cfRule type="expression" dxfId="446" priority="5">
      <formula>$O$1="CU"</formula>
    </cfRule>
  </conditionalFormatting>
  <conditionalFormatting sqref="K8 M10 K12 O14 K16 M18 K20 Q22 K24 M26 K28 O30 K32 M34 K36 K40 M42 K44 O46 K48 M50 K52 Q54 K56 M58 K60 O62 K64 M66 K68">
    <cfRule type="expression" dxfId="445" priority="6">
      <formula>J8="as"</formula>
    </cfRule>
    <cfRule type="expression" dxfId="444" priority="7">
      <formula>J8="bs"</formula>
    </cfRule>
  </conditionalFormatting>
  <conditionalFormatting sqref="Q38">
    <cfRule type="expression" dxfId="443" priority="3">
      <formula>P39="as"</formula>
    </cfRule>
    <cfRule type="expression" dxfId="442" priority="4">
      <formula>P39="bs"</formula>
    </cfRule>
  </conditionalFormatting>
  <dataValidations count="2">
    <dataValidation type="list" allowBlank="1" showInputMessage="1" sqref="I8 K10 I12 M14 I16 K18 I20 I24 K26 I28 M30 I32 K34 I36 I40 K42 I44 M46 I48 K50 I52 I56 K58 I60 M62 I64 K66 I68" xr:uid="{00000000-0002-0000-5B00-000000000000}">
      <formula1>$U$7:$U$16</formula1>
      <formula2>0</formula2>
    </dataValidation>
    <dataValidation type="list" allowBlank="1" showInputMessage="1" sqref="O22 O39 O54" xr:uid="{00000000-0002-0000-5B00-000001000000}">
      <formula1>$V$8:$V$17</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94210"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94209"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94212"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94213"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rgb="FF00FF00"/>
    <pageSetUpPr fitToPage="1"/>
  </sheetPr>
  <dimension ref="A1:AK82"/>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0" max="20" width="8.33203125" customWidth="1"/>
    <col min="21" max="21" width="11.44140625" hidden="1" customWidth="1"/>
    <col min="25" max="34" width="9.109375" hidden="1" customWidth="1"/>
  </cols>
  <sheetData>
    <row r="1" spans="1:37" s="167" customFormat="1" ht="21.75" customHeight="1" x14ac:dyDescent="0.25">
      <c r="A1" s="96" t="str">
        <f>Altalanos!$A$6</f>
        <v>Diákolimpia / H-B vm</v>
      </c>
      <c r="B1" s="96"/>
      <c r="C1" s="165"/>
      <c r="D1" s="165"/>
      <c r="E1" s="165"/>
      <c r="F1" s="165"/>
      <c r="G1" s="165"/>
      <c r="H1" s="165"/>
      <c r="I1" s="516"/>
      <c r="J1" s="166"/>
      <c r="K1" s="535"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04">
        <f>Altalanos!$E$8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3.2"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180"/>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160</v>
      </c>
      <c r="N5" s="186"/>
      <c r="O5" s="183" t="s">
        <v>158</v>
      </c>
      <c r="P5" s="186"/>
      <c r="Q5" s="183" t="s">
        <v>157</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536"/>
      <c r="C6" s="467"/>
      <c r="D6" s="467"/>
      <c r="E6" s="536"/>
      <c r="F6" s="466" t="str">
        <f>IF(Y3="","",CONCATENATE(AH1," pont"))</f>
        <v/>
      </c>
      <c r="G6" s="468"/>
      <c r="H6" s="469"/>
      <c r="I6" s="468"/>
      <c r="J6" s="470"/>
      <c r="K6" s="467" t="str">
        <f>IF(Y3="","",CONCATENATE(AG1," pont"))</f>
        <v/>
      </c>
      <c r="L6" s="470"/>
      <c r="M6" s="467" t="str">
        <f>IF(Y3="","",CONCATENATE(AF1," pont"))</f>
        <v/>
      </c>
      <c r="N6" s="470"/>
      <c r="O6" s="467" t="str">
        <f>IF(Y3="","",CONCATENATE(AE1," pont"))</f>
        <v/>
      </c>
      <c r="P6" s="470"/>
      <c r="Q6" s="467" t="str">
        <f>IF(Y3="","",CONCATENATE(AD1," pont"))</f>
        <v/>
      </c>
      <c r="R6" s="471"/>
      <c r="Y6" s="473"/>
      <c r="Z6" s="473"/>
      <c r="AA6" s="473" t="s">
        <v>112</v>
      </c>
      <c r="AB6" s="474">
        <v>150</v>
      </c>
      <c r="AC6" s="474">
        <v>120</v>
      </c>
      <c r="AD6" s="474">
        <v>90</v>
      </c>
      <c r="AE6" s="474">
        <v>60</v>
      </c>
      <c r="AF6" s="474">
        <v>40</v>
      </c>
      <c r="AG6" s="474">
        <v>25</v>
      </c>
      <c r="AH6" s="474">
        <v>10</v>
      </c>
      <c r="AI6" s="519"/>
      <c r="AJ6" s="519"/>
      <c r="AK6" s="519"/>
    </row>
    <row r="7" spans="1:37" s="63" customFormat="1" ht="9" customHeight="1" x14ac:dyDescent="0.25">
      <c r="A7" s="196" t="s">
        <v>66</v>
      </c>
      <c r="B7" s="197" t="str">
        <f>IF($E7="","",VLOOKUP($E7,'1MD ELO (5)'!$A$7:$O$80,14))</f>
        <v/>
      </c>
      <c r="C7" s="197" t="str">
        <f>IF($E7="","",VLOOKUP($E7,'1MD ELO (5)'!$A$7:$O$80,15))</f>
        <v/>
      </c>
      <c r="D7" s="198" t="str">
        <f>IF($E7="","",VLOOKUP($E7,'1MD ELO (5)'!$A$7:$O$80,5))</f>
        <v/>
      </c>
      <c r="E7" s="199"/>
      <c r="F7" s="200" t="str">
        <f>UPPER(IF($E7="","",VLOOKUP($E7,'1MD ELO (5)'!$A$7:$O$80,2)))</f>
        <v/>
      </c>
      <c r="G7" s="200" t="str">
        <f>IF($E7="","",VLOOKUP($E7,'1MD ELO (5)'!$A$7:$O$80,3))</f>
        <v/>
      </c>
      <c r="H7" s="200"/>
      <c r="I7" s="200" t="str">
        <f>IF($E7="","",VLOOKUP($E7,'1MD ELO (5)'!$A$7:$O$80,4))</f>
        <v/>
      </c>
      <c r="J7" s="537"/>
      <c r="K7" s="217" t="str">
        <f>UPPER(IF(OR(J8="a",J8="as"),F7,IF(OR(J8="b",J8="bs"),F8,)))</f>
        <v/>
      </c>
      <c r="L7" s="226"/>
      <c r="M7" s="227"/>
      <c r="N7" s="227"/>
      <c r="O7" s="227"/>
      <c r="P7" s="227"/>
      <c r="Q7" s="227"/>
      <c r="R7" s="227"/>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302" t="s">
        <v>69</v>
      </c>
      <c r="B8" s="197" t="str">
        <f>IF($E8="","",VLOOKUP($E8,'1MD ELO (5)'!$A$7:$O$80,14))</f>
        <v/>
      </c>
      <c r="C8" s="197" t="str">
        <f>IF($E8="","",VLOOKUP($E8,'1MD ELO (5)'!$A$7:$O$80,15))</f>
        <v/>
      </c>
      <c r="D8" s="198" t="str">
        <f>IF($E8="","",VLOOKUP($E8,'1MD ELO (5)'!$A$7:$O$80,5))</f>
        <v/>
      </c>
      <c r="E8" s="199"/>
      <c r="F8" s="219" t="str">
        <f>UPPER(IF($E8="","",VLOOKUP($E8,'1MD ELO (5)'!$A$7:$O$80,2)))</f>
        <v/>
      </c>
      <c r="G8" s="219" t="str">
        <f>IF($E8="","",VLOOKUP($E8,'1MD ELO (5)'!$A$7:$O$80,3))</f>
        <v/>
      </c>
      <c r="H8" s="219"/>
      <c r="I8" s="219" t="str">
        <f>IF($E8="","",VLOOKUP($E8,'1MD ELO (5)'!$A$7:$O$80,4))</f>
        <v/>
      </c>
      <c r="J8" s="538"/>
      <c r="K8" s="202"/>
      <c r="L8" s="216"/>
      <c r="M8" s="217" t="str">
        <f>UPPER(IF(OR(L8="a",L8="as"),K7,IF(OR(L8="b",L8="bs"),K9,)))</f>
        <v/>
      </c>
      <c r="N8" s="226"/>
      <c r="O8" s="227"/>
      <c r="P8" s="227"/>
      <c r="Q8" s="227"/>
      <c r="R8" s="227"/>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t="s">
        <v>70</v>
      </c>
      <c r="B9" s="197" t="str">
        <f>IF($E9="","",VLOOKUP($E9,'1MD ELO (5)'!$A$7:$O$80,14))</f>
        <v/>
      </c>
      <c r="C9" s="197" t="str">
        <f>IF($E9="","",VLOOKUP($E9,'1MD ELO (5)'!$A$7:$O$80,15))</f>
        <v/>
      </c>
      <c r="D9" s="198" t="str">
        <f>IF($E9="","",VLOOKUP($E9,'1MD ELO (5)'!$A$7:$O$80,5))</f>
        <v/>
      </c>
      <c r="E9" s="199"/>
      <c r="F9" s="219" t="str">
        <f>UPPER(IF($E9="","",VLOOKUP($E9,'1MD ELO (5)'!$A$7:$O$80,2)))</f>
        <v/>
      </c>
      <c r="G9" s="219" t="str">
        <f>IF($E9="","",VLOOKUP($E9,'1MD ELO (5)'!$A$7:$O$80,3))</f>
        <v/>
      </c>
      <c r="H9" s="219"/>
      <c r="I9" s="219" t="str">
        <f>IF($E9="","",VLOOKUP($E9,'1MD ELO (5)'!$A$7:$O$80,4))</f>
        <v/>
      </c>
      <c r="J9" s="537"/>
      <c r="K9" s="217" t="str">
        <f>UPPER(IF(OR(J10="a",J10="as"),F9,IF(OR(J10="b",J10="bs"),F10,)))</f>
        <v/>
      </c>
      <c r="L9" s="539"/>
      <c r="M9" s="202"/>
      <c r="N9" s="520"/>
      <c r="O9" s="227"/>
      <c r="P9" s="227"/>
      <c r="Q9" s="227"/>
      <c r="R9" s="227"/>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t="s">
        <v>72</v>
      </c>
      <c r="B10" s="197" t="str">
        <f>IF($E10="","",VLOOKUP($E10,'1MD ELO (5)'!$A$7:$O$80,14))</f>
        <v/>
      </c>
      <c r="C10" s="197" t="str">
        <f>IF($E10="","",VLOOKUP($E10,'1MD ELO (5)'!$A$7:$O$80,15))</f>
        <v/>
      </c>
      <c r="D10" s="198" t="str">
        <f>IF($E10="","",VLOOKUP($E10,'1MD ELO (5)'!$A$7:$O$80,5))</f>
        <v/>
      </c>
      <c r="E10" s="199"/>
      <c r="F10" s="219" t="str">
        <f>UPPER(IF($E10="","",VLOOKUP($E10,'1MD ELO (5)'!$A$7:$O$80,2)))</f>
        <v/>
      </c>
      <c r="G10" s="219" t="str">
        <f>IF($E10="","",VLOOKUP($E10,'1MD ELO (5)'!$A$7:$O$80,3))</f>
        <v/>
      </c>
      <c r="H10" s="219"/>
      <c r="I10" s="219" t="str">
        <f>IF($E10="","",VLOOKUP($E10,'1MD ELO (5)'!$A$7:$O$80,4))</f>
        <v/>
      </c>
      <c r="J10" s="538"/>
      <c r="K10" s="202"/>
      <c r="L10" s="227"/>
      <c r="M10" s="215" t="s">
        <v>59</v>
      </c>
      <c r="N10" s="225"/>
      <c r="O10" s="217" t="str">
        <f>UPPER(IF(OR(N10="a",N10="as"),M8,IF(OR(N10="b",N10="bs"),M12,)))</f>
        <v/>
      </c>
      <c r="P10" s="226"/>
      <c r="Q10" s="227"/>
      <c r="R10" s="227"/>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t="s">
        <v>73</v>
      </c>
      <c r="B11" s="197" t="str">
        <f>IF($E11="","",VLOOKUP($E11,'1MD ELO (5)'!$A$7:$O$80,14))</f>
        <v/>
      </c>
      <c r="C11" s="197" t="str">
        <f>IF($E11="","",VLOOKUP($E11,'1MD ELO (5)'!$A$7:$O$80,15))</f>
        <v/>
      </c>
      <c r="D11" s="198" t="str">
        <f>IF($E11="","",VLOOKUP($E11,'1MD ELO (5)'!$A$7:$O$80,5))</f>
        <v/>
      </c>
      <c r="E11" s="199"/>
      <c r="F11" s="219" t="str">
        <f>UPPER(IF($E11="","",VLOOKUP($E11,'1MD ELO (5)'!$A$7:$O$80,2)))</f>
        <v/>
      </c>
      <c r="G11" s="219" t="str">
        <f>IF($E11="","",VLOOKUP($E11,'1MD ELO (5)'!$A$7:$O$80,3))</f>
        <v/>
      </c>
      <c r="H11" s="219"/>
      <c r="I11" s="219" t="str">
        <f>IF($E11="","",VLOOKUP($E11,'1MD ELO (5)'!$A$7:$O$80,4))</f>
        <v/>
      </c>
      <c r="J11" s="537"/>
      <c r="K11" s="217" t="str">
        <f>UPPER(IF(OR(J12="a",J12="as"),F11,IF(OR(J12="b",J12="bs"),F12,)))</f>
        <v/>
      </c>
      <c r="L11" s="226"/>
      <c r="M11" s="540"/>
      <c r="N11" s="541"/>
      <c r="O11" s="202"/>
      <c r="P11" s="520"/>
      <c r="Q11" s="202"/>
      <c r="R11" s="227"/>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t="s">
        <v>74</v>
      </c>
      <c r="B12" s="197" t="str">
        <f>IF($E12="","",VLOOKUP($E12,'1MD ELO (5)'!$A$7:$O$80,14))</f>
        <v/>
      </c>
      <c r="C12" s="197" t="str">
        <f>IF($E12="","",VLOOKUP($E12,'1MD ELO (5)'!$A$7:$O$80,15))</f>
        <v/>
      </c>
      <c r="D12" s="198" t="str">
        <f>IF($E12="","",VLOOKUP($E12,'1MD ELO (5)'!$A$7:$O$80,5))</f>
        <v/>
      </c>
      <c r="E12" s="199"/>
      <c r="F12" s="219" t="str">
        <f>UPPER(IF($E12="","",VLOOKUP($E12,'1MD ELO (5)'!$A$7:$O$80,2)))</f>
        <v/>
      </c>
      <c r="G12" s="219" t="str">
        <f>IF($E12="","",VLOOKUP($E12,'1MD ELO (5)'!$A$7:$O$80,3))</f>
        <v/>
      </c>
      <c r="H12" s="219"/>
      <c r="I12" s="219" t="str">
        <f>IF($E12="","",VLOOKUP($E12,'1MD ELO (5)'!$A$7:$O$80,4))</f>
        <v/>
      </c>
      <c r="J12" s="538"/>
      <c r="K12" s="202"/>
      <c r="L12" s="216"/>
      <c r="M12" s="217" t="str">
        <f>UPPER(IF(OR(L12="a",L12="as"),K11,IF(OR(L12="b",L12="bs"),K13,)))</f>
        <v/>
      </c>
      <c r="N12" s="542"/>
      <c r="O12" s="227"/>
      <c r="P12" s="520"/>
      <c r="Q12" s="227"/>
      <c r="R12" s="227"/>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302" t="s">
        <v>75</v>
      </c>
      <c r="B13" s="197" t="str">
        <f>IF($E13="","",VLOOKUP($E13,'1MD ELO (5)'!$A$7:$O$80,14))</f>
        <v/>
      </c>
      <c r="C13" s="197" t="str">
        <f>IF($E13="","",VLOOKUP($E13,'1MD ELO (5)'!$A$7:$O$80,15))</f>
        <v/>
      </c>
      <c r="D13" s="198" t="str">
        <f>IF($E13="","",VLOOKUP($E13,'1MD ELO (5)'!$A$7:$O$80,5))</f>
        <v/>
      </c>
      <c r="E13" s="199"/>
      <c r="F13" s="219" t="str">
        <f>UPPER(IF($E13="","",VLOOKUP($E13,'1MD ELO (5)'!$A$7:$O$80,2)))</f>
        <v/>
      </c>
      <c r="G13" s="219" t="str">
        <f>IF($E13="","",VLOOKUP($E13,'1MD ELO (5)'!$A$7:$O$80,3))</f>
        <v/>
      </c>
      <c r="H13" s="219"/>
      <c r="I13" s="219" t="str">
        <f>IF($E13="","",VLOOKUP($E13,'1MD ELO (5)'!$A$7:$O$80,4))</f>
        <v/>
      </c>
      <c r="J13" s="537"/>
      <c r="K13" s="217" t="str">
        <f>UPPER(IF(OR(J14="a",J14="as"),F13,IF(OR(J14="b",J14="bs"),F14,)))</f>
        <v/>
      </c>
      <c r="L13" s="521"/>
      <c r="M13" s="202"/>
      <c r="N13" s="227"/>
      <c r="O13" s="227"/>
      <c r="P13" s="520"/>
      <c r="Q13" s="227"/>
      <c r="R13" s="227"/>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34" t="s">
        <v>76</v>
      </c>
      <c r="B14" s="197" t="str">
        <f>IF($E14="","",VLOOKUP($E14,'1MD ELO (5)'!$A$7:$O$80,14))</f>
        <v/>
      </c>
      <c r="C14" s="197" t="str">
        <f>IF($E14="","",VLOOKUP($E14,'1MD ELO (5)'!$A$7:$O$80,15))</f>
        <v/>
      </c>
      <c r="D14" s="198" t="str">
        <f>IF($E14="","",VLOOKUP($E14,'1MD ELO (5)'!$A$7:$O$80,5))</f>
        <v/>
      </c>
      <c r="E14" s="199"/>
      <c r="F14" s="200" t="str">
        <f>UPPER(IF($E14="","",VLOOKUP($E14,'1MD ELO (5)'!$A$7:$O$80,2)))</f>
        <v/>
      </c>
      <c r="G14" s="200" t="str">
        <f>IF($E14="","",VLOOKUP($E14,'1MD ELO (5)'!$A$7:$O$80,3))</f>
        <v/>
      </c>
      <c r="H14" s="200"/>
      <c r="I14" s="200" t="str">
        <f>IF($E14="","",VLOOKUP($E14,'1MD ELO (5)'!$A$7:$O$80,4))</f>
        <v/>
      </c>
      <c r="J14" s="538"/>
      <c r="K14" s="202"/>
      <c r="L14" s="227"/>
      <c r="M14" s="227"/>
      <c r="N14" s="543"/>
      <c r="O14" s="215" t="s">
        <v>59</v>
      </c>
      <c r="P14" s="225"/>
      <c r="Q14" s="217" t="str">
        <f>UPPER(IF(OR(P14="a",P14="as"),O10,IF(OR(P14="b",P14="bs"),O18,)))</f>
        <v/>
      </c>
      <c r="R14" s="22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196" t="s">
        <v>161</v>
      </c>
      <c r="B15" s="197" t="str">
        <f>IF($E15="","",VLOOKUP($E15,'1MD ELO (5)'!$A$7:$O$80,14))</f>
        <v/>
      </c>
      <c r="C15" s="197" t="str">
        <f>IF($E15="","",VLOOKUP($E15,'1MD ELO (5)'!$A$7:$O$80,15))</f>
        <v/>
      </c>
      <c r="D15" s="198" t="str">
        <f>IF($E15="","",VLOOKUP($E15,'1MD ELO (5)'!$A$7:$O$80,5))</f>
        <v/>
      </c>
      <c r="E15" s="199"/>
      <c r="F15" s="200" t="str">
        <f>UPPER(IF($E15="","",VLOOKUP($E15,'1MD ELO (5)'!$A$7:$O$80,2)))</f>
        <v/>
      </c>
      <c r="G15" s="200" t="str">
        <f>IF($E15="","",VLOOKUP($E15,'1MD ELO (5)'!$A$7:$O$80,3))</f>
        <v/>
      </c>
      <c r="H15" s="200"/>
      <c r="I15" s="200" t="str">
        <f>IF($E15="","",VLOOKUP($E15,'1MD ELO (5)'!$A$7:$O$80,4))</f>
        <v/>
      </c>
      <c r="J15" s="537"/>
      <c r="K15" s="217" t="str">
        <f>UPPER(IF(OR(J16="a",J16="as"),F15,IF(OR(J16="b",J16="bs"),F16,)))</f>
        <v/>
      </c>
      <c r="L15" s="226"/>
      <c r="M15" s="227"/>
      <c r="N15" s="227"/>
      <c r="O15" s="227"/>
      <c r="P15" s="520"/>
      <c r="Q15" s="202"/>
      <c r="R15" s="520"/>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302" t="s">
        <v>162</v>
      </c>
      <c r="B16" s="197" t="str">
        <f>IF($E16="","",VLOOKUP($E16,'1MD ELO (5)'!$A$7:$O$80,14))</f>
        <v/>
      </c>
      <c r="C16" s="197" t="str">
        <f>IF($E16="","",VLOOKUP($E16,'1MD ELO (5)'!$A$7:$O$80,15))</f>
        <v/>
      </c>
      <c r="D16" s="198" t="str">
        <f>IF($E16="","",VLOOKUP($E16,'1MD ELO (5)'!$A$7:$O$80,5))</f>
        <v/>
      </c>
      <c r="E16" s="199"/>
      <c r="F16" s="219" t="str">
        <f>UPPER(IF($E16="","",VLOOKUP($E16,'1MD ELO (5)'!$A$7:$O$80,2)))</f>
        <v/>
      </c>
      <c r="G16" s="219" t="str">
        <f>IF($E16="","",VLOOKUP($E16,'1MD ELO (5)'!$A$7:$O$80,3))</f>
        <v/>
      </c>
      <c r="H16" s="219"/>
      <c r="I16" s="219" t="str">
        <f>IF($E16="","",VLOOKUP($E16,'1MD ELO (5)'!$A$7:$O$80,4))</f>
        <v/>
      </c>
      <c r="J16" s="538"/>
      <c r="K16" s="202"/>
      <c r="L16" s="216"/>
      <c r="M16" s="217" t="str">
        <f>UPPER(IF(OR(L16="a",L16="as"),K15,IF(OR(L16="b",L16="bs"),K17,)))</f>
        <v/>
      </c>
      <c r="N16" s="226"/>
      <c r="O16" s="227"/>
      <c r="P16" s="520"/>
      <c r="Q16" s="227"/>
      <c r="R16" s="520"/>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t="s">
        <v>163</v>
      </c>
      <c r="B17" s="197" t="str">
        <f>IF($E17="","",VLOOKUP($E17,'1MD ELO (5)'!$A$7:$O$80,14))</f>
        <v/>
      </c>
      <c r="C17" s="197" t="str">
        <f>IF($E17="","",VLOOKUP($E17,'1MD ELO (5)'!$A$7:$O$80,15))</f>
        <v/>
      </c>
      <c r="D17" s="198" t="str">
        <f>IF($E17="","",VLOOKUP($E17,'1MD ELO (5)'!$A$7:$O$80,5))</f>
        <v/>
      </c>
      <c r="E17" s="199"/>
      <c r="F17" s="219" t="str">
        <f>UPPER(IF($E17="","",VLOOKUP($E17,'1MD ELO (5)'!$A$7:$O$80,2)))</f>
        <v/>
      </c>
      <c r="G17" s="219" t="str">
        <f>IF($E17="","",VLOOKUP($E17,'1MD ELO (5)'!$A$7:$O$80,3))</f>
        <v/>
      </c>
      <c r="H17" s="219"/>
      <c r="I17" s="219" t="str">
        <f>IF($E17="","",VLOOKUP($E17,'1MD ELO (5)'!$A$7:$O$80,4))</f>
        <v/>
      </c>
      <c r="J17" s="537"/>
      <c r="K17" s="217" t="str">
        <f>UPPER(IF(OR(J18="a",J18="as"),F17,IF(OR(J18="b",J18="bs"),F18,)))</f>
        <v/>
      </c>
      <c r="L17" s="539"/>
      <c r="M17" s="202"/>
      <c r="N17" s="520"/>
      <c r="O17" s="227"/>
      <c r="P17" s="520"/>
      <c r="Q17" s="227"/>
      <c r="R17" s="520"/>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t="s">
        <v>164</v>
      </c>
      <c r="B18" s="197" t="str">
        <f>IF($E18="","",VLOOKUP($E18,'1MD ELO (5)'!$A$7:$O$80,14))</f>
        <v/>
      </c>
      <c r="C18" s="197" t="str">
        <f>IF($E18="","",VLOOKUP($E18,'1MD ELO (5)'!$A$7:$O$80,15))</f>
        <v/>
      </c>
      <c r="D18" s="198" t="str">
        <f>IF($E18="","",VLOOKUP($E18,'1MD ELO (5)'!$A$7:$O$80,5))</f>
        <v/>
      </c>
      <c r="E18" s="199"/>
      <c r="F18" s="219" t="str">
        <f>UPPER(IF($E18="","",VLOOKUP($E18,'1MD ELO (5)'!$A$7:$O$80,2)))</f>
        <v/>
      </c>
      <c r="G18" s="219" t="str">
        <f>IF($E18="","",VLOOKUP($E18,'1MD ELO (5)'!$A$7:$O$80,3))</f>
        <v/>
      </c>
      <c r="H18" s="219"/>
      <c r="I18" s="219" t="str">
        <f>IF($E18="","",VLOOKUP($E18,'1MD ELO (5)'!$A$7:$O$80,4))</f>
        <v/>
      </c>
      <c r="J18" s="538"/>
      <c r="K18" s="202"/>
      <c r="L18" s="227"/>
      <c r="M18" s="215" t="s">
        <v>59</v>
      </c>
      <c r="N18" s="225"/>
      <c r="O18" s="217" t="str">
        <f>UPPER(IF(OR(N18="a",N18="as"),M16,IF(OR(N18="b",N18="bs"),M20,)))</f>
        <v/>
      </c>
      <c r="P18" s="521"/>
      <c r="Q18" s="227"/>
      <c r="R18" s="520"/>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t="s">
        <v>165</v>
      </c>
      <c r="B19" s="197" t="str">
        <f>IF($E19="","",VLOOKUP($E19,'1MD ELO (5)'!$A$7:$O$80,14))</f>
        <v/>
      </c>
      <c r="C19" s="197" t="str">
        <f>IF($E19="","",VLOOKUP($E19,'1MD ELO (5)'!$A$7:$O$80,15))</f>
        <v/>
      </c>
      <c r="D19" s="198" t="str">
        <f>IF($E19="","",VLOOKUP($E19,'1MD ELO (5)'!$A$7:$O$80,5))</f>
        <v/>
      </c>
      <c r="E19" s="199"/>
      <c r="F19" s="219" t="str">
        <f>UPPER(IF($E19="","",VLOOKUP($E19,'1MD ELO (5)'!$A$7:$O$80,2)))</f>
        <v/>
      </c>
      <c r="G19" s="219" t="str">
        <f>IF($E19="","",VLOOKUP($E19,'1MD ELO (5)'!$A$7:$O$80,3))</f>
        <v/>
      </c>
      <c r="H19" s="219"/>
      <c r="I19" s="219" t="str">
        <f>IF($E19="","",VLOOKUP($E19,'1MD ELO (5)'!$A$7:$O$80,4))</f>
        <v/>
      </c>
      <c r="J19" s="537"/>
      <c r="K19" s="217" t="str">
        <f>UPPER(IF(OR(J20="a",J20="as"),F19,IF(OR(J20="b",J20="bs"),F20,)))</f>
        <v/>
      </c>
      <c r="L19" s="226"/>
      <c r="M19" s="540"/>
      <c r="N19" s="541"/>
      <c r="O19" s="202"/>
      <c r="P19" s="227"/>
      <c r="Q19" s="227"/>
      <c r="R19" s="520"/>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t="s">
        <v>166</v>
      </c>
      <c r="B20" s="197" t="str">
        <f>IF($E20="","",VLOOKUP($E20,'1MD ELO (5)'!$A$7:$O$80,14))</f>
        <v/>
      </c>
      <c r="C20" s="197" t="str">
        <f>IF($E20="","",VLOOKUP($E20,'1MD ELO (5)'!$A$7:$O$80,15))</f>
        <v/>
      </c>
      <c r="D20" s="198" t="str">
        <f>IF($E20="","",VLOOKUP($E20,'1MD ELO (5)'!$A$7:$O$80,5))</f>
        <v/>
      </c>
      <c r="E20" s="199"/>
      <c r="F20" s="219" t="str">
        <f>UPPER(IF($E20="","",VLOOKUP($E20,'1MD ELO (5)'!$A$7:$O$80,2)))</f>
        <v/>
      </c>
      <c r="G20" s="219" t="str">
        <f>IF($E20="","",VLOOKUP($E20,'1MD ELO (5)'!$A$7:$O$80,3))</f>
        <v/>
      </c>
      <c r="H20" s="219"/>
      <c r="I20" s="219" t="str">
        <f>IF($E20="","",VLOOKUP($E20,'1MD ELO (5)'!$A$7:$O$80,4))</f>
        <v/>
      </c>
      <c r="J20" s="538"/>
      <c r="K20" s="202"/>
      <c r="L20" s="216"/>
      <c r="M20" s="217" t="str">
        <f>UPPER(IF(OR(L20="a",L20="as"),K19,IF(OR(L20="b",L20="bs"),K21,)))</f>
        <v/>
      </c>
      <c r="N20" s="542"/>
      <c r="O20" s="227"/>
      <c r="P20" s="227"/>
      <c r="Q20" s="227"/>
      <c r="R20" s="520"/>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302" t="s">
        <v>167</v>
      </c>
      <c r="B21" s="197" t="str">
        <f>IF($E21="","",VLOOKUP($E21,'1MD ELO (5)'!$A$7:$O$80,14))</f>
        <v/>
      </c>
      <c r="C21" s="197" t="str">
        <f>IF($E21="","",VLOOKUP($E21,'1MD ELO (5)'!$A$7:$O$80,15))</f>
        <v/>
      </c>
      <c r="D21" s="198" t="str">
        <f>IF($E21="","",VLOOKUP($E21,'1MD ELO (5)'!$A$7:$O$80,5))</f>
        <v/>
      </c>
      <c r="E21" s="199"/>
      <c r="F21" s="219" t="str">
        <f>UPPER(IF($E21="","",VLOOKUP($E21,'1MD ELO (5)'!$A$7:$O$80,2)))</f>
        <v/>
      </c>
      <c r="G21" s="219" t="str">
        <f>IF($E21="","",VLOOKUP($E21,'1MD ELO (5)'!$A$7:$O$80,3))</f>
        <v/>
      </c>
      <c r="H21" s="219"/>
      <c r="I21" s="219" t="str">
        <f>IF($E21="","",VLOOKUP($E21,'1MD ELO (5)'!$A$7:$O$80,4))</f>
        <v/>
      </c>
      <c r="J21" s="537"/>
      <c r="K21" s="217" t="str">
        <f>UPPER(IF(OR(J22="a",J22="as"),F21,IF(OR(J22="b",J22="bs"),F22,)))</f>
        <v/>
      </c>
      <c r="L21" s="521"/>
      <c r="M21" s="202"/>
      <c r="N21" s="227"/>
      <c r="O21" s="227"/>
      <c r="P21" s="227"/>
      <c r="Q21" s="227"/>
      <c r="R21" s="520"/>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34" t="s">
        <v>168</v>
      </c>
      <c r="B22" s="197" t="str">
        <f>IF($E22="","",VLOOKUP($E22,'1MD ELO (5)'!$A$7:$O$80,14))</f>
        <v/>
      </c>
      <c r="C22" s="197" t="str">
        <f>IF($E22="","",VLOOKUP($E22,'1MD ELO (5)'!$A$7:$O$80,15))</f>
        <v/>
      </c>
      <c r="D22" s="198" t="str">
        <f>IF($E22="","",VLOOKUP($E22,'1MD ELO (5)'!$A$7:$O$80,5))</f>
        <v/>
      </c>
      <c r="E22" s="199"/>
      <c r="F22" s="200" t="str">
        <f>UPPER(IF($E22="","",VLOOKUP($E22,'1MD ELO (5)'!$A$7:$O$80,2)))</f>
        <v/>
      </c>
      <c r="G22" s="200" t="str">
        <f>IF($E22="","",VLOOKUP($E22,'1MD ELO (5)'!$A$7:$O$80,3))</f>
        <v/>
      </c>
      <c r="H22" s="200"/>
      <c r="I22" s="200" t="str">
        <f>IF($E22="","",VLOOKUP($E22,'1MD ELO (5)'!$A$7:$O$80,4))</f>
        <v/>
      </c>
      <c r="J22" s="538"/>
      <c r="K22" s="202"/>
      <c r="L22" s="227"/>
      <c r="M22" s="227"/>
      <c r="N22" s="543"/>
      <c r="O22" s="544" t="s">
        <v>169</v>
      </c>
      <c r="P22" s="533"/>
      <c r="Q22" s="217" t="str">
        <f>UPPER(IF(OR(P23="a",P23="as"),Q14,IF(OR(P23="b",P23="bs"),Q30,)))</f>
        <v/>
      </c>
      <c r="R22" s="534"/>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t="s">
        <v>170</v>
      </c>
      <c r="B23" s="197" t="str">
        <f>IF($E23="","",VLOOKUP($E23,'1MD ELO (5)'!$A$7:$O$80,14))</f>
        <v/>
      </c>
      <c r="C23" s="197" t="str">
        <f>IF($E23="","",VLOOKUP($E23,'1MD ELO (5)'!$A$7:$O$80,15))</f>
        <v/>
      </c>
      <c r="D23" s="198" t="str">
        <f>IF($E23="","",VLOOKUP($E23,'1MD ELO (5)'!$A$7:$O$80,5))</f>
        <v/>
      </c>
      <c r="E23" s="199"/>
      <c r="F23" s="200" t="str">
        <f>UPPER(IF($E23="","",VLOOKUP($E23,'1MD ELO (5)'!$A$7:$O$80,2)))</f>
        <v/>
      </c>
      <c r="G23" s="200" t="str">
        <f>IF($E23="","",VLOOKUP($E23,'1MD ELO (5)'!$A$7:$O$80,3))</f>
        <v/>
      </c>
      <c r="H23" s="200"/>
      <c r="I23" s="200" t="str">
        <f>IF($E23="","",VLOOKUP($E23,'1MD ELO (5)'!$A$7:$O$80,4))</f>
        <v/>
      </c>
      <c r="J23" s="537"/>
      <c r="K23" s="217" t="str">
        <f>UPPER(IF(OR(J24="a",J24="as"),F23,IF(OR(J24="b",J24="bs"),F24,)))</f>
        <v/>
      </c>
      <c r="L23" s="226"/>
      <c r="M23" s="227"/>
      <c r="N23" s="227"/>
      <c r="O23" s="215" t="s">
        <v>59</v>
      </c>
      <c r="P23" s="29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302" t="s">
        <v>171</v>
      </c>
      <c r="B24" s="197" t="str">
        <f>IF($E24="","",VLOOKUP($E24,'1MD ELO (5)'!$A$7:$O$80,14))</f>
        <v/>
      </c>
      <c r="C24" s="197" t="str">
        <f>IF($E24="","",VLOOKUP($E24,'1MD ELO (5)'!$A$7:$O$80,15))</f>
        <v/>
      </c>
      <c r="D24" s="198" t="str">
        <f>IF($E24="","",VLOOKUP($E24,'1MD ELO (5)'!$A$7:$O$80,5))</f>
        <v/>
      </c>
      <c r="E24" s="199"/>
      <c r="F24" s="219" t="str">
        <f>UPPER(IF($E24="","",VLOOKUP($E24,'1MD ELO (5)'!$A$7:$O$80,2)))</f>
        <v/>
      </c>
      <c r="G24" s="219" t="str">
        <f>IF($E24="","",VLOOKUP($E24,'1MD ELO (5)'!$A$7:$O$80,3))</f>
        <v/>
      </c>
      <c r="H24" s="219"/>
      <c r="I24" s="219" t="str">
        <f>IF($E24="","",VLOOKUP($E24,'1MD ELO (5)'!$A$7:$O$80,4))</f>
        <v/>
      </c>
      <c r="J24" s="538"/>
      <c r="K24" s="202"/>
      <c r="L24" s="216"/>
      <c r="M24" s="217" t="str">
        <f>UPPER(IF(OR(L24="a",L24="as"),K23,IF(OR(L24="b",L24="bs"),K25,)))</f>
        <v/>
      </c>
      <c r="N24" s="226"/>
      <c r="O24" s="227"/>
      <c r="P24" s="227"/>
      <c r="Q24" s="227"/>
      <c r="R24" s="520"/>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t="s">
        <v>172</v>
      </c>
      <c r="B25" s="197" t="str">
        <f>IF($E25="","",VLOOKUP($E25,'1MD ELO (5)'!$A$7:$O$80,14))</f>
        <v/>
      </c>
      <c r="C25" s="197" t="str">
        <f>IF($E25="","",VLOOKUP($E25,'1MD ELO (5)'!$A$7:$O$80,15))</f>
        <v/>
      </c>
      <c r="D25" s="198" t="str">
        <f>IF($E25="","",VLOOKUP($E25,'1MD ELO (5)'!$A$7:$O$80,5))</f>
        <v/>
      </c>
      <c r="E25" s="199"/>
      <c r="F25" s="219" t="str">
        <f>UPPER(IF($E25="","",VLOOKUP($E25,'1MD ELO (5)'!$A$7:$O$80,2)))</f>
        <v/>
      </c>
      <c r="G25" s="219" t="str">
        <f>IF($E25="","",VLOOKUP($E25,'1MD ELO (5)'!$A$7:$O$80,3))</f>
        <v/>
      </c>
      <c r="H25" s="219"/>
      <c r="I25" s="219" t="str">
        <f>IF($E25="","",VLOOKUP($E25,'1MD ELO (5)'!$A$7:$O$80,4))</f>
        <v/>
      </c>
      <c r="J25" s="537"/>
      <c r="K25" s="217" t="str">
        <f>UPPER(IF(OR(J26="a",J26="as"),F25,IF(OR(J26="b",J26="bs"),F26,)))</f>
        <v/>
      </c>
      <c r="L25" s="539"/>
      <c r="M25" s="202"/>
      <c r="N25" s="520"/>
      <c r="O25" s="227"/>
      <c r="P25" s="227"/>
      <c r="Q25" s="727" t="str">
        <f>IF(Y3="","",CONCATENATE(AC1," pont"))</f>
        <v/>
      </c>
      <c r="R25" s="727"/>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t="s">
        <v>173</v>
      </c>
      <c r="B26" s="197" t="str">
        <f>IF($E26="","",VLOOKUP($E26,'1MD ELO (5)'!$A$7:$O$80,14))</f>
        <v/>
      </c>
      <c r="C26" s="197" t="str">
        <f>IF($E26="","",VLOOKUP($E26,'1MD ELO (5)'!$A$7:$O$80,15))</f>
        <v/>
      </c>
      <c r="D26" s="198" t="str">
        <f>IF($E26="","",VLOOKUP($E26,'1MD ELO (5)'!$A$7:$O$80,5))</f>
        <v/>
      </c>
      <c r="E26" s="199"/>
      <c r="F26" s="219" t="str">
        <f>UPPER(IF($E26="","",VLOOKUP($E26,'1MD ELO (5)'!$A$7:$O$80,2)))</f>
        <v/>
      </c>
      <c r="G26" s="219" t="str">
        <f>IF($E26="","",VLOOKUP($E26,'1MD ELO (5)'!$A$7:$O$80,3))</f>
        <v/>
      </c>
      <c r="H26" s="219"/>
      <c r="I26" s="219" t="str">
        <f>IF($E26="","",VLOOKUP($E26,'1MD ELO (5)'!$A$7:$O$80,4))</f>
        <v/>
      </c>
      <c r="J26" s="538"/>
      <c r="K26" s="202"/>
      <c r="L26" s="227"/>
      <c r="M26" s="215" t="s">
        <v>59</v>
      </c>
      <c r="N26" s="225"/>
      <c r="O26" s="217" t="str">
        <f>UPPER(IF(OR(N26="a",N26="as"),M24,IF(OR(N26="b",N26="bs"),M28,)))</f>
        <v/>
      </c>
      <c r="P26" s="226"/>
      <c r="Q26" s="227"/>
      <c r="R26" s="520"/>
      <c r="S26" s="207"/>
      <c r="Y26"/>
      <c r="Z26"/>
      <c r="AA26"/>
      <c r="AB26"/>
      <c r="AC26"/>
      <c r="AD26"/>
      <c r="AE26"/>
      <c r="AF26"/>
      <c r="AG26"/>
      <c r="AH26"/>
      <c r="AI26"/>
      <c r="AJ26"/>
      <c r="AK26"/>
    </row>
    <row r="27" spans="1:37" s="63" customFormat="1" ht="9" customHeight="1" x14ac:dyDescent="0.25">
      <c r="A27" s="209" t="s">
        <v>174</v>
      </c>
      <c r="B27" s="197" t="str">
        <f>IF($E27="","",VLOOKUP($E27,'1MD ELO (5)'!$A$7:$O$80,14))</f>
        <v/>
      </c>
      <c r="C27" s="197" t="str">
        <f>IF($E27="","",VLOOKUP($E27,'1MD ELO (5)'!$A$7:$O$80,15))</f>
        <v/>
      </c>
      <c r="D27" s="198" t="str">
        <f>IF($E27="","",VLOOKUP($E27,'1MD ELO (5)'!$A$7:$O$80,5))</f>
        <v/>
      </c>
      <c r="E27" s="199"/>
      <c r="F27" s="219" t="str">
        <f>UPPER(IF($E27="","",VLOOKUP($E27,'1MD ELO (5)'!$A$7:$O$80,2)))</f>
        <v/>
      </c>
      <c r="G27" s="219" t="str">
        <f>IF($E27="","",VLOOKUP($E27,'1MD ELO (5)'!$A$7:$O$80,3))</f>
        <v/>
      </c>
      <c r="H27" s="219"/>
      <c r="I27" s="219" t="str">
        <f>IF($E27="","",VLOOKUP($E27,'1MD ELO (5)'!$A$7:$O$80,4))</f>
        <v/>
      </c>
      <c r="J27" s="537"/>
      <c r="K27" s="217" t="str">
        <f>UPPER(IF(OR(J28="a",J28="as"),F27,IF(OR(J28="b",J28="bs"),F28,)))</f>
        <v/>
      </c>
      <c r="L27" s="226"/>
      <c r="M27" s="540"/>
      <c r="N27" s="541"/>
      <c r="O27" s="202"/>
      <c r="P27" s="520"/>
      <c r="Q27" s="227"/>
      <c r="R27" s="520"/>
      <c r="S27" s="207"/>
      <c r="Y27"/>
      <c r="Z27"/>
      <c r="AA27"/>
      <c r="AB27"/>
      <c r="AC27"/>
      <c r="AD27"/>
      <c r="AE27"/>
      <c r="AF27"/>
      <c r="AG27"/>
      <c r="AH27"/>
      <c r="AI27"/>
      <c r="AJ27"/>
      <c r="AK27"/>
    </row>
    <row r="28" spans="1:37" s="63" customFormat="1" ht="9" customHeight="1" x14ac:dyDescent="0.25">
      <c r="A28" s="209" t="s">
        <v>175</v>
      </c>
      <c r="B28" s="197" t="str">
        <f>IF($E28="","",VLOOKUP($E28,'1MD ELO (5)'!$A$7:$O$80,14))</f>
        <v/>
      </c>
      <c r="C28" s="197" t="str">
        <f>IF($E28="","",VLOOKUP($E28,'1MD ELO (5)'!$A$7:$O$80,15))</f>
        <v/>
      </c>
      <c r="D28" s="198" t="str">
        <f>IF($E28="","",VLOOKUP($E28,'1MD ELO (5)'!$A$7:$O$80,5))</f>
        <v/>
      </c>
      <c r="E28" s="199"/>
      <c r="F28" s="219" t="str">
        <f>UPPER(IF($E28="","",VLOOKUP($E28,'1MD ELO (5)'!$A$7:$O$80,2)))</f>
        <v/>
      </c>
      <c r="G28" s="219" t="str">
        <f>IF($E28="","",VLOOKUP($E28,'1MD ELO (5)'!$A$7:$O$80,3))</f>
        <v/>
      </c>
      <c r="H28" s="219"/>
      <c r="I28" s="219" t="str">
        <f>IF($E28="","",VLOOKUP($E28,'1MD ELO (5)'!$A$7:$O$80,4))</f>
        <v/>
      </c>
      <c r="J28" s="538"/>
      <c r="K28" s="202"/>
      <c r="L28" s="216"/>
      <c r="M28" s="217" t="str">
        <f>UPPER(IF(OR(L28="a",L28="as"),K27,IF(OR(L28="b",L28="bs"),K29,)))</f>
        <v/>
      </c>
      <c r="N28" s="542"/>
      <c r="O28" s="227"/>
      <c r="P28" s="520"/>
      <c r="Q28" s="227"/>
      <c r="R28" s="520"/>
      <c r="S28" s="207"/>
    </row>
    <row r="29" spans="1:37" s="63" customFormat="1" ht="9" customHeight="1" x14ac:dyDescent="0.25">
      <c r="A29" s="302" t="s">
        <v>176</v>
      </c>
      <c r="B29" s="197" t="str">
        <f>IF($E29="","",VLOOKUP($E29,'1MD ELO (5)'!$A$7:$O$80,14))</f>
        <v/>
      </c>
      <c r="C29" s="197" t="str">
        <f>IF($E29="","",VLOOKUP($E29,'1MD ELO (5)'!$A$7:$O$80,15))</f>
        <v/>
      </c>
      <c r="D29" s="198" t="str">
        <f>IF($E29="","",VLOOKUP($E29,'1MD ELO (5)'!$A$7:$O$80,5))</f>
        <v/>
      </c>
      <c r="E29" s="199"/>
      <c r="F29" s="219" t="str">
        <f>UPPER(IF($E29="","",VLOOKUP($E29,'1MD ELO (5)'!$A$7:$O$80,2)))</f>
        <v/>
      </c>
      <c r="G29" s="219" t="str">
        <f>IF($E29="","",VLOOKUP($E29,'1MD ELO (5)'!$A$7:$O$80,3))</f>
        <v/>
      </c>
      <c r="H29" s="219"/>
      <c r="I29" s="219" t="str">
        <f>IF($E29="","",VLOOKUP($E29,'1MD ELO (5)'!$A$7:$O$80,4))</f>
        <v/>
      </c>
      <c r="J29" s="537"/>
      <c r="K29" s="217" t="str">
        <f>UPPER(IF(OR(J30="a",J30="as"),F29,IF(OR(J30="b",J30="bs"),F30,)))</f>
        <v/>
      </c>
      <c r="L29" s="521"/>
      <c r="M29" s="202"/>
      <c r="N29" s="227"/>
      <c r="O29" s="227"/>
      <c r="P29" s="520"/>
      <c r="Q29" s="227"/>
      <c r="R29" s="520"/>
      <c r="S29" s="207"/>
    </row>
    <row r="30" spans="1:37" s="63" customFormat="1" ht="9" customHeight="1" x14ac:dyDescent="0.25">
      <c r="A30" s="234" t="s">
        <v>177</v>
      </c>
      <c r="B30" s="197" t="str">
        <f>IF($E30="","",VLOOKUP($E30,'1MD ELO (5)'!$A$7:$O$80,14))</f>
        <v/>
      </c>
      <c r="C30" s="197" t="str">
        <f>IF($E30="","",VLOOKUP($E30,'1MD ELO (5)'!$A$7:$O$80,15))</f>
        <v/>
      </c>
      <c r="D30" s="198" t="str">
        <f>IF($E30="","",VLOOKUP($E30,'1MD ELO (5)'!$A$7:$O$80,5))</f>
        <v/>
      </c>
      <c r="E30" s="199"/>
      <c r="F30" s="200" t="str">
        <f>UPPER(IF($E30="","",VLOOKUP($E30,'1MD ELO (5)'!$A$7:$O$80,2)))</f>
        <v/>
      </c>
      <c r="G30" s="200" t="str">
        <f>IF($E30="","",VLOOKUP($E30,'1MD ELO (5)'!$A$7:$O$80,3))</f>
        <v/>
      </c>
      <c r="H30" s="200"/>
      <c r="I30" s="200" t="str">
        <f>IF($E30="","",VLOOKUP($E30,'1MD ELO (5)'!$A$7:$O$80,4))</f>
        <v/>
      </c>
      <c r="J30" s="538"/>
      <c r="K30" s="202"/>
      <c r="L30" s="227"/>
      <c r="M30" s="227"/>
      <c r="N30" s="543"/>
      <c r="O30" s="215" t="s">
        <v>59</v>
      </c>
      <c r="P30" s="225"/>
      <c r="Q30" s="217" t="str">
        <f>UPPER(IF(OR(P30="a",P30="as"),O26,IF(OR(P30="b",P30="bs"),O34,)))</f>
        <v/>
      </c>
      <c r="R30" s="521"/>
      <c r="S30" s="207"/>
    </row>
    <row r="31" spans="1:37" s="63" customFormat="1" ht="9" customHeight="1" x14ac:dyDescent="0.25">
      <c r="A31" s="196" t="s">
        <v>178</v>
      </c>
      <c r="B31" s="197" t="str">
        <f>IF($E31="","",VLOOKUP($E31,'1MD ELO (5)'!$A$7:$O$80,14))</f>
        <v/>
      </c>
      <c r="C31" s="197" t="str">
        <f>IF($E31="","",VLOOKUP($E31,'1MD ELO (5)'!$A$7:$O$80,15))</f>
        <v/>
      </c>
      <c r="D31" s="198" t="str">
        <f>IF($E31="","",VLOOKUP($E31,'1MD ELO (5)'!$A$7:$O$80,5))</f>
        <v/>
      </c>
      <c r="E31" s="199"/>
      <c r="F31" s="200" t="str">
        <f>UPPER(IF($E31="","",VLOOKUP($E31,'1MD ELO (5)'!$A$7:$O$80,2)))</f>
        <v/>
      </c>
      <c r="G31" s="200" t="str">
        <f>IF($E31="","",VLOOKUP($E31,'1MD ELO (5)'!$A$7:$O$80,3))</f>
        <v/>
      </c>
      <c r="H31" s="200"/>
      <c r="I31" s="200" t="str">
        <f>IF($E31="","",VLOOKUP($E31,'1MD ELO (5)'!$A$7:$O$80,4))</f>
        <v/>
      </c>
      <c r="J31" s="537"/>
      <c r="K31" s="217" t="str">
        <f>UPPER(IF(OR(J32="a",J32="as"),F31,IF(OR(J32="b",J32="bs"),F32,)))</f>
        <v/>
      </c>
      <c r="L31" s="226"/>
      <c r="M31" s="227"/>
      <c r="N31" s="227"/>
      <c r="O31" s="227"/>
      <c r="P31" s="520"/>
      <c r="Q31" s="202"/>
      <c r="R31" s="227"/>
      <c r="S31" s="207"/>
    </row>
    <row r="32" spans="1:37" s="63" customFormat="1" ht="9" customHeight="1" x14ac:dyDescent="0.25">
      <c r="A32" s="302" t="s">
        <v>179</v>
      </c>
      <c r="B32" s="197" t="str">
        <f>IF($E32="","",VLOOKUP($E32,'1MD ELO (5)'!$A$7:$O$80,14))</f>
        <v/>
      </c>
      <c r="C32" s="197" t="str">
        <f>IF($E32="","",VLOOKUP($E32,'1MD ELO (5)'!$A$7:$O$80,15))</f>
        <v/>
      </c>
      <c r="D32" s="198" t="str">
        <f>IF($E32="","",VLOOKUP($E32,'1MD ELO (5)'!$A$7:$O$80,5))</f>
        <v/>
      </c>
      <c r="E32" s="199"/>
      <c r="F32" s="219" t="str">
        <f>UPPER(IF($E32="","",VLOOKUP($E32,'1MD ELO (5)'!$A$7:$O$80,2)))</f>
        <v/>
      </c>
      <c r="G32" s="219" t="str">
        <f>IF($E32="","",VLOOKUP($E32,'1MD ELO (5)'!$A$7:$O$80,3))</f>
        <v/>
      </c>
      <c r="H32" s="219"/>
      <c r="I32" s="219" t="str">
        <f>IF($E32="","",VLOOKUP($E32,'1MD ELO (5)'!$A$7:$O$80,4))</f>
        <v/>
      </c>
      <c r="J32" s="538"/>
      <c r="K32" s="202"/>
      <c r="L32" s="216"/>
      <c r="M32" s="217" t="str">
        <f>UPPER(IF(OR(L32="a",L32="as"),K31,IF(OR(L32="b",L32="bs"),K33,)))</f>
        <v/>
      </c>
      <c r="N32" s="226"/>
      <c r="O32" s="227"/>
      <c r="P32" s="520"/>
      <c r="Q32" s="227"/>
      <c r="R32" s="227"/>
      <c r="S32" s="207"/>
    </row>
    <row r="33" spans="1:19" s="63" customFormat="1" ht="9" customHeight="1" x14ac:dyDescent="0.25">
      <c r="A33" s="209" t="s">
        <v>180</v>
      </c>
      <c r="B33" s="197" t="str">
        <f>IF($E33="","",VLOOKUP($E33,'1MD ELO (5)'!$A$7:$O$80,14))</f>
        <v/>
      </c>
      <c r="C33" s="197" t="str">
        <f>IF($E33="","",VLOOKUP($E33,'1MD ELO (5)'!$A$7:$O$80,15))</f>
        <v/>
      </c>
      <c r="D33" s="198" t="str">
        <f>IF($E33="","",VLOOKUP($E33,'1MD ELO (5)'!$A$7:$O$80,5))</f>
        <v/>
      </c>
      <c r="E33" s="199"/>
      <c r="F33" s="219" t="str">
        <f>UPPER(IF($E33="","",VLOOKUP($E33,'1MD ELO (5)'!$A$7:$O$80,2)))</f>
        <v/>
      </c>
      <c r="G33" s="219" t="str">
        <f>IF($E33="","",VLOOKUP($E33,'1MD ELO (5)'!$A$7:$O$80,3))</f>
        <v/>
      </c>
      <c r="H33" s="219"/>
      <c r="I33" s="219" t="str">
        <f>IF($E33="","",VLOOKUP($E33,'1MD ELO (5)'!$A$7:$O$80,4))</f>
        <v/>
      </c>
      <c r="J33" s="537"/>
      <c r="K33" s="217" t="str">
        <f>UPPER(IF(OR(J34="a",J34="as"),F33,IF(OR(J34="b",J34="bs"),F34,)))</f>
        <v/>
      </c>
      <c r="L33" s="539"/>
      <c r="M33" s="202"/>
      <c r="N33" s="520"/>
      <c r="O33" s="227"/>
      <c r="P33" s="520"/>
      <c r="Q33" s="227"/>
      <c r="R33" s="227"/>
      <c r="S33" s="207"/>
    </row>
    <row r="34" spans="1:19" s="63" customFormat="1" ht="9" customHeight="1" x14ac:dyDescent="0.25">
      <c r="A34" s="209" t="s">
        <v>181</v>
      </c>
      <c r="B34" s="197" t="str">
        <f>IF($E34="","",VLOOKUP($E34,'1MD ELO (5)'!$A$7:$O$80,14))</f>
        <v/>
      </c>
      <c r="C34" s="197" t="str">
        <f>IF($E34="","",VLOOKUP($E34,'1MD ELO (5)'!$A$7:$O$80,15))</f>
        <v/>
      </c>
      <c r="D34" s="198" t="str">
        <f>IF($E34="","",VLOOKUP($E34,'1MD ELO (5)'!$A$7:$O$80,5))</f>
        <v/>
      </c>
      <c r="E34" s="199"/>
      <c r="F34" s="219" t="str">
        <f>UPPER(IF($E34="","",VLOOKUP($E34,'1MD ELO (5)'!$A$7:$O$80,2)))</f>
        <v/>
      </c>
      <c r="G34" s="219" t="str">
        <f>IF($E34="","",VLOOKUP($E34,'1MD ELO (5)'!$A$7:$O$80,3))</f>
        <v/>
      </c>
      <c r="H34" s="219"/>
      <c r="I34" s="219" t="str">
        <f>IF($E34="","",VLOOKUP($E34,'1MD ELO (5)'!$A$7:$O$80,4))</f>
        <v/>
      </c>
      <c r="J34" s="538"/>
      <c r="K34" s="202"/>
      <c r="L34" s="227"/>
      <c r="M34" s="215" t="s">
        <v>59</v>
      </c>
      <c r="N34" s="225"/>
      <c r="O34" s="217" t="str">
        <f>UPPER(IF(OR(N34="a",N34="as"),M32,IF(OR(N34="b",N34="bs"),M36,)))</f>
        <v/>
      </c>
      <c r="P34" s="521"/>
      <c r="Q34" s="227"/>
      <c r="R34" s="227"/>
      <c r="S34" s="207"/>
    </row>
    <row r="35" spans="1:19" s="63" customFormat="1" ht="9" customHeight="1" x14ac:dyDescent="0.25">
      <c r="A35" s="209" t="s">
        <v>182</v>
      </c>
      <c r="B35" s="197" t="str">
        <f>IF($E35="","",VLOOKUP($E35,'1MD ELO (5)'!$A$7:$O$80,14))</f>
        <v/>
      </c>
      <c r="C35" s="197" t="str">
        <f>IF($E35="","",VLOOKUP($E35,'1MD ELO (5)'!$A$7:$O$80,15))</f>
        <v/>
      </c>
      <c r="D35" s="198" t="str">
        <f>IF($E35="","",VLOOKUP($E35,'1MD ELO (5)'!$A$7:$O$80,5))</f>
        <v/>
      </c>
      <c r="E35" s="199"/>
      <c r="F35" s="219" t="str">
        <f>UPPER(IF($E35="","",VLOOKUP($E35,'1MD ELO (5)'!$A$7:$O$80,2)))</f>
        <v/>
      </c>
      <c r="G35" s="219" t="str">
        <f>IF($E35="","",VLOOKUP($E35,'1MD ELO (5)'!$A$7:$O$80,3))</f>
        <v/>
      </c>
      <c r="H35" s="219"/>
      <c r="I35" s="219" t="str">
        <f>IF($E35="","",VLOOKUP($E35,'1MD ELO (5)'!$A$7:$O$80,4))</f>
        <v/>
      </c>
      <c r="J35" s="537"/>
      <c r="K35" s="217" t="str">
        <f>UPPER(IF(OR(J36="a",J36="as"),F35,IF(OR(J36="b",J36="bs"),F36,)))</f>
        <v/>
      </c>
      <c r="L35" s="226"/>
      <c r="M35" s="540"/>
      <c r="N35" s="541"/>
      <c r="O35" s="202"/>
      <c r="P35" s="227"/>
      <c r="Q35" s="227"/>
      <c r="R35" s="227"/>
      <c r="S35" s="207"/>
    </row>
    <row r="36" spans="1:19" s="63" customFormat="1" ht="9" customHeight="1" x14ac:dyDescent="0.25">
      <c r="A36" s="209" t="s">
        <v>183</v>
      </c>
      <c r="B36" s="197" t="str">
        <f>IF($E36="","",VLOOKUP($E36,'1MD ELO (5)'!$A$7:$O$80,14))</f>
        <v/>
      </c>
      <c r="C36" s="197" t="str">
        <f>IF($E36="","",VLOOKUP($E36,'1MD ELO (5)'!$A$7:$O$80,15))</f>
        <v/>
      </c>
      <c r="D36" s="198" t="str">
        <f>IF($E36="","",VLOOKUP($E36,'1MD ELO (5)'!$A$7:$O$80,5))</f>
        <v/>
      </c>
      <c r="E36" s="199"/>
      <c r="F36" s="219" t="str">
        <f>UPPER(IF($E36="","",VLOOKUP($E36,'1MD ELO (5)'!$A$7:$O$80,2)))</f>
        <v/>
      </c>
      <c r="G36" s="219" t="str">
        <f>IF($E36="","",VLOOKUP($E36,'1MD ELO (5)'!$A$7:$O$80,3))</f>
        <v/>
      </c>
      <c r="H36" s="219"/>
      <c r="I36" s="219" t="str">
        <f>IF($E36="","",VLOOKUP($E36,'1MD ELO (5)'!$A$7:$O$80,4))</f>
        <v/>
      </c>
      <c r="J36" s="538"/>
      <c r="K36" s="202"/>
      <c r="L36" s="216"/>
      <c r="M36" s="217" t="str">
        <f>UPPER(IF(OR(L36="a",L36="as"),K35,IF(OR(L36="b",L36="bs"),K37,)))</f>
        <v/>
      </c>
      <c r="N36" s="542"/>
      <c r="O36" s="545" t="s">
        <v>82</v>
      </c>
      <c r="P36" s="546"/>
      <c r="Q36" s="545" t="s">
        <v>156</v>
      </c>
      <c r="R36" s="546"/>
      <c r="S36" s="207"/>
    </row>
    <row r="37" spans="1:19" s="63" customFormat="1" ht="9" customHeight="1" x14ac:dyDescent="0.25">
      <c r="A37" s="302" t="s">
        <v>184</v>
      </c>
      <c r="B37" s="197" t="str">
        <f>IF($E37="","",VLOOKUP($E37,'1MD ELO (5)'!$A$7:$O$80,14))</f>
        <v/>
      </c>
      <c r="C37" s="197" t="str">
        <f>IF($E37="","",VLOOKUP($E37,'1MD ELO (5)'!$A$7:$O$80,15))</f>
        <v/>
      </c>
      <c r="D37" s="198" t="str">
        <f>IF($E37="","",VLOOKUP($E37,'1MD ELO (5)'!$A$7:$O$80,5))</f>
        <v/>
      </c>
      <c r="E37" s="199"/>
      <c r="F37" s="219" t="str">
        <f>UPPER(IF($E37="","",VLOOKUP($E37,'1MD ELO (5)'!$A$7:$O$80,2)))</f>
        <v/>
      </c>
      <c r="G37" s="219" t="str">
        <f>IF($E37="","",VLOOKUP($E37,'1MD ELO (5)'!$A$7:$O$80,3))</f>
        <v/>
      </c>
      <c r="H37" s="219"/>
      <c r="I37" s="219" t="str">
        <f>IF($E37="","",VLOOKUP($E37,'1MD ELO (5)'!$A$7:$O$80,4))</f>
        <v/>
      </c>
      <c r="J37" s="537"/>
      <c r="K37" s="217" t="str">
        <f>UPPER(IF(OR(J38="a",J38="as"),F37,IF(OR(J38="b",J38="bs"),F38,)))</f>
        <v/>
      </c>
      <c r="L37" s="521"/>
      <c r="M37" s="202"/>
      <c r="N37" s="227"/>
      <c r="O37" s="547" t="str">
        <f>UPPER(IF(OR(P23="a",P23="as"),Q14,IF(OR(P23="b",P23="bs"),Q30,)))</f>
        <v/>
      </c>
      <c r="P37" s="548"/>
      <c r="Q37" s="545"/>
      <c r="R37" s="546"/>
      <c r="S37" s="207"/>
    </row>
    <row r="38" spans="1:19" s="63" customFormat="1" ht="9" customHeight="1" x14ac:dyDescent="0.25">
      <c r="A38" s="234" t="s">
        <v>185</v>
      </c>
      <c r="B38" s="197" t="str">
        <f>IF($E38="","",VLOOKUP($E38,'1MD ELO (5)'!$A$7:$O$80,14))</f>
        <v/>
      </c>
      <c r="C38" s="197" t="str">
        <f>IF($E38="","",VLOOKUP($E38,'1MD ELO (5)'!$A$7:$O$80,15))</f>
        <v/>
      </c>
      <c r="D38" s="198" t="str">
        <f>IF($E38="","",VLOOKUP($E38,'1MD ELO (5)'!$A$7:$O$80,5))</f>
        <v/>
      </c>
      <c r="E38" s="199"/>
      <c r="F38" s="200" t="str">
        <f>UPPER(IF($E38="","",VLOOKUP($E38,'1MD ELO (5)'!$A$7:$O$80,2)))</f>
        <v/>
      </c>
      <c r="G38" s="200" t="str">
        <f>IF($E38="","",VLOOKUP($E38,'1MD ELO (5)'!$A$7:$O$80,3))</f>
        <v/>
      </c>
      <c r="H38" s="200"/>
      <c r="I38" s="200" t="str">
        <f>IF($E38="","",VLOOKUP($E38,'1MD ELO (5)'!$A$7:$O$80,4))</f>
        <v/>
      </c>
      <c r="J38" s="538"/>
      <c r="K38" s="202"/>
      <c r="L38" s="227"/>
      <c r="M38" s="227"/>
      <c r="N38" s="549"/>
      <c r="O38" s="550" t="s">
        <v>59</v>
      </c>
      <c r="P38" s="551"/>
      <c r="Q38" s="547" t="str">
        <f>UPPER(IF(OR(P38="a",P38="as"),O37,IF(OR(P38="b",P38="bs"),O39,)))</f>
        <v/>
      </c>
      <c r="R38" s="548"/>
      <c r="S38" s="207"/>
    </row>
    <row r="39" spans="1:19" s="63" customFormat="1" ht="9" customHeight="1" x14ac:dyDescent="0.25">
      <c r="A39" s="196" t="s">
        <v>186</v>
      </c>
      <c r="B39" s="197" t="str">
        <f>IF($E39="","",VLOOKUP($E39,'1MD ELO (5)'!$A$7:$O$80,14))</f>
        <v/>
      </c>
      <c r="C39" s="197" t="str">
        <f>IF($E39="","",VLOOKUP($E39,'1MD ELO (5)'!$A$7:$O$80,15))</f>
        <v/>
      </c>
      <c r="D39" s="198" t="str">
        <f>IF($E39="","",VLOOKUP($E39,'1MD ELO (5)'!$A$7:$O$80,5))</f>
        <v/>
      </c>
      <c r="E39" s="199"/>
      <c r="F39" s="200" t="str">
        <f>UPPER(IF($E39="","",VLOOKUP($E39,'1MD ELO (5)'!$A$7:$O$80,2)))</f>
        <v/>
      </c>
      <c r="G39" s="200" t="str">
        <f>IF($E39="","",VLOOKUP($E39,'1MD ELO (5)'!$A$7:$O$80,3))</f>
        <v/>
      </c>
      <c r="H39" s="200"/>
      <c r="I39" s="200" t="str">
        <f>IF($E39="","",VLOOKUP($E39,'1MD ELO (5)'!$A$7:$O$80,4))</f>
        <v/>
      </c>
      <c r="J39" s="537"/>
      <c r="K39" s="217" t="str">
        <f>UPPER(IF(OR(J40="a",J40="as"),F39,IF(OR(J40="b",J40="bs"),F40,)))</f>
        <v/>
      </c>
      <c r="L39" s="226"/>
      <c r="M39" s="227"/>
      <c r="N39" s="552"/>
      <c r="O39" s="547" t="str">
        <f>UPPER(IF(OR(P55="a",P55="as"),Q46,IF(OR(P55="b",P55="bs"),Q62,)))</f>
        <v/>
      </c>
      <c r="P39" s="553"/>
      <c r="Q39" s="546"/>
      <c r="R39" s="546"/>
      <c r="S39" s="207"/>
    </row>
    <row r="40" spans="1:19" s="63" customFormat="1" ht="9" customHeight="1" x14ac:dyDescent="0.25">
      <c r="A40" s="302" t="s">
        <v>187</v>
      </c>
      <c r="B40" s="197" t="str">
        <f>IF($E40="","",VLOOKUP($E40,'1MD ELO (5)'!$A$7:$O$80,14))</f>
        <v/>
      </c>
      <c r="C40" s="197" t="str">
        <f>IF($E40="","",VLOOKUP($E40,'1MD ELO (5)'!$A$7:$O$80,15))</f>
        <v/>
      </c>
      <c r="D40" s="198" t="str">
        <f>IF($E40="","",VLOOKUP($E40,'1MD ELO (5)'!$A$7:$O$80,5))</f>
        <v/>
      </c>
      <c r="E40" s="199"/>
      <c r="F40" s="219" t="str">
        <f>UPPER(IF($E40="","",VLOOKUP($E40,'1MD ELO (5)'!$A$7:$O$80,2)))</f>
        <v/>
      </c>
      <c r="G40" s="219" t="str">
        <f>IF($E40="","",VLOOKUP($E40,'1MD ELO (5)'!$A$7:$O$80,3))</f>
        <v/>
      </c>
      <c r="H40" s="219"/>
      <c r="I40" s="219" t="str">
        <f>IF($E40="","",VLOOKUP($E40,'1MD ELO (5)'!$A$7:$O$80,4))</f>
        <v/>
      </c>
      <c r="J40" s="538"/>
      <c r="K40" s="202"/>
      <c r="L40" s="216"/>
      <c r="M40" s="217" t="str">
        <f>UPPER(IF(OR(L40="a",L40="as"),K39,IF(OR(L40="b",L40="bs"),K41,)))</f>
        <v/>
      </c>
      <c r="N40" s="226"/>
      <c r="O40" s="546"/>
      <c r="P40" s="546"/>
      <c r="Q40" s="546"/>
      <c r="R40" s="546"/>
      <c r="S40" s="207"/>
    </row>
    <row r="41" spans="1:19" s="63" customFormat="1" ht="9" customHeight="1" x14ac:dyDescent="0.25">
      <c r="A41" s="209" t="s">
        <v>188</v>
      </c>
      <c r="B41" s="197" t="str">
        <f>IF($E41="","",VLOOKUP($E41,'1MD ELO (5)'!$A$7:$O$80,14))</f>
        <v/>
      </c>
      <c r="C41" s="197" t="str">
        <f>IF($E41="","",VLOOKUP($E41,'1MD ELO (5)'!$A$7:$O$80,15))</f>
        <v/>
      </c>
      <c r="D41" s="198" t="str">
        <f>IF($E41="","",VLOOKUP($E41,'1MD ELO (5)'!$A$7:$O$80,5))</f>
        <v/>
      </c>
      <c r="E41" s="199"/>
      <c r="F41" s="219" t="str">
        <f>UPPER(IF($E41="","",VLOOKUP($E41,'1MD ELO (5)'!$A$7:$O$80,2)))</f>
        <v/>
      </c>
      <c r="G41" s="219" t="str">
        <f>IF($E41="","",VLOOKUP($E41,'1MD ELO (5)'!$A$7:$O$80,3))</f>
        <v/>
      </c>
      <c r="H41" s="219"/>
      <c r="I41" s="219" t="str">
        <f>IF($E41="","",VLOOKUP($E41,'1MD ELO (5)'!$A$7:$O$80,4))</f>
        <v/>
      </c>
      <c r="J41" s="537"/>
      <c r="K41" s="217" t="str">
        <f>UPPER(IF(OR(J42="a",J42="as"),F41,IF(OR(J42="b",J42="bs"),F42,)))</f>
        <v/>
      </c>
      <c r="L41" s="539"/>
      <c r="M41" s="202"/>
      <c r="N41" s="520"/>
      <c r="O41" s="546"/>
      <c r="P41" s="546"/>
      <c r="Q41" s="728" t="str">
        <f>IF(Y3="","",CONCATENATE(AB1," pont"))</f>
        <v/>
      </c>
      <c r="R41" s="728"/>
      <c r="S41" s="207"/>
    </row>
    <row r="42" spans="1:19" s="63" customFormat="1" ht="9" customHeight="1" x14ac:dyDescent="0.25">
      <c r="A42" s="209" t="s">
        <v>189</v>
      </c>
      <c r="B42" s="197" t="str">
        <f>IF($E42="","",VLOOKUP($E42,'1MD ELO (5)'!$A$7:$O$80,14))</f>
        <v/>
      </c>
      <c r="C42" s="197" t="str">
        <f>IF($E42="","",VLOOKUP($E42,'1MD ELO (5)'!$A$7:$O$80,15))</f>
        <v/>
      </c>
      <c r="D42" s="198" t="str">
        <f>IF($E42="","",VLOOKUP($E42,'1MD ELO (5)'!$A$7:$O$80,5))</f>
        <v/>
      </c>
      <c r="E42" s="199"/>
      <c r="F42" s="219" t="str">
        <f>UPPER(IF($E42="","",VLOOKUP($E42,'1MD ELO (5)'!$A$7:$O$80,2)))</f>
        <v/>
      </c>
      <c r="G42" s="219" t="str">
        <f>IF($E42="","",VLOOKUP($E42,'1MD ELO (5)'!$A$7:$O$80,3))</f>
        <v/>
      </c>
      <c r="H42" s="219"/>
      <c r="I42" s="219" t="str">
        <f>IF($E42="","",VLOOKUP($E42,'1MD ELO (5)'!$A$7:$O$80,4))</f>
        <v/>
      </c>
      <c r="J42" s="538"/>
      <c r="K42" s="202"/>
      <c r="L42" s="227"/>
      <c r="M42" s="215" t="s">
        <v>59</v>
      </c>
      <c r="N42" s="225"/>
      <c r="O42" s="217" t="str">
        <f>UPPER(IF(OR(N42="a",N42="as"),M40,IF(OR(N42="b",N42="bs"),M44,)))</f>
        <v/>
      </c>
      <c r="P42" s="226"/>
      <c r="Q42" s="227"/>
      <c r="R42" s="227"/>
      <c r="S42" s="207"/>
    </row>
    <row r="43" spans="1:19" s="63" customFormat="1" ht="9" customHeight="1" x14ac:dyDescent="0.25">
      <c r="A43" s="209" t="s">
        <v>190</v>
      </c>
      <c r="B43" s="197" t="str">
        <f>IF($E43="","",VLOOKUP($E43,'1MD ELO (5)'!$A$7:$O$80,14))</f>
        <v/>
      </c>
      <c r="C43" s="197" t="str">
        <f>IF($E43="","",VLOOKUP($E43,'1MD ELO (5)'!$A$7:$O$80,15))</f>
        <v/>
      </c>
      <c r="D43" s="198" t="str">
        <f>IF($E43="","",VLOOKUP($E43,'1MD ELO (5)'!$A$7:$O$80,5))</f>
        <v/>
      </c>
      <c r="E43" s="199"/>
      <c r="F43" s="219" t="str">
        <f>UPPER(IF($E43="","",VLOOKUP($E43,'1MD ELO (5)'!$A$7:$O$80,2)))</f>
        <v/>
      </c>
      <c r="G43" s="219" t="str">
        <f>IF($E43="","",VLOOKUP($E43,'1MD ELO (5)'!$A$7:$O$80,3))</f>
        <v/>
      </c>
      <c r="H43" s="219"/>
      <c r="I43" s="219" t="str">
        <f>IF($E43="","",VLOOKUP($E43,'1MD ELO (5)'!$A$7:$O$80,4))</f>
        <v/>
      </c>
      <c r="J43" s="537"/>
      <c r="K43" s="217" t="str">
        <f>UPPER(IF(OR(J44="a",J44="as"),F43,IF(OR(J44="b",J44="bs"),F44,)))</f>
        <v/>
      </c>
      <c r="L43" s="226"/>
      <c r="M43" s="540"/>
      <c r="N43" s="541"/>
      <c r="O43" s="202"/>
      <c r="P43" s="520"/>
      <c r="Q43" s="227"/>
      <c r="R43" s="227"/>
      <c r="S43" s="207"/>
    </row>
    <row r="44" spans="1:19" s="63" customFormat="1" ht="9" customHeight="1" x14ac:dyDescent="0.25">
      <c r="A44" s="209" t="s">
        <v>191</v>
      </c>
      <c r="B44" s="197" t="str">
        <f>IF($E44="","",VLOOKUP($E44,'1MD ELO (5)'!$A$7:$O$80,14))</f>
        <v/>
      </c>
      <c r="C44" s="197" t="str">
        <f>IF($E44="","",VLOOKUP($E44,'1MD ELO (5)'!$A$7:$O$80,15))</f>
        <v/>
      </c>
      <c r="D44" s="198" t="str">
        <f>IF($E44="","",VLOOKUP($E44,'1MD ELO (5)'!$A$7:$O$80,5))</f>
        <v/>
      </c>
      <c r="E44" s="199"/>
      <c r="F44" s="219" t="str">
        <f>UPPER(IF($E44="","",VLOOKUP($E44,'1MD ELO (5)'!$A$7:$O$80,2)))</f>
        <v/>
      </c>
      <c r="G44" s="219" t="str">
        <f>IF($E44="","",VLOOKUP($E44,'1MD ELO (5)'!$A$7:$O$80,3))</f>
        <v/>
      </c>
      <c r="H44" s="219"/>
      <c r="I44" s="219" t="str">
        <f>IF($E44="","",VLOOKUP($E44,'1MD ELO (5)'!$A$7:$O$80,4))</f>
        <v/>
      </c>
      <c r="J44" s="538"/>
      <c r="K44" s="202"/>
      <c r="L44" s="216"/>
      <c r="M44" s="217" t="str">
        <f>UPPER(IF(OR(L44="a",L44="as"),K43,IF(OR(L44="b",L44="bs"),K45,)))</f>
        <v/>
      </c>
      <c r="N44" s="542"/>
      <c r="O44" s="227"/>
      <c r="P44" s="520"/>
      <c r="Q44" s="227"/>
      <c r="R44" s="227"/>
      <c r="S44" s="207"/>
    </row>
    <row r="45" spans="1:19" s="63" customFormat="1" ht="9" customHeight="1" x14ac:dyDescent="0.25">
      <c r="A45" s="302" t="s">
        <v>192</v>
      </c>
      <c r="B45" s="197" t="str">
        <f>IF($E45="","",VLOOKUP($E45,'1MD ELO (5)'!$A$7:$O$80,14))</f>
        <v/>
      </c>
      <c r="C45" s="197" t="str">
        <f>IF($E45="","",VLOOKUP($E45,'1MD ELO (5)'!$A$7:$O$80,15))</f>
        <v/>
      </c>
      <c r="D45" s="198" t="str">
        <f>IF($E45="","",VLOOKUP($E45,'1MD ELO (5)'!$A$7:$O$80,5))</f>
        <v/>
      </c>
      <c r="E45" s="199"/>
      <c r="F45" s="219" t="str">
        <f>UPPER(IF($E45="","",VLOOKUP($E45,'1MD ELO (5)'!$A$7:$O$80,2)))</f>
        <v/>
      </c>
      <c r="G45" s="219" t="str">
        <f>IF($E45="","",VLOOKUP($E45,'1MD ELO (5)'!$A$7:$O$80,3))</f>
        <v/>
      </c>
      <c r="H45" s="219"/>
      <c r="I45" s="219" t="str">
        <f>IF($E45="","",VLOOKUP($E45,'1MD ELO (5)'!$A$7:$O$80,4))</f>
        <v/>
      </c>
      <c r="J45" s="537"/>
      <c r="K45" s="217" t="str">
        <f>UPPER(IF(OR(J46="a",J46="as"),F45,IF(OR(J46="b",J46="bs"),F46,)))</f>
        <v/>
      </c>
      <c r="L45" s="521"/>
      <c r="M45" s="202"/>
      <c r="N45" s="227"/>
      <c r="O45" s="227"/>
      <c r="P45" s="520"/>
      <c r="Q45" s="227"/>
      <c r="R45" s="227"/>
      <c r="S45" s="207"/>
    </row>
    <row r="46" spans="1:19" s="63" customFormat="1" ht="9" customHeight="1" x14ac:dyDescent="0.25">
      <c r="A46" s="234" t="s">
        <v>193</v>
      </c>
      <c r="B46" s="197" t="str">
        <f>IF($E46="","",VLOOKUP($E46,'1MD ELO (5)'!$A$7:$O$80,14))</f>
        <v/>
      </c>
      <c r="C46" s="197" t="str">
        <f>IF($E46="","",VLOOKUP($E46,'1MD ELO (5)'!$A$7:$O$80,15))</f>
        <v/>
      </c>
      <c r="D46" s="198" t="str">
        <f>IF($E46="","",VLOOKUP($E46,'1MD ELO (5)'!$A$7:$O$80,5))</f>
        <v/>
      </c>
      <c r="E46" s="199"/>
      <c r="F46" s="200" t="str">
        <f>UPPER(IF($E46="","",VLOOKUP($E46,'1MD ELO (5)'!$A$7:$O$80,2)))</f>
        <v/>
      </c>
      <c r="G46" s="200" t="str">
        <f>IF($E46="","",VLOOKUP($E46,'1MD ELO (5)'!$A$7:$O$80,3))</f>
        <v/>
      </c>
      <c r="H46" s="200"/>
      <c r="I46" s="200" t="str">
        <f>IF($E46="","",VLOOKUP($E46,'1MD ELO (5)'!$A$7:$O$80,4))</f>
        <v/>
      </c>
      <c r="J46" s="538"/>
      <c r="K46" s="202"/>
      <c r="L46" s="227"/>
      <c r="M46" s="227"/>
      <c r="N46" s="543"/>
      <c r="O46" s="215" t="s">
        <v>59</v>
      </c>
      <c r="P46" s="225"/>
      <c r="Q46" s="217" t="str">
        <f>UPPER(IF(OR(P46="a",P46="as"),O42,IF(OR(P46="b",P46="bs"),O50,)))</f>
        <v/>
      </c>
      <c r="R46" s="226"/>
      <c r="S46" s="207"/>
    </row>
    <row r="47" spans="1:19" s="63" customFormat="1" ht="9" customHeight="1" x14ac:dyDescent="0.25">
      <c r="A47" s="196" t="s">
        <v>194</v>
      </c>
      <c r="B47" s="197" t="str">
        <f>IF($E47="","",VLOOKUP($E47,'1MD ELO (5)'!$A$7:$O$80,14))</f>
        <v/>
      </c>
      <c r="C47" s="197" t="str">
        <f>IF($E47="","",VLOOKUP($E47,'1MD ELO (5)'!$A$7:$O$80,15))</f>
        <v/>
      </c>
      <c r="D47" s="198" t="str">
        <f>IF($E47="","",VLOOKUP($E47,'1MD ELO (5)'!$A$7:$O$80,5))</f>
        <v/>
      </c>
      <c r="E47" s="199"/>
      <c r="F47" s="200" t="str">
        <f>UPPER(IF($E47="","",VLOOKUP($E47,'1MD ELO (5)'!$A$7:$O$80,2)))</f>
        <v/>
      </c>
      <c r="G47" s="200" t="str">
        <f>IF($E47="","",VLOOKUP($E47,'1MD ELO (5)'!$A$7:$O$80,3))</f>
        <v/>
      </c>
      <c r="H47" s="200"/>
      <c r="I47" s="200" t="str">
        <f>IF($E47="","",VLOOKUP($E47,'1MD ELO (5)'!$A$7:$O$80,4))</f>
        <v/>
      </c>
      <c r="J47" s="537"/>
      <c r="K47" s="217" t="str">
        <f>UPPER(IF(OR(J48="a",J48="as"),F47,IF(OR(J48="b",J48="bs"),F48,)))</f>
        <v/>
      </c>
      <c r="L47" s="226"/>
      <c r="M47" s="227"/>
      <c r="N47" s="227"/>
      <c r="O47" s="227"/>
      <c r="P47" s="520"/>
      <c r="Q47" s="202"/>
      <c r="R47" s="520"/>
      <c r="S47" s="207"/>
    </row>
    <row r="48" spans="1:19" s="63" customFormat="1" ht="9" customHeight="1" x14ac:dyDescent="0.25">
      <c r="A48" s="302" t="s">
        <v>195</v>
      </c>
      <c r="B48" s="197" t="str">
        <f>IF($E48="","",VLOOKUP($E48,'1MD ELO (5)'!$A$7:$O$80,14))</f>
        <v/>
      </c>
      <c r="C48" s="197" t="str">
        <f>IF($E48="","",VLOOKUP($E48,'1MD ELO (5)'!$A$7:$O$80,15))</f>
        <v/>
      </c>
      <c r="D48" s="198" t="str">
        <f>IF($E48="","",VLOOKUP($E48,'1MD ELO (5)'!$A$7:$O$80,5))</f>
        <v/>
      </c>
      <c r="E48" s="199"/>
      <c r="F48" s="219" t="str">
        <f>UPPER(IF($E48="","",VLOOKUP($E48,'1MD ELO (5)'!$A$7:$O$80,2)))</f>
        <v/>
      </c>
      <c r="G48" s="219" t="str">
        <f>IF($E48="","",VLOOKUP($E48,'1MD ELO (5)'!$A$7:$O$80,3))</f>
        <v/>
      </c>
      <c r="H48" s="219"/>
      <c r="I48" s="219" t="str">
        <f>IF($E48="","",VLOOKUP($E48,'1MD ELO (5)'!$A$7:$O$80,4))</f>
        <v/>
      </c>
      <c r="J48" s="538"/>
      <c r="K48" s="202"/>
      <c r="L48" s="216"/>
      <c r="M48" s="217" t="str">
        <f>UPPER(IF(OR(L48="a",L48="as"),K47,IF(OR(L48="b",L48="bs"),K49,)))</f>
        <v/>
      </c>
      <c r="N48" s="226"/>
      <c r="O48" s="227"/>
      <c r="P48" s="520"/>
      <c r="Q48" s="227"/>
      <c r="R48" s="520"/>
      <c r="S48" s="207"/>
    </row>
    <row r="49" spans="1:19" s="63" customFormat="1" ht="9" customHeight="1" x14ac:dyDescent="0.25">
      <c r="A49" s="209" t="s">
        <v>196</v>
      </c>
      <c r="B49" s="197" t="str">
        <f>IF($E49="","",VLOOKUP($E49,'1MD ELO (5)'!$A$7:$O$80,14))</f>
        <v/>
      </c>
      <c r="C49" s="197" t="str">
        <f>IF($E49="","",VLOOKUP($E49,'1MD ELO (5)'!$A$7:$O$80,15))</f>
        <v/>
      </c>
      <c r="D49" s="198" t="str">
        <f>IF($E49="","",VLOOKUP($E49,'1MD ELO (5)'!$A$7:$O$80,5))</f>
        <v/>
      </c>
      <c r="E49" s="199"/>
      <c r="F49" s="219" t="str">
        <f>UPPER(IF($E49="","",VLOOKUP($E49,'1MD ELO (5)'!$A$7:$O$80,2)))</f>
        <v/>
      </c>
      <c r="G49" s="219" t="str">
        <f>IF($E49="","",VLOOKUP($E49,'1MD ELO (5)'!$A$7:$O$80,3))</f>
        <v/>
      </c>
      <c r="H49" s="219"/>
      <c r="I49" s="219" t="str">
        <f>IF($E49="","",VLOOKUP($E49,'1MD ELO (5)'!$A$7:$O$80,4))</f>
        <v/>
      </c>
      <c r="J49" s="537"/>
      <c r="K49" s="217" t="str">
        <f>UPPER(IF(OR(J50="a",J50="as"),F49,IF(OR(J50="b",J50="bs"),F50,)))</f>
        <v/>
      </c>
      <c r="L49" s="539"/>
      <c r="M49" s="202"/>
      <c r="N49" s="520"/>
      <c r="O49" s="227"/>
      <c r="P49" s="520"/>
      <c r="Q49" s="227"/>
      <c r="R49" s="520"/>
      <c r="S49" s="207"/>
    </row>
    <row r="50" spans="1:19" s="63" customFormat="1" ht="9" customHeight="1" x14ac:dyDescent="0.25">
      <c r="A50" s="209" t="s">
        <v>197</v>
      </c>
      <c r="B50" s="197" t="str">
        <f>IF($E50="","",VLOOKUP($E50,'1MD ELO (5)'!$A$7:$O$80,14))</f>
        <v/>
      </c>
      <c r="C50" s="197" t="str">
        <f>IF($E50="","",VLOOKUP($E50,'1MD ELO (5)'!$A$7:$O$80,15))</f>
        <v/>
      </c>
      <c r="D50" s="198" t="str">
        <f>IF($E50="","",VLOOKUP($E50,'1MD ELO (5)'!$A$7:$O$80,5))</f>
        <v/>
      </c>
      <c r="E50" s="199"/>
      <c r="F50" s="219" t="str">
        <f>UPPER(IF($E50="","",VLOOKUP($E50,'1MD ELO (5)'!$A$7:$O$80,2)))</f>
        <v/>
      </c>
      <c r="G50" s="219" t="str">
        <f>IF($E50="","",VLOOKUP($E50,'1MD ELO (5)'!$A$7:$O$80,3))</f>
        <v/>
      </c>
      <c r="H50" s="219"/>
      <c r="I50" s="219" t="str">
        <f>IF($E50="","",VLOOKUP($E50,'1MD ELO (5)'!$A$7:$O$80,4))</f>
        <v/>
      </c>
      <c r="J50" s="538"/>
      <c r="K50" s="202"/>
      <c r="L50" s="227"/>
      <c r="M50" s="215" t="s">
        <v>59</v>
      </c>
      <c r="N50" s="225"/>
      <c r="O50" s="217" t="str">
        <f>UPPER(IF(OR(N50="a",N50="as"),M48,IF(OR(N50="b",N50="bs"),M52,)))</f>
        <v/>
      </c>
      <c r="P50" s="521"/>
      <c r="Q50" s="227"/>
      <c r="R50" s="520"/>
      <c r="S50" s="207"/>
    </row>
    <row r="51" spans="1:19" s="63" customFormat="1" ht="9" customHeight="1" x14ac:dyDescent="0.25">
      <c r="A51" s="209" t="s">
        <v>198</v>
      </c>
      <c r="B51" s="197" t="str">
        <f>IF($E51="","",VLOOKUP($E51,'1MD ELO (5)'!$A$7:$O$80,14))</f>
        <v/>
      </c>
      <c r="C51" s="197" t="str">
        <f>IF($E51="","",VLOOKUP($E51,'1MD ELO (5)'!$A$7:$O$80,15))</f>
        <v/>
      </c>
      <c r="D51" s="198" t="str">
        <f>IF($E51="","",VLOOKUP($E51,'1MD ELO (5)'!$A$7:$O$80,5))</f>
        <v/>
      </c>
      <c r="E51" s="199"/>
      <c r="F51" s="219" t="str">
        <f>UPPER(IF($E51="","",VLOOKUP($E51,'1MD ELO (5)'!$A$7:$O$80,2)))</f>
        <v/>
      </c>
      <c r="G51" s="219" t="str">
        <f>IF($E51="","",VLOOKUP($E51,'1MD ELO (5)'!$A$7:$O$80,3))</f>
        <v/>
      </c>
      <c r="H51" s="219"/>
      <c r="I51" s="219" t="str">
        <f>IF($E51="","",VLOOKUP($E51,'1MD ELO (5)'!$A$7:$O$80,4))</f>
        <v/>
      </c>
      <c r="J51" s="537"/>
      <c r="K51" s="217" t="str">
        <f>UPPER(IF(OR(J52="a",J52="as"),F51,IF(OR(J52="b",J52="bs"),F52,)))</f>
        <v/>
      </c>
      <c r="L51" s="226"/>
      <c r="M51" s="540"/>
      <c r="N51" s="541"/>
      <c r="O51" s="202"/>
      <c r="P51" s="227"/>
      <c r="Q51" s="227"/>
      <c r="R51" s="520"/>
      <c r="S51" s="207"/>
    </row>
    <row r="52" spans="1:19" s="63" customFormat="1" ht="9" customHeight="1" x14ac:dyDescent="0.25">
      <c r="A52" s="209" t="s">
        <v>199</v>
      </c>
      <c r="B52" s="197" t="str">
        <f>IF($E52="","",VLOOKUP($E52,'1MD ELO (5)'!$A$7:$O$80,14))</f>
        <v/>
      </c>
      <c r="C52" s="197" t="str">
        <f>IF($E52="","",VLOOKUP($E52,'1MD ELO (5)'!$A$7:$O$80,15))</f>
        <v/>
      </c>
      <c r="D52" s="198" t="str">
        <f>IF($E52="","",VLOOKUP($E52,'1MD ELO (5)'!$A$7:$O$80,5))</f>
        <v/>
      </c>
      <c r="E52" s="199"/>
      <c r="F52" s="219" t="str">
        <f>UPPER(IF($E52="","",VLOOKUP($E52,'1MD ELO (5)'!$A$7:$O$80,2)))</f>
        <v/>
      </c>
      <c r="G52" s="219" t="str">
        <f>IF($E52="","",VLOOKUP($E52,'1MD ELO (5)'!$A$7:$O$80,3))</f>
        <v/>
      </c>
      <c r="H52" s="219"/>
      <c r="I52" s="219" t="str">
        <f>IF($E52="","",VLOOKUP($E52,'1MD ELO (5)'!$A$7:$O$80,4))</f>
        <v/>
      </c>
      <c r="J52" s="538"/>
      <c r="K52" s="202"/>
      <c r="L52" s="216"/>
      <c r="M52" s="217" t="str">
        <f>UPPER(IF(OR(L52="a",L52="as"),K51,IF(OR(L52="b",L52="bs"),K53,)))</f>
        <v/>
      </c>
      <c r="N52" s="542"/>
      <c r="O52" s="227"/>
      <c r="P52" s="227"/>
      <c r="Q52" s="227"/>
      <c r="R52" s="520"/>
      <c r="S52" s="207"/>
    </row>
    <row r="53" spans="1:19" s="63" customFormat="1" ht="9" customHeight="1" x14ac:dyDescent="0.25">
      <c r="A53" s="302" t="s">
        <v>200</v>
      </c>
      <c r="B53" s="197" t="str">
        <f>IF($E53="","",VLOOKUP($E53,'1MD ELO (5)'!$A$7:$O$80,14))</f>
        <v/>
      </c>
      <c r="C53" s="197" t="str">
        <f>IF($E53="","",VLOOKUP($E53,'1MD ELO (5)'!$A$7:$O$80,15))</f>
        <v/>
      </c>
      <c r="D53" s="198" t="str">
        <f>IF($E53="","",VLOOKUP($E53,'1MD ELO (5)'!$A$7:$O$80,5))</f>
        <v/>
      </c>
      <c r="E53" s="199"/>
      <c r="F53" s="219" t="str">
        <f>UPPER(IF($E53="","",VLOOKUP($E53,'1MD ELO (5)'!$A$7:$O$80,2)))</f>
        <v/>
      </c>
      <c r="G53" s="219" t="str">
        <f>IF($E53="","",VLOOKUP($E53,'1MD ELO (5)'!$A$7:$O$80,3))</f>
        <v/>
      </c>
      <c r="H53" s="219"/>
      <c r="I53" s="219" t="str">
        <f>IF($E53="","",VLOOKUP($E53,'1MD ELO (5)'!$A$7:$O$80,4))</f>
        <v/>
      </c>
      <c r="J53" s="537"/>
      <c r="K53" s="217" t="str">
        <f>UPPER(IF(OR(J54="a",J54="as"),F53,IF(OR(J54="b",J54="bs"),F54,)))</f>
        <v/>
      </c>
      <c r="L53" s="521"/>
      <c r="M53" s="202"/>
      <c r="N53" s="227"/>
      <c r="O53" s="227"/>
      <c r="P53" s="227"/>
      <c r="Q53" s="227"/>
      <c r="R53" s="520"/>
      <c r="S53" s="207"/>
    </row>
    <row r="54" spans="1:19" s="63" customFormat="1" ht="9" customHeight="1" x14ac:dyDescent="0.25">
      <c r="A54" s="234" t="s">
        <v>201</v>
      </c>
      <c r="B54" s="197" t="str">
        <f>IF($E54="","",VLOOKUP($E54,'1MD ELO (5)'!$A$7:$O$80,14))</f>
        <v/>
      </c>
      <c r="C54" s="197" t="str">
        <f>IF($E54="","",VLOOKUP($E54,'1MD ELO (5)'!$A$7:$O$80,15))</f>
        <v/>
      </c>
      <c r="D54" s="198" t="str">
        <f>IF($E54="","",VLOOKUP($E54,'1MD ELO (5)'!$A$7:$O$80,5))</f>
        <v/>
      </c>
      <c r="E54" s="199"/>
      <c r="F54" s="200" t="str">
        <f>UPPER(IF($E54="","",VLOOKUP($E54,'1MD ELO (5)'!$A$7:$O$80,2)))</f>
        <v/>
      </c>
      <c r="G54" s="200" t="str">
        <f>IF($E54="","",VLOOKUP($E54,'1MD ELO (5)'!$A$7:$O$80,3))</f>
        <v/>
      </c>
      <c r="H54" s="200"/>
      <c r="I54" s="200" t="str">
        <f>IF($E54="","",VLOOKUP($E54,'1MD ELO (5)'!$A$7:$O$80,4))</f>
        <v/>
      </c>
      <c r="J54" s="538"/>
      <c r="K54" s="202"/>
      <c r="L54" s="227"/>
      <c r="M54" s="227"/>
      <c r="N54" s="543"/>
      <c r="O54" s="544" t="s">
        <v>202</v>
      </c>
      <c r="P54" s="533"/>
      <c r="Q54" s="217" t="str">
        <f>UPPER(IF(OR(P55="a",P55="as"),Q46,IF(OR(P55="b",P55="bs"),Q62,)))</f>
        <v/>
      </c>
      <c r="R54" s="534"/>
      <c r="S54" s="207"/>
    </row>
    <row r="55" spans="1:19" s="63" customFormat="1" ht="9" customHeight="1" x14ac:dyDescent="0.25">
      <c r="A55" s="196" t="s">
        <v>203</v>
      </c>
      <c r="B55" s="197" t="str">
        <f>IF($E55="","",VLOOKUP($E55,'1MD ELO (5)'!$A$7:$O$80,14))</f>
        <v/>
      </c>
      <c r="C55" s="197" t="str">
        <f>IF($E55="","",VLOOKUP($E55,'1MD ELO (5)'!$A$7:$O$80,15))</f>
        <v/>
      </c>
      <c r="D55" s="198" t="str">
        <f>IF($E55="","",VLOOKUP($E55,'1MD ELO (5)'!$A$7:$O$80,5))</f>
        <v/>
      </c>
      <c r="E55" s="199"/>
      <c r="F55" s="200" t="str">
        <f>UPPER(IF($E55="","",VLOOKUP($E55,'1MD ELO (5)'!$A$7:$O$80,2)))</f>
        <v/>
      </c>
      <c r="G55" s="200" t="str">
        <f>IF($E55="","",VLOOKUP($E55,'1MD ELO (5)'!$A$7:$O$80,3))</f>
        <v/>
      </c>
      <c r="H55" s="200"/>
      <c r="I55" s="200" t="str">
        <f>IF($E55="","",VLOOKUP($E55,'1MD ELO (5)'!$A$7:$O$80,4))</f>
        <v/>
      </c>
      <c r="J55" s="537"/>
      <c r="K55" s="217" t="str">
        <f>UPPER(IF(OR(J56="a",J56="as"),F55,IF(OR(J56="b",J56="bs"),F56,)))</f>
        <v/>
      </c>
      <c r="L55" s="226"/>
      <c r="M55" s="227"/>
      <c r="N55" s="227"/>
      <c r="O55" s="215" t="s">
        <v>59</v>
      </c>
      <c r="P55" s="299"/>
      <c r="Q55" s="202"/>
      <c r="R55" s="529"/>
      <c r="S55" s="207"/>
    </row>
    <row r="56" spans="1:19" s="63" customFormat="1" ht="9" customHeight="1" x14ac:dyDescent="0.25">
      <c r="A56" s="302" t="s">
        <v>204</v>
      </c>
      <c r="B56" s="197" t="str">
        <f>IF($E56="","",VLOOKUP($E56,'1MD ELO (5)'!$A$7:$O$80,14))</f>
        <v/>
      </c>
      <c r="C56" s="197" t="str">
        <f>IF($E56="","",VLOOKUP($E56,'1MD ELO (5)'!$A$7:$O$80,15))</f>
        <v/>
      </c>
      <c r="D56" s="198" t="str">
        <f>IF($E56="","",VLOOKUP($E56,'1MD ELO (5)'!$A$7:$O$80,5))</f>
        <v/>
      </c>
      <c r="E56" s="199"/>
      <c r="F56" s="219" t="str">
        <f>UPPER(IF($E56="","",VLOOKUP($E56,'1MD ELO (5)'!$A$7:$O$80,2)))</f>
        <v/>
      </c>
      <c r="G56" s="219" t="str">
        <f>IF($E56="","",VLOOKUP($E56,'1MD ELO (5)'!$A$7:$O$80,3))</f>
        <v/>
      </c>
      <c r="H56" s="219"/>
      <c r="I56" s="219" t="str">
        <f>IF($E56="","",VLOOKUP($E56,'1MD ELO (5)'!$A$7:$O$80,4))</f>
        <v/>
      </c>
      <c r="J56" s="538"/>
      <c r="K56" s="202"/>
      <c r="L56" s="216"/>
      <c r="M56" s="217" t="str">
        <f>UPPER(IF(OR(L56="a",L56="as"),K55,IF(OR(L56="b",L56="bs"),K57,)))</f>
        <v/>
      </c>
      <c r="N56" s="226"/>
      <c r="O56" s="227"/>
      <c r="P56" s="227"/>
      <c r="Q56" s="227"/>
      <c r="R56" s="520"/>
      <c r="S56" s="207"/>
    </row>
    <row r="57" spans="1:19" s="63" customFormat="1" ht="9" customHeight="1" x14ac:dyDescent="0.25">
      <c r="A57" s="209" t="s">
        <v>205</v>
      </c>
      <c r="B57" s="197" t="str">
        <f>IF($E57="","",VLOOKUP($E57,'1MD ELO (5)'!$A$7:$O$80,14))</f>
        <v/>
      </c>
      <c r="C57" s="197" t="str">
        <f>IF($E57="","",VLOOKUP($E57,'1MD ELO (5)'!$A$7:$O$80,15))</f>
        <v/>
      </c>
      <c r="D57" s="198" t="str">
        <f>IF($E57="","",VLOOKUP($E57,'1MD ELO (5)'!$A$7:$O$80,5))</f>
        <v/>
      </c>
      <c r="E57" s="199"/>
      <c r="F57" s="219" t="str">
        <f>UPPER(IF($E57="","",VLOOKUP($E57,'1MD ELO (5)'!$A$7:$O$80,2)))</f>
        <v/>
      </c>
      <c r="G57" s="219" t="str">
        <f>IF($E57="","",VLOOKUP($E57,'1MD ELO (5)'!$A$7:$O$80,3))</f>
        <v/>
      </c>
      <c r="H57" s="219"/>
      <c r="I57" s="219" t="str">
        <f>IF($E57="","",VLOOKUP($E57,'1MD ELO (5)'!$A$7:$O$80,4))</f>
        <v/>
      </c>
      <c r="J57" s="537"/>
      <c r="K57" s="217" t="str">
        <f>UPPER(IF(OR(J58="a",J58="as"),F57,IF(OR(J58="b",J58="bs"),F58,)))</f>
        <v/>
      </c>
      <c r="L57" s="539"/>
      <c r="M57" s="202"/>
      <c r="N57" s="520"/>
      <c r="O57" s="227"/>
      <c r="P57" s="227"/>
      <c r="Q57" s="727" t="str">
        <f>IF(Y3="","",CONCATENATE(AC1," pont"))</f>
        <v/>
      </c>
      <c r="R57" s="727"/>
      <c r="S57" s="207"/>
    </row>
    <row r="58" spans="1:19" s="63" customFormat="1" ht="9" customHeight="1" x14ac:dyDescent="0.25">
      <c r="A58" s="209" t="s">
        <v>206</v>
      </c>
      <c r="B58" s="197" t="str">
        <f>IF($E58="","",VLOOKUP($E58,'1MD ELO (5)'!$A$7:$O$80,14))</f>
        <v/>
      </c>
      <c r="C58" s="197" t="str">
        <f>IF($E58="","",VLOOKUP($E58,'1MD ELO (5)'!$A$7:$O$80,15))</f>
        <v/>
      </c>
      <c r="D58" s="198" t="str">
        <f>IF($E58="","",VLOOKUP($E58,'1MD ELO (5)'!$A$7:$O$80,5))</f>
        <v/>
      </c>
      <c r="E58" s="199"/>
      <c r="F58" s="219" t="str">
        <f>UPPER(IF($E58="","",VLOOKUP($E58,'1MD ELO (5)'!$A$7:$O$80,2)))</f>
        <v/>
      </c>
      <c r="G58" s="219" t="str">
        <f>IF($E58="","",VLOOKUP($E58,'1MD ELO (5)'!$A$7:$O$80,3))</f>
        <v/>
      </c>
      <c r="H58" s="219"/>
      <c r="I58" s="219" t="str">
        <f>IF($E58="","",VLOOKUP($E58,'1MD ELO (5)'!$A$7:$O$80,4))</f>
        <v/>
      </c>
      <c r="J58" s="538"/>
      <c r="K58" s="202"/>
      <c r="L58" s="227"/>
      <c r="M58" s="215" t="s">
        <v>59</v>
      </c>
      <c r="N58" s="225"/>
      <c r="O58" s="217" t="str">
        <f>UPPER(IF(OR(N58="a",N58="as"),M56,IF(OR(N58="b",N58="bs"),M60,)))</f>
        <v/>
      </c>
      <c r="P58" s="226"/>
      <c r="Q58" s="227"/>
      <c r="R58" s="520"/>
      <c r="S58" s="207"/>
    </row>
    <row r="59" spans="1:19" s="63" customFormat="1" ht="9" customHeight="1" x14ac:dyDescent="0.25">
      <c r="A59" s="209" t="s">
        <v>207</v>
      </c>
      <c r="B59" s="197" t="str">
        <f>IF($E59="","",VLOOKUP($E59,'1MD ELO (5)'!$A$7:$O$80,14))</f>
        <v/>
      </c>
      <c r="C59" s="197" t="str">
        <f>IF($E59="","",VLOOKUP($E59,'1MD ELO (5)'!$A$7:$O$80,15))</f>
        <v/>
      </c>
      <c r="D59" s="198" t="str">
        <f>IF($E59="","",VLOOKUP($E59,'1MD ELO (5)'!$A$7:$O$80,5))</f>
        <v/>
      </c>
      <c r="E59" s="199"/>
      <c r="F59" s="219" t="str">
        <f>UPPER(IF($E59="","",VLOOKUP($E59,'1MD ELO (5)'!$A$7:$O$80,2)))</f>
        <v/>
      </c>
      <c r="G59" s="219" t="str">
        <f>IF($E59="","",VLOOKUP($E59,'1MD ELO (5)'!$A$7:$O$80,3))</f>
        <v/>
      </c>
      <c r="H59" s="219"/>
      <c r="I59" s="219" t="str">
        <f>IF($E59="","",VLOOKUP($E59,'1MD ELO (5)'!$A$7:$O$80,4))</f>
        <v/>
      </c>
      <c r="J59" s="537"/>
      <c r="K59" s="217" t="str">
        <f>UPPER(IF(OR(J60="a",J60="as"),F59,IF(OR(J60="b",J60="bs"),F60,)))</f>
        <v/>
      </c>
      <c r="L59" s="226"/>
      <c r="M59" s="540"/>
      <c r="N59" s="541"/>
      <c r="O59" s="202"/>
      <c r="P59" s="520"/>
      <c r="Q59" s="227"/>
      <c r="R59" s="520"/>
      <c r="S59" s="207"/>
    </row>
    <row r="60" spans="1:19" s="63" customFormat="1" ht="9" customHeight="1" x14ac:dyDescent="0.25">
      <c r="A60" s="209" t="s">
        <v>208</v>
      </c>
      <c r="B60" s="197" t="str">
        <f>IF($E60="","",VLOOKUP($E60,'1MD ELO (5)'!$A$7:$O$80,14))</f>
        <v/>
      </c>
      <c r="C60" s="197" t="str">
        <f>IF($E60="","",VLOOKUP($E60,'1MD ELO (5)'!$A$7:$O$80,15))</f>
        <v/>
      </c>
      <c r="D60" s="198" t="str">
        <f>IF($E60="","",VLOOKUP($E60,'1MD ELO (5)'!$A$7:$O$80,5))</f>
        <v/>
      </c>
      <c r="E60" s="199"/>
      <c r="F60" s="219" t="str">
        <f>UPPER(IF($E60="","",VLOOKUP($E60,'1MD ELO (5)'!$A$7:$O$80,2)))</f>
        <v/>
      </c>
      <c r="G60" s="219" t="str">
        <f>IF($E60="","",VLOOKUP($E60,'1MD ELO (5)'!$A$7:$O$80,3))</f>
        <v/>
      </c>
      <c r="H60" s="219"/>
      <c r="I60" s="219" t="str">
        <f>IF($E60="","",VLOOKUP($E60,'1MD ELO (5)'!$A$7:$O$80,4))</f>
        <v/>
      </c>
      <c r="J60" s="538"/>
      <c r="K60" s="202"/>
      <c r="L60" s="216"/>
      <c r="M60" s="217" t="str">
        <f>UPPER(IF(OR(L60="a",L60="as"),K59,IF(OR(L60="b",L60="bs"),K61,)))</f>
        <v/>
      </c>
      <c r="N60" s="542"/>
      <c r="O60" s="227"/>
      <c r="P60" s="520"/>
      <c r="Q60" s="227"/>
      <c r="R60" s="520"/>
      <c r="S60" s="207"/>
    </row>
    <row r="61" spans="1:19" s="63" customFormat="1" ht="9" customHeight="1" x14ac:dyDescent="0.25">
      <c r="A61" s="302" t="s">
        <v>209</v>
      </c>
      <c r="B61" s="197" t="str">
        <f>IF($E61="","",VLOOKUP($E61,'1MD ELO (5)'!$A$7:$O$80,14))</f>
        <v/>
      </c>
      <c r="C61" s="197" t="str">
        <f>IF($E61="","",VLOOKUP($E61,'1MD ELO (5)'!$A$7:$O$80,15))</f>
        <v/>
      </c>
      <c r="D61" s="198" t="str">
        <f>IF($E61="","",VLOOKUP($E61,'1MD ELO (5)'!$A$7:$O$80,5))</f>
        <v/>
      </c>
      <c r="E61" s="199"/>
      <c r="F61" s="219" t="str">
        <f>UPPER(IF($E61="","",VLOOKUP($E61,'1MD ELO (5)'!$A$7:$O$80,2)))</f>
        <v/>
      </c>
      <c r="G61" s="219" t="str">
        <f>IF($E61="","",VLOOKUP($E61,'1MD ELO (5)'!$A$7:$O$80,3))</f>
        <v/>
      </c>
      <c r="H61" s="219"/>
      <c r="I61" s="219" t="str">
        <f>IF($E61="","",VLOOKUP($E61,'1MD ELO (5)'!$A$7:$O$80,4))</f>
        <v/>
      </c>
      <c r="J61" s="537"/>
      <c r="K61" s="217" t="str">
        <f>UPPER(IF(OR(J62="a",J62="as"),F61,IF(OR(J62="b",J62="bs"),F62,)))</f>
        <v/>
      </c>
      <c r="L61" s="521"/>
      <c r="M61" s="202"/>
      <c r="N61" s="227"/>
      <c r="O61" s="227"/>
      <c r="P61" s="520"/>
      <c r="Q61" s="227"/>
      <c r="R61" s="520"/>
      <c r="S61" s="207"/>
    </row>
    <row r="62" spans="1:19" s="63" customFormat="1" ht="9" customHeight="1" x14ac:dyDescent="0.25">
      <c r="A62" s="234" t="s">
        <v>210</v>
      </c>
      <c r="B62" s="197" t="str">
        <f>IF($E62="","",VLOOKUP($E62,'1MD ELO (5)'!$A$7:$O$80,14))</f>
        <v/>
      </c>
      <c r="C62" s="197" t="str">
        <f>IF($E62="","",VLOOKUP($E62,'1MD ELO (5)'!$A$7:$O$80,15))</f>
        <v/>
      </c>
      <c r="D62" s="198" t="str">
        <f>IF($E62="","",VLOOKUP($E62,'1MD ELO (5)'!$A$7:$O$80,5))</f>
        <v/>
      </c>
      <c r="E62" s="199"/>
      <c r="F62" s="200" t="str">
        <f>UPPER(IF($E62="","",VLOOKUP($E62,'1MD ELO (5)'!$A$7:$O$80,2)))</f>
        <v/>
      </c>
      <c r="G62" s="200" t="str">
        <f>IF($E62="","",VLOOKUP($E62,'1MD ELO (5)'!$A$7:$O$80,3))</f>
        <v/>
      </c>
      <c r="H62" s="200"/>
      <c r="I62" s="200" t="str">
        <f>IF($E62="","",VLOOKUP($E62,'1MD ELO (5)'!$A$7:$O$80,4))</f>
        <v/>
      </c>
      <c r="J62" s="538"/>
      <c r="K62" s="202"/>
      <c r="L62" s="227"/>
      <c r="M62" s="227"/>
      <c r="N62" s="543"/>
      <c r="O62" s="215" t="s">
        <v>59</v>
      </c>
      <c r="P62" s="225"/>
      <c r="Q62" s="217" t="str">
        <f>UPPER(IF(OR(P62="a",P62="as"),O58,IF(OR(P62="b",P62="bs"),O66,)))</f>
        <v/>
      </c>
      <c r="R62" s="521"/>
      <c r="S62" s="207"/>
    </row>
    <row r="63" spans="1:19" s="63" customFormat="1" ht="9" customHeight="1" x14ac:dyDescent="0.25">
      <c r="A63" s="196" t="s">
        <v>211</v>
      </c>
      <c r="B63" s="197" t="str">
        <f>IF($E63="","",VLOOKUP($E63,'1MD ELO (5)'!$A$7:$O$80,14))</f>
        <v/>
      </c>
      <c r="C63" s="197" t="str">
        <f>IF($E63="","",VLOOKUP($E63,'1MD ELO (5)'!$A$7:$O$80,15))</f>
        <v/>
      </c>
      <c r="D63" s="198" t="str">
        <f>IF($E63="","",VLOOKUP($E63,'1MD ELO (5)'!$A$7:$O$80,5))</f>
        <v/>
      </c>
      <c r="E63" s="199"/>
      <c r="F63" s="200" t="str">
        <f>UPPER(IF($E63="","",VLOOKUP($E63,'1MD ELO (5)'!$A$7:$O$80,2)))</f>
        <v/>
      </c>
      <c r="G63" s="200" t="str">
        <f>IF($E63="","",VLOOKUP($E63,'1MD ELO (5)'!$A$7:$O$80,3))</f>
        <v/>
      </c>
      <c r="H63" s="200"/>
      <c r="I63" s="200" t="str">
        <f>IF($E63="","",VLOOKUP($E63,'1MD ELO (5)'!$A$7:$O$80,4))</f>
        <v/>
      </c>
      <c r="J63" s="537"/>
      <c r="K63" s="217" t="str">
        <f>UPPER(IF(OR(J64="a",J64="as"),F63,IF(OR(J64="b",J64="bs"),F64,)))</f>
        <v/>
      </c>
      <c r="L63" s="226"/>
      <c r="M63" s="227"/>
      <c r="N63" s="227"/>
      <c r="O63" s="227"/>
      <c r="P63" s="520"/>
      <c r="Q63" s="202"/>
      <c r="R63" s="227"/>
      <c r="S63" s="207"/>
    </row>
    <row r="64" spans="1:19" s="63" customFormat="1" ht="9" customHeight="1" x14ac:dyDescent="0.25">
      <c r="A64" s="302" t="s">
        <v>212</v>
      </c>
      <c r="B64" s="197" t="str">
        <f>IF($E64="","",VLOOKUP($E64,'1MD ELO (5)'!$A$7:$O$80,14))</f>
        <v/>
      </c>
      <c r="C64" s="197" t="str">
        <f>IF($E64="","",VLOOKUP($E64,'1MD ELO (5)'!$A$7:$O$80,15))</f>
        <v/>
      </c>
      <c r="D64" s="198" t="str">
        <f>IF($E64="","",VLOOKUP($E64,'1MD ELO (5)'!$A$7:$O$80,5))</f>
        <v/>
      </c>
      <c r="E64" s="199"/>
      <c r="F64" s="219" t="str">
        <f>UPPER(IF($E64="","",VLOOKUP($E64,'1MD ELO (5)'!$A$7:$O$80,2)))</f>
        <v/>
      </c>
      <c r="G64" s="219" t="str">
        <f>IF($E64="","",VLOOKUP($E64,'1MD ELO (5)'!$A$7:$O$80,3))</f>
        <v/>
      </c>
      <c r="H64" s="219"/>
      <c r="I64" s="219" t="str">
        <f>IF($E64="","",VLOOKUP($E64,'1MD ELO (5)'!$A$7:$O$80,4))</f>
        <v/>
      </c>
      <c r="J64" s="538"/>
      <c r="K64" s="202"/>
      <c r="L64" s="216"/>
      <c r="M64" s="217" t="str">
        <f>UPPER(IF(OR(L64="a",L64="as"),K63,IF(OR(L64="b",L64="bs"),K65,)))</f>
        <v/>
      </c>
      <c r="N64" s="226"/>
      <c r="O64" s="227"/>
      <c r="P64" s="520"/>
      <c r="Q64" s="227"/>
      <c r="R64" s="227"/>
      <c r="S64" s="207"/>
    </row>
    <row r="65" spans="1:19" s="63" customFormat="1" ht="9" customHeight="1" x14ac:dyDescent="0.25">
      <c r="A65" s="209" t="s">
        <v>213</v>
      </c>
      <c r="B65" s="197" t="str">
        <f>IF($E65="","",VLOOKUP($E65,'1MD ELO (5)'!$A$7:$O$80,14))</f>
        <v/>
      </c>
      <c r="C65" s="197" t="str">
        <f>IF($E65="","",VLOOKUP($E65,'1MD ELO (5)'!$A$7:$O$80,15))</f>
        <v/>
      </c>
      <c r="D65" s="198" t="str">
        <f>IF($E65="","",VLOOKUP($E65,'1MD ELO (5)'!$A$7:$O$80,5))</f>
        <v/>
      </c>
      <c r="E65" s="199"/>
      <c r="F65" s="219" t="str">
        <f>UPPER(IF($E65="","",VLOOKUP($E65,'1MD ELO (5)'!$A$7:$O$80,2)))</f>
        <v/>
      </c>
      <c r="G65" s="219" t="str">
        <f>IF($E65="","",VLOOKUP($E65,'1MD ELO (5)'!$A$7:$O$80,3))</f>
        <v/>
      </c>
      <c r="H65" s="219"/>
      <c r="I65" s="219" t="str">
        <f>IF($E65="","",VLOOKUP($E65,'1MD ELO (5)'!$A$7:$O$80,4))</f>
        <v/>
      </c>
      <c r="J65" s="537"/>
      <c r="K65" s="217" t="str">
        <f>UPPER(IF(OR(J66="a",J66="as"),F65,IF(OR(J66="b",J66="bs"),F66,)))</f>
        <v/>
      </c>
      <c r="L65" s="539"/>
      <c r="M65" s="202"/>
      <c r="N65" s="520"/>
      <c r="O65" s="227"/>
      <c r="P65" s="520"/>
      <c r="Q65" s="227"/>
      <c r="R65" s="227"/>
      <c r="S65" s="207"/>
    </row>
    <row r="66" spans="1:19" s="63" customFormat="1" ht="9" customHeight="1" x14ac:dyDescent="0.25">
      <c r="A66" s="209" t="s">
        <v>214</v>
      </c>
      <c r="B66" s="197" t="str">
        <f>IF($E66="","",VLOOKUP($E66,'1MD ELO (5)'!$A$7:$O$80,14))</f>
        <v/>
      </c>
      <c r="C66" s="197" t="str">
        <f>IF($E66="","",VLOOKUP($E66,'1MD ELO (5)'!$A$7:$O$80,15))</f>
        <v/>
      </c>
      <c r="D66" s="198" t="str">
        <f>IF($E66="","",VLOOKUP($E66,'1MD ELO (5)'!$A$7:$O$80,5))</f>
        <v/>
      </c>
      <c r="E66" s="199"/>
      <c r="F66" s="219" t="str">
        <f>UPPER(IF($E66="","",VLOOKUP($E66,'1MD ELO (5)'!$A$7:$O$80,2)))</f>
        <v/>
      </c>
      <c r="G66" s="219" t="str">
        <f>IF($E66="","",VLOOKUP($E66,'1MD ELO (5)'!$A$7:$O$80,3))</f>
        <v/>
      </c>
      <c r="H66" s="219"/>
      <c r="I66" s="219" t="str">
        <f>IF($E66="","",VLOOKUP($E66,'1MD ELO (5)'!$A$7:$O$80,4))</f>
        <v/>
      </c>
      <c r="J66" s="538"/>
      <c r="K66" s="202"/>
      <c r="L66" s="227"/>
      <c r="M66" s="215" t="s">
        <v>59</v>
      </c>
      <c r="N66" s="225"/>
      <c r="O66" s="217" t="str">
        <f>UPPER(IF(OR(N66="a",N66="as"),M64,IF(OR(N66="b",N66="bs"),M68,)))</f>
        <v/>
      </c>
      <c r="P66" s="521"/>
      <c r="Q66" s="227"/>
      <c r="R66" s="227"/>
      <c r="S66" s="207"/>
    </row>
    <row r="67" spans="1:19" s="63" customFormat="1" ht="9" customHeight="1" x14ac:dyDescent="0.25">
      <c r="A67" s="209" t="s">
        <v>215</v>
      </c>
      <c r="B67" s="197" t="str">
        <f>IF($E67="","",VLOOKUP($E67,'1MD ELO (5)'!$A$7:$O$80,14))</f>
        <v/>
      </c>
      <c r="C67" s="197" t="str">
        <f>IF($E67="","",VLOOKUP($E67,'1MD ELO (5)'!$A$7:$O$80,15))</f>
        <v/>
      </c>
      <c r="D67" s="198" t="str">
        <f>IF($E67="","",VLOOKUP($E67,'1MD ELO (5)'!$A$7:$O$80,5))</f>
        <v/>
      </c>
      <c r="E67" s="199"/>
      <c r="F67" s="219" t="str">
        <f>UPPER(IF($E67="","",VLOOKUP($E67,'1MD ELO (5)'!$A$7:$O$80,2)))</f>
        <v/>
      </c>
      <c r="G67" s="219" t="str">
        <f>IF($E67="","",VLOOKUP($E67,'1MD ELO (5)'!$A$7:$O$80,3))</f>
        <v/>
      </c>
      <c r="H67" s="219"/>
      <c r="I67" s="219" t="str">
        <f>IF($E67="","",VLOOKUP($E67,'1MD ELO (5)'!$A$7:$O$80,4))</f>
        <v/>
      </c>
      <c r="J67" s="537"/>
      <c r="K67" s="217" t="str">
        <f>UPPER(IF(OR(J68="a",J68="as"),F67,IF(OR(J68="b",J68="bs"),F68,)))</f>
        <v/>
      </c>
      <c r="L67" s="226"/>
      <c r="M67" s="540"/>
      <c r="N67" s="541"/>
      <c r="O67" s="202"/>
      <c r="P67" s="227"/>
      <c r="Q67" s="227"/>
      <c r="R67" s="227"/>
      <c r="S67" s="207"/>
    </row>
    <row r="68" spans="1:19" s="63" customFormat="1" ht="9" customHeight="1" x14ac:dyDescent="0.25">
      <c r="A68" s="209" t="s">
        <v>216</v>
      </c>
      <c r="B68" s="197" t="str">
        <f>IF($E68="","",VLOOKUP($E68,'1MD ELO (5)'!$A$7:$O$80,14))</f>
        <v/>
      </c>
      <c r="C68" s="197" t="str">
        <f>IF($E68="","",VLOOKUP($E68,'1MD ELO (5)'!$A$7:$O$80,15))</f>
        <v/>
      </c>
      <c r="D68" s="198" t="str">
        <f>IF($E68="","",VLOOKUP($E68,'1MD ELO (5)'!$A$7:$O$80,5))</f>
        <v/>
      </c>
      <c r="E68" s="199"/>
      <c r="F68" s="219" t="str">
        <f>UPPER(IF($E68="","",VLOOKUP($E68,'1MD ELO (5)'!$A$7:$O$80,2)))</f>
        <v/>
      </c>
      <c r="G68" s="219" t="str">
        <f>IF($E68="","",VLOOKUP($E68,'1MD ELO (5)'!$A$7:$O$80,3))</f>
        <v/>
      </c>
      <c r="H68" s="219"/>
      <c r="I68" s="219" t="str">
        <f>IF($E68="","",VLOOKUP($E68,'1MD ELO (5)'!$A$7:$O$80,4))</f>
        <v/>
      </c>
      <c r="J68" s="538"/>
      <c r="K68" s="202"/>
      <c r="L68" s="216"/>
      <c r="M68" s="217" t="str">
        <f>UPPER(IF(OR(L68="a",L68="as"),K67,IF(OR(L68="b",L68="bs"),K69,)))</f>
        <v/>
      </c>
      <c r="N68" s="542"/>
      <c r="O68" s="227"/>
      <c r="P68" s="227"/>
      <c r="Q68" s="227"/>
      <c r="R68" s="227"/>
      <c r="S68" s="207"/>
    </row>
    <row r="69" spans="1:19" s="63" customFormat="1" ht="9" customHeight="1" x14ac:dyDescent="0.25">
      <c r="A69" s="302" t="s">
        <v>217</v>
      </c>
      <c r="B69" s="197" t="str">
        <f>IF($E69="","",VLOOKUP($E69,'1MD ELO (5)'!$A$7:$O$80,14))</f>
        <v/>
      </c>
      <c r="C69" s="197" t="str">
        <f>IF($E69="","",VLOOKUP($E69,'1MD ELO (5)'!$A$7:$O$80,15))</f>
        <v/>
      </c>
      <c r="D69" s="198" t="str">
        <f>IF($E69="","",VLOOKUP($E69,'1MD ELO (5)'!$A$7:$O$80,5))</f>
        <v/>
      </c>
      <c r="E69" s="199"/>
      <c r="F69" s="219" t="str">
        <f>UPPER(IF($E69="","",VLOOKUP($E69,'1MD ELO (5)'!$A$7:$O$80,2)))</f>
        <v/>
      </c>
      <c r="G69" s="219" t="str">
        <f>IF($E69="","",VLOOKUP($E69,'1MD ELO (5)'!$A$7:$O$80,3))</f>
        <v/>
      </c>
      <c r="H69" s="219"/>
      <c r="I69" s="219" t="str">
        <f>IF($E69="","",VLOOKUP($E69,'1MD ELO (5)'!$A$7:$O$80,4))</f>
        <v/>
      </c>
      <c r="J69" s="537"/>
      <c r="K69" s="217" t="str">
        <f>UPPER(IF(OR(J70="a",J70="as"),F69,IF(OR(J70="b",J70="bs"),F70,)))</f>
        <v/>
      </c>
      <c r="L69" s="521"/>
      <c r="M69" s="202"/>
      <c r="N69" s="227"/>
      <c r="O69" s="227"/>
      <c r="P69" s="227"/>
      <c r="Q69" s="227"/>
      <c r="R69" s="227"/>
      <c r="S69" s="207"/>
    </row>
    <row r="70" spans="1:19" s="63" customFormat="1" ht="9" customHeight="1" x14ac:dyDescent="0.25">
      <c r="A70" s="234" t="s">
        <v>218</v>
      </c>
      <c r="B70" s="197" t="str">
        <f>IF($E70="","",VLOOKUP($E70,'1MD ELO (5)'!$A$7:$O$80,14))</f>
        <v/>
      </c>
      <c r="C70" s="197" t="str">
        <f>IF($E70="","",VLOOKUP($E70,'1MD ELO (5)'!$A$7:$O$80,15))</f>
        <v/>
      </c>
      <c r="D70" s="198" t="str">
        <f>IF($E70="","",VLOOKUP($E70,'1MD ELO (5)'!$A$7:$O$80,5))</f>
        <v/>
      </c>
      <c r="E70" s="199"/>
      <c r="F70" s="200" t="str">
        <f>UPPER(IF($E70="","",VLOOKUP($E70,'1MD ELO (5)'!$A$7:$O$80,2)))</f>
        <v/>
      </c>
      <c r="G70" s="200" t="str">
        <f>IF($E70="","",VLOOKUP($E70,'1MD ELO (5)'!$A$7:$O$80,3))</f>
        <v/>
      </c>
      <c r="H70" s="200"/>
      <c r="I70" s="200" t="str">
        <f>IF($E70="","",VLOOKUP($E70,'1MD ELO (5)'!$A$7:$O$80,4))</f>
        <v/>
      </c>
      <c r="J70" s="538"/>
      <c r="K70" s="202"/>
      <c r="L70" s="227"/>
      <c r="M70" s="227"/>
      <c r="N70" s="543"/>
      <c r="O70" s="227"/>
      <c r="P70" s="227"/>
      <c r="Q70" s="227"/>
      <c r="R70" s="227"/>
      <c r="S70" s="207"/>
    </row>
    <row r="71" spans="1:19" s="63" customFormat="1" ht="6" customHeight="1" x14ac:dyDescent="0.25">
      <c r="A71" s="554"/>
      <c r="B71" s="555"/>
      <c r="C71" s="555"/>
      <c r="D71" s="555"/>
      <c r="E71" s="556"/>
      <c r="F71" s="557"/>
      <c r="G71" s="557"/>
      <c r="H71" s="558"/>
      <c r="I71" s="557"/>
      <c r="J71" s="559"/>
      <c r="K71" s="227"/>
      <c r="L71" s="227"/>
      <c r="M71" s="227"/>
      <c r="N71" s="543"/>
      <c r="O71" s="227"/>
      <c r="P71" s="227"/>
      <c r="Q71" s="227"/>
      <c r="R71" s="227"/>
      <c r="S71" s="207"/>
    </row>
    <row r="72" spans="1:19" s="21" customFormat="1" ht="10.5" customHeight="1" x14ac:dyDescent="0.25">
      <c r="A72" s="242" t="s">
        <v>54</v>
      </c>
      <c r="B72" s="243"/>
      <c r="C72" s="243"/>
      <c r="D72" s="244"/>
      <c r="E72" s="560" t="s">
        <v>60</v>
      </c>
      <c r="F72" s="246" t="s">
        <v>61</v>
      </c>
      <c r="G72" s="560" t="s">
        <v>60</v>
      </c>
      <c r="H72" s="561" t="s">
        <v>61</v>
      </c>
      <c r="I72" s="247"/>
      <c r="J72" s="560" t="s">
        <v>60</v>
      </c>
      <c r="K72" s="246" t="s">
        <v>123</v>
      </c>
      <c r="L72" s="248"/>
      <c r="M72" s="246" t="s">
        <v>124</v>
      </c>
      <c r="N72" s="249"/>
      <c r="O72" s="250" t="s">
        <v>125</v>
      </c>
      <c r="P72" s="250"/>
      <c r="Q72" s="251"/>
      <c r="R72" s="252"/>
    </row>
    <row r="73" spans="1:19" s="21" customFormat="1" ht="9" customHeight="1" x14ac:dyDescent="0.25">
      <c r="A73" s="253" t="s">
        <v>65</v>
      </c>
      <c r="B73" s="254"/>
      <c r="C73" s="255"/>
      <c r="D73" s="256"/>
      <c r="E73" s="257">
        <v>1</v>
      </c>
      <c r="F73" s="562" t="str">
        <f>IF(E73&gt;$R$80,,UPPER(VLOOKUP(E73,'1MD ELO (5)'!$A$7:$Q$134,2)))</f>
        <v/>
      </c>
      <c r="G73" s="257">
        <v>9</v>
      </c>
      <c r="H73" s="258" t="str">
        <f>IF(G73&gt;$R$80,,UPPER(VLOOKUP(G73,'1MD ELO (5)'!$A$7:$Q$134,2)))</f>
        <v/>
      </c>
      <c r="I73" s="260"/>
      <c r="J73" s="261" t="s">
        <v>66</v>
      </c>
      <c r="K73" s="262"/>
      <c r="L73" s="263"/>
      <c r="M73" s="262"/>
      <c r="N73" s="264"/>
      <c r="O73" s="265" t="s">
        <v>67</v>
      </c>
      <c r="P73" s="266"/>
      <c r="Q73" s="266"/>
      <c r="R73" s="267"/>
    </row>
    <row r="74" spans="1:19" s="21" customFormat="1" ht="9" customHeight="1" x14ac:dyDescent="0.25">
      <c r="A74" s="268" t="s">
        <v>126</v>
      </c>
      <c r="B74" s="269"/>
      <c r="C74" s="270"/>
      <c r="D74" s="271"/>
      <c r="E74" s="257">
        <v>2</v>
      </c>
      <c r="F74" s="562" t="str">
        <f>IF(E74&gt;$R$80,,UPPER(VLOOKUP(E74,'1MD ELO (5)'!$A$7:$Q$134,2)))</f>
        <v/>
      </c>
      <c r="G74" s="257">
        <v>10</v>
      </c>
      <c r="H74" s="258" t="str">
        <f>IF(G74&gt;$R$80,,UPPER(VLOOKUP(G74,'1MD ELO (5)'!$A$7:$Q$134,2)))</f>
        <v/>
      </c>
      <c r="I74" s="260"/>
      <c r="J74" s="261" t="s">
        <v>69</v>
      </c>
      <c r="K74" s="262"/>
      <c r="L74" s="263"/>
      <c r="M74" s="262"/>
      <c r="N74" s="264"/>
      <c r="O74" s="272"/>
      <c r="P74" s="273"/>
      <c r="Q74" s="269"/>
      <c r="R74" s="274"/>
    </row>
    <row r="75" spans="1:19" s="21" customFormat="1" ht="9" customHeight="1" x14ac:dyDescent="0.25">
      <c r="A75" s="275"/>
      <c r="B75" s="276"/>
      <c r="C75" s="277"/>
      <c r="D75" s="278"/>
      <c r="E75" s="257">
        <v>3</v>
      </c>
      <c r="F75" s="562" t="str">
        <f>IF(E75&gt;$R$80,,UPPER(VLOOKUP(E75,'1MD ELO (5)'!$A$7:$Q$134,2)))</f>
        <v/>
      </c>
      <c r="G75" s="257">
        <v>11</v>
      </c>
      <c r="H75" s="258" t="str">
        <f>IF(G75&gt;$R$80,,UPPER(VLOOKUP(G75,'1MD ELO (5)'!$A$7:$Q$134,2)))</f>
        <v/>
      </c>
      <c r="I75" s="260"/>
      <c r="J75" s="261" t="s">
        <v>70</v>
      </c>
      <c r="K75" s="262"/>
      <c r="L75" s="263"/>
      <c r="M75" s="262"/>
      <c r="N75" s="264"/>
      <c r="O75" s="265" t="s">
        <v>71</v>
      </c>
      <c r="P75" s="266"/>
      <c r="Q75" s="266"/>
      <c r="R75" s="267"/>
    </row>
    <row r="76" spans="1:19" s="21" customFormat="1" ht="9" customHeight="1" x14ac:dyDescent="0.25">
      <c r="A76" s="279"/>
      <c r="B76" s="182"/>
      <c r="C76" s="182"/>
      <c r="D76" s="280"/>
      <c r="E76" s="257">
        <v>4</v>
      </c>
      <c r="F76" s="562" t="str">
        <f>IF(E76&gt;$R$80,,UPPER(VLOOKUP(E76,'1MD ELO (5)'!$A$7:$Q$134,2)))</f>
        <v/>
      </c>
      <c r="G76" s="257">
        <v>12</v>
      </c>
      <c r="H76" s="258" t="str">
        <f>IF(G76&gt;$R$80,,UPPER(VLOOKUP(G76,'1MD ELO (5)'!$A$7:$Q$134,2)))</f>
        <v/>
      </c>
      <c r="I76" s="260"/>
      <c r="J76" s="261" t="s">
        <v>72</v>
      </c>
      <c r="K76" s="262"/>
      <c r="L76" s="263"/>
      <c r="M76" s="262"/>
      <c r="N76" s="264"/>
      <c r="O76" s="262"/>
      <c r="P76" s="263"/>
      <c r="Q76" s="262"/>
      <c r="R76" s="264"/>
    </row>
    <row r="77" spans="1:19" s="21" customFormat="1" ht="9" customHeight="1" x14ac:dyDescent="0.25">
      <c r="A77" s="281"/>
      <c r="B77" s="282"/>
      <c r="C77" s="282"/>
      <c r="D77" s="283"/>
      <c r="E77" s="257">
        <v>5</v>
      </c>
      <c r="F77" s="562" t="str">
        <f>IF(E77&gt;$R$80,,UPPER(VLOOKUP(E77,'1MD ELO (5)'!$A$7:$Q$134,2)))</f>
        <v/>
      </c>
      <c r="G77" s="257">
        <v>13</v>
      </c>
      <c r="H77" s="258" t="str">
        <f>IF(G77&gt;$R$80,,UPPER(VLOOKUP(G77,'1MD ELO (5)'!$A$7:$Q$134,2)))</f>
        <v/>
      </c>
      <c r="I77" s="260"/>
      <c r="J77" s="261" t="s">
        <v>73</v>
      </c>
      <c r="K77" s="262"/>
      <c r="L77" s="263"/>
      <c r="M77" s="262"/>
      <c r="N77" s="264"/>
      <c r="O77" s="269"/>
      <c r="P77" s="273"/>
      <c r="Q77" s="269"/>
      <c r="R77" s="274"/>
    </row>
    <row r="78" spans="1:19" s="21" customFormat="1" ht="9" customHeight="1" x14ac:dyDescent="0.25">
      <c r="A78" s="284"/>
      <c r="B78" s="19"/>
      <c r="C78" s="182"/>
      <c r="D78" s="280"/>
      <c r="E78" s="257">
        <v>6</v>
      </c>
      <c r="F78" s="562" t="str">
        <f>IF(E78&gt;$R$80,,UPPER(VLOOKUP(E78,'1MD ELO (5)'!$A$7:$Q$134,2)))</f>
        <v/>
      </c>
      <c r="G78" s="257">
        <v>14</v>
      </c>
      <c r="H78" s="258" t="str">
        <f>IF(G78&gt;$R$80,,UPPER(VLOOKUP(G78,'1MD ELO (5)'!$A$7:$Q$134,2)))</f>
        <v/>
      </c>
      <c r="I78" s="260"/>
      <c r="J78" s="261" t="s">
        <v>74</v>
      </c>
      <c r="K78" s="262"/>
      <c r="L78" s="263"/>
      <c r="M78" s="262"/>
      <c r="N78" s="264"/>
      <c r="O78" s="265" t="s">
        <v>34</v>
      </c>
      <c r="P78" s="266"/>
      <c r="Q78" s="266"/>
      <c r="R78" s="267"/>
    </row>
    <row r="79" spans="1:19" s="21" customFormat="1" ht="9" customHeight="1" x14ac:dyDescent="0.25">
      <c r="A79" s="284"/>
      <c r="B79" s="19"/>
      <c r="C79" s="285"/>
      <c r="D79" s="286"/>
      <c r="E79" s="257">
        <v>7</v>
      </c>
      <c r="F79" s="562" t="str">
        <f>IF(E79&gt;$R$80,,UPPER(VLOOKUP(E79,'1MD ELO (5)'!$A$7:$Q$134,2)))</f>
        <v/>
      </c>
      <c r="G79" s="257">
        <v>15</v>
      </c>
      <c r="H79" s="258" t="str">
        <f>IF(G79&gt;$R$80,,UPPER(VLOOKUP(G79,'1MD ELO (5)'!$A$7:$Q$134,2)))</f>
        <v/>
      </c>
      <c r="I79" s="260"/>
      <c r="J79" s="261" t="s">
        <v>75</v>
      </c>
      <c r="K79" s="262"/>
      <c r="L79" s="263"/>
      <c r="M79" s="262"/>
      <c r="N79" s="264"/>
      <c r="O79" s="262"/>
      <c r="P79" s="263"/>
      <c r="Q79" s="262"/>
      <c r="R79" s="264"/>
    </row>
    <row r="80" spans="1:19" s="21" customFormat="1" ht="9" customHeight="1" x14ac:dyDescent="0.25">
      <c r="A80" s="287"/>
      <c r="B80" s="288"/>
      <c r="C80" s="289"/>
      <c r="D80" s="290"/>
      <c r="E80" s="291">
        <v>8</v>
      </c>
      <c r="F80" s="563" t="str">
        <f>IF(E80&gt;$R$80,,UPPER(VLOOKUP(E80,'1MD ELO (5)'!$A$7:$Q$134,2)))</f>
        <v/>
      </c>
      <c r="G80" s="291">
        <v>16</v>
      </c>
      <c r="H80" s="292" t="str">
        <f>IF(G80&gt;$R$80,,UPPER(VLOOKUP(G80,'1MD ELO (5)'!$A$7:$Q$134,2)))</f>
        <v/>
      </c>
      <c r="I80" s="294"/>
      <c r="J80" s="295" t="s">
        <v>76</v>
      </c>
      <c r="K80" s="269"/>
      <c r="L80" s="273"/>
      <c r="M80" s="269"/>
      <c r="N80" s="274"/>
      <c r="O80" s="269">
        <f>R4</f>
        <v>0</v>
      </c>
      <c r="P80" s="273"/>
      <c r="Q80" s="269"/>
      <c r="R80" s="296">
        <f>MIN(16,'1MD ELO (5)'!Q5)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441" priority="6">
      <formula>$E7&lt;17</formula>
    </cfRule>
  </conditionalFormatting>
  <conditionalFormatting sqref="G7:G70 I7:I70">
    <cfRule type="expression" dxfId="440" priority="15">
      <formula>AND($E7&lt;17,$C7&gt;0)</formula>
    </cfRule>
  </conditionalFormatting>
  <conditionalFormatting sqref="H7:H70">
    <cfRule type="expression" dxfId="439" priority="16">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438" priority="7">
      <formula>$O$1="CU"</formula>
    </cfRule>
  </conditionalFormatting>
  <conditionalFormatting sqref="K7 K9 K11 K13 K15 K17 K19 K21 Q22 K23 K25 K27 K29 K31 K33 K35 K37 K39 K41 K43 K45 K47 K49 K51 K53 Q54 K55 K57 K59 K61 K63 K65 K67 K69">
    <cfRule type="expression" dxfId="437" priority="8">
      <formula>J8="as"</formula>
    </cfRule>
    <cfRule type="expression" dxfId="436" priority="9">
      <formula>J8="bs"</formula>
    </cfRule>
  </conditionalFormatting>
  <conditionalFormatting sqref="M8 O10 M12 Q14 M16 O18 M20 M24 O26 M28 Q30 M32 O34 M36 Q38 M40 O42 M44 Q46 M48 O50 M52 M56 O58 M60 Q62 M64 O66 M68">
    <cfRule type="expression" dxfId="435" priority="10">
      <formula>L8="as"</formula>
    </cfRule>
    <cfRule type="expression" dxfId="434" priority="11">
      <formula>L8="bs"</formula>
    </cfRule>
  </conditionalFormatting>
  <conditionalFormatting sqref="M10 O14 M18 O23 M26 O30 M34 O38 M42 O46 M50 O55 M58 O62 M66">
    <cfRule type="expression" dxfId="433" priority="12">
      <formula>AND($O$1="CU",M10="Umpire")</formula>
    </cfRule>
    <cfRule type="expression" dxfId="432" priority="13">
      <formula>AND($O$1="CU",M10&lt;&gt;"Umpire",N10&lt;&gt;"")</formula>
    </cfRule>
    <cfRule type="expression" dxfId="431" priority="14">
      <formula>AND($O$1="CU",M10&lt;&gt;"Umpire")</formula>
    </cfRule>
  </conditionalFormatting>
  <conditionalFormatting sqref="O37">
    <cfRule type="expression" dxfId="430" priority="4">
      <formula>P23="as"</formula>
    </cfRule>
    <cfRule type="expression" dxfId="429" priority="5">
      <formula>P23="bs"</formula>
    </cfRule>
  </conditionalFormatting>
  <conditionalFormatting sqref="O39">
    <cfRule type="expression" dxfId="428" priority="2">
      <formula>P55="as"</formula>
    </cfRule>
    <cfRule type="expression" dxfId="427" priority="3">
      <formula>P55="bs"</formula>
    </cfRule>
  </conditionalFormatting>
  <dataValidations count="1">
    <dataValidation type="list" allowBlank="1" showInputMessage="1" sqref="M10 O14 M18 O23 M26 O30 M34 O38 M42 O46 M50 O55 M58 O62 M66" xr:uid="{00000000-0002-0000-5C00-000000000000}">
      <formula1>$U$7:$U$16</formula1>
      <formula2>0</formula2>
    </dataValidation>
  </dataValidations>
  <printOptions horizontalCentered="1"/>
  <pageMargins left="0.35" right="0.35" top="0.35" bottom="0.35" header="0.511811023622047" footer="0.511811023622047"/>
  <pageSetup paperSize="9" orientation="portrait" horizontalDpi="300" verticalDpi="30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95234" r:id="rId3" name="Button 1">
              <controlPr defaultSize="0" autoPict="0">
                <anchor moveWithCells="1" sizeWithCells="1">
                  <from>
                    <xdr:col>12</xdr:col>
                    <xdr:colOff>548640</xdr:colOff>
                    <xdr:row>0</xdr:row>
                    <xdr:rowOff>7620</xdr:rowOff>
                  </from>
                  <to>
                    <xdr:col>14</xdr:col>
                    <xdr:colOff>388620</xdr:colOff>
                    <xdr:row>1</xdr:row>
                    <xdr:rowOff>45720</xdr:rowOff>
                  </to>
                </anchor>
              </controlPr>
            </control>
          </mc:Choice>
        </mc:AlternateContent>
        <mc:AlternateContent xmlns:mc="http://schemas.openxmlformats.org/markup-compatibility/2006">
          <mc:Choice Requires="x14">
            <control shapeId="95233" r:id="rId4" name="Button 2">
              <controlPr defaultSize="0" autoPict="0">
                <anchor moveWithCells="1" sizeWithCells="1">
                  <from>
                    <xdr:col>12</xdr:col>
                    <xdr:colOff>533400</xdr:colOff>
                    <xdr:row>0</xdr:row>
                    <xdr:rowOff>182880</xdr:rowOff>
                  </from>
                  <to>
                    <xdr:col>14</xdr:col>
                    <xdr:colOff>388620</xdr:colOff>
                    <xdr:row>1</xdr:row>
                    <xdr:rowOff>60960</xdr:rowOff>
                  </to>
                </anchor>
              </controlPr>
            </control>
          </mc:Choice>
        </mc:AlternateContent>
        <mc:AlternateContent xmlns:mc="http://schemas.openxmlformats.org/markup-compatibility/2006">
          <mc:Choice Requires="x14">
            <control shapeId="95236" r:id="rId5" name="Button 4">
              <controlPr defaultSize="0" autoFill="0" autoPict="0" altText="Legyen bíró">
                <anchor moveWithCells="1">
                  <from>
                    <xdr:col>12</xdr:col>
                    <xdr:colOff>685800</xdr:colOff>
                    <xdr:row>0</xdr:row>
                    <xdr:rowOff>7620</xdr:rowOff>
                  </from>
                  <to>
                    <xdr:col>14</xdr:col>
                    <xdr:colOff>487680</xdr:colOff>
                    <xdr:row>1</xdr:row>
                    <xdr:rowOff>-60960</xdr:rowOff>
                  </to>
                </anchor>
              </controlPr>
            </control>
          </mc:Choice>
        </mc:AlternateContent>
        <mc:AlternateContent xmlns:mc="http://schemas.openxmlformats.org/markup-compatibility/2006">
          <mc:Choice Requires="x14">
            <control shapeId="95237" r:id="rId6" name="Button 5">
              <controlPr defaultSize="0" autoFill="0" autoPict="0" altText="Nincs bíró">
                <anchor moveWithCells="1">
                  <from>
                    <xdr:col>12</xdr:col>
                    <xdr:colOff>662940</xdr:colOff>
                    <xdr:row>0</xdr:row>
                    <xdr:rowOff>228600</xdr:rowOff>
                  </from>
                  <to>
                    <xdr:col>14</xdr:col>
                    <xdr:colOff>487680</xdr:colOff>
                    <xdr:row>1</xdr:row>
                    <xdr:rowOff>76200</xdr:rowOff>
                  </to>
                </anchor>
              </controlPr>
            </control>
          </mc:Choice>
        </mc:AlternateContent>
      </controls>
    </mc:Choice>
  </mc:AlternateContent>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CCFFFF"/>
  </sheetPr>
  <dimension ref="A1:P87"/>
  <sheetViews>
    <sheetView showGridLines="0" showZeros="0" zoomScale="85" zoomScaleNormal="85" workbookViewId="0">
      <pane ySplit="7" topLeftCell="A8" activePane="bottomLeft" state="frozen"/>
      <selection pane="bottomLeft" activeCell="S12" sqref="S12"/>
    </sheetView>
  </sheetViews>
  <sheetFormatPr defaultColWidth="8.6640625" defaultRowHeight="12.75" customHeight="1" x14ac:dyDescent="0.25"/>
  <cols>
    <col min="1" max="1" width="4.33203125" customWidth="1"/>
    <col min="2" max="2" width="12.44140625" customWidth="1"/>
    <col min="3" max="3" width="12.6640625" customWidth="1"/>
    <col min="4" max="4" width="10.5546875" style="45" customWidth="1"/>
    <col min="5" max="5" width="11.6640625" style="45" customWidth="1"/>
    <col min="6" max="6" width="5.88671875" style="45" customWidth="1"/>
    <col min="7" max="7" width="1.6640625" style="45" customWidth="1"/>
    <col min="8" max="8" width="12.33203125" style="93" customWidth="1"/>
    <col min="9" max="9" width="12.5546875" style="45" customWidth="1"/>
    <col min="10" max="10" width="12.88671875" style="45" customWidth="1"/>
    <col min="11" max="11" width="10.88671875" style="45" customWidth="1"/>
    <col min="12" max="12" width="6.5546875" style="45" customWidth="1"/>
    <col min="13" max="13" width="6" style="45" customWidth="1"/>
    <col min="14" max="16" width="5.88671875" style="45" customWidth="1"/>
  </cols>
  <sheetData>
    <row r="1" spans="1:16" ht="24.6" x14ac:dyDescent="0.4">
      <c r="A1" s="96" t="str">
        <f>Altalanos!$A$6</f>
        <v>Diákolimpia / H-B vm</v>
      </c>
      <c r="B1" s="96"/>
      <c r="C1" s="96"/>
      <c r="D1" s="107"/>
      <c r="E1" s="107"/>
      <c r="F1" s="564"/>
      <c r="G1" s="564"/>
      <c r="H1" s="98" t="s">
        <v>219</v>
      </c>
      <c r="I1" s="107"/>
      <c r="J1" s="565"/>
      <c r="K1" s="565"/>
      <c r="L1" s="565"/>
      <c r="M1" s="565"/>
      <c r="N1" s="565"/>
      <c r="O1" s="566"/>
      <c r="P1" s="567"/>
    </row>
    <row r="2" spans="1:16" ht="13.2" x14ac:dyDescent="0.25">
      <c r="A2" s="103" t="str">
        <f>Altalanos!$A$8</f>
        <v>I. (U8) – Fiú / B</v>
      </c>
      <c r="B2" s="103" t="s">
        <v>32</v>
      </c>
      <c r="C2" s="104">
        <f>Altalanos!$E$8</f>
        <v>0</v>
      </c>
      <c r="D2" s="568"/>
      <c r="E2" s="568"/>
      <c r="F2" s="568"/>
      <c r="G2" s="568"/>
      <c r="H2" s="98" t="s">
        <v>220</v>
      </c>
      <c r="I2" s="323"/>
      <c r="J2" s="323"/>
      <c r="K2" s="109"/>
      <c r="L2" s="109"/>
      <c r="M2" s="109"/>
      <c r="N2" s="109"/>
      <c r="O2" s="569"/>
      <c r="P2" s="108"/>
    </row>
    <row r="3" spans="1:16" s="10" customFormat="1" ht="13.2" x14ac:dyDescent="0.25">
      <c r="A3" s="570" t="s">
        <v>221</v>
      </c>
      <c r="B3" s="571"/>
      <c r="C3" s="572"/>
      <c r="D3" s="573"/>
      <c r="E3" s="574"/>
      <c r="F3" s="575"/>
      <c r="G3" s="575"/>
      <c r="H3" s="8"/>
      <c r="I3" s="575"/>
      <c r="J3" s="576"/>
      <c r="K3" s="576"/>
      <c r="L3" s="576"/>
      <c r="M3" s="577" t="s">
        <v>34</v>
      </c>
      <c r="N3" s="118"/>
      <c r="O3" s="118"/>
      <c r="P3" s="578"/>
    </row>
    <row r="4" spans="1:16" s="10" customFormat="1" ht="13.2" x14ac:dyDescent="0.25">
      <c r="A4" s="56" t="s">
        <v>24</v>
      </c>
      <c r="B4" s="56"/>
      <c r="C4" s="54" t="s">
        <v>13</v>
      </c>
      <c r="D4" s="54"/>
      <c r="E4" s="54"/>
      <c r="F4" s="54"/>
      <c r="G4" s="54"/>
      <c r="H4" s="54" t="s">
        <v>35</v>
      </c>
      <c r="I4" s="56"/>
      <c r="J4" s="57"/>
      <c r="K4" s="57"/>
      <c r="L4" s="57" t="s">
        <v>36</v>
      </c>
      <c r="M4" s="579"/>
      <c r="N4" s="451"/>
      <c r="O4" s="451"/>
      <c r="P4" s="126"/>
    </row>
    <row r="5" spans="1:16" s="10" customFormat="1" ht="13.2" x14ac:dyDescent="0.25">
      <c r="A5" s="712" t="str">
        <f>Altalanos!$A$10</f>
        <v>2025. 04. 29-30.</v>
      </c>
      <c r="B5" s="712"/>
      <c r="C5" s="176" t="str">
        <f>Altalanos!$C$10</f>
        <v>Berettyóújfalu</v>
      </c>
      <c r="D5" s="128"/>
      <c r="E5" s="128"/>
      <c r="F5" s="128"/>
      <c r="G5" s="128"/>
      <c r="H5" s="179"/>
      <c r="I5" s="180"/>
      <c r="J5" s="129"/>
      <c r="K5" s="129"/>
      <c r="L5" s="129">
        <f>Altalanos!$E$10</f>
        <v>0</v>
      </c>
      <c r="M5" s="131"/>
      <c r="N5" s="180"/>
      <c r="O5" s="180"/>
      <c r="P5" s="580">
        <f>COUNTA(P8:P87)</f>
        <v>0</v>
      </c>
    </row>
    <row r="6" spans="1:16" s="583" customFormat="1" ht="12" customHeight="1" x14ac:dyDescent="0.25">
      <c r="A6" s="581"/>
      <c r="B6" s="729" t="s">
        <v>222</v>
      </c>
      <c r="C6" s="729"/>
      <c r="D6" s="729"/>
      <c r="E6" s="729"/>
      <c r="F6" s="729"/>
      <c r="G6" s="582"/>
      <c r="H6" s="730" t="s">
        <v>223</v>
      </c>
      <c r="I6" s="730"/>
      <c r="J6" s="730"/>
      <c r="K6" s="730"/>
      <c r="L6" s="730"/>
      <c r="M6" s="730" t="s">
        <v>224</v>
      </c>
      <c r="N6" s="730"/>
      <c r="O6" s="730"/>
      <c r="P6" s="730"/>
    </row>
    <row r="7" spans="1:16" ht="47.25" customHeight="1" x14ac:dyDescent="0.25">
      <c r="A7" s="584" t="s">
        <v>225</v>
      </c>
      <c r="B7" s="134" t="s">
        <v>27</v>
      </c>
      <c r="C7" s="134" t="s">
        <v>28</v>
      </c>
      <c r="D7" s="134" t="s">
        <v>38</v>
      </c>
      <c r="E7" s="134" t="s">
        <v>39</v>
      </c>
      <c r="F7" s="585" t="s">
        <v>226</v>
      </c>
      <c r="G7" s="586" t="s">
        <v>40</v>
      </c>
      <c r="H7" s="584" t="s">
        <v>27</v>
      </c>
      <c r="I7" s="134" t="s">
        <v>28</v>
      </c>
      <c r="J7" s="134" t="s">
        <v>38</v>
      </c>
      <c r="K7" s="134" t="s">
        <v>39</v>
      </c>
      <c r="L7" s="135" t="s">
        <v>227</v>
      </c>
      <c r="M7" s="584" t="s">
        <v>40</v>
      </c>
      <c r="N7" s="587" t="s">
        <v>228</v>
      </c>
      <c r="O7" s="134" t="s">
        <v>229</v>
      </c>
      <c r="P7" s="135" t="s">
        <v>49</v>
      </c>
    </row>
    <row r="8" spans="1:16" s="72" customFormat="1" ht="18.75" customHeight="1" x14ac:dyDescent="0.25">
      <c r="A8" s="588">
        <v>1</v>
      </c>
      <c r="B8" s="589"/>
      <c r="C8" s="145"/>
      <c r="D8" s="146"/>
      <c r="E8" s="146"/>
      <c r="F8" s="590"/>
      <c r="G8" s="591"/>
      <c r="H8" s="592"/>
      <c r="I8" s="593"/>
      <c r="J8" s="146"/>
      <c r="K8" s="146"/>
      <c r="L8" s="160"/>
      <c r="M8" s="146"/>
      <c r="N8" s="160"/>
      <c r="O8" s="594">
        <f t="shared" ref="O8:O26" si="0">SUM(F8,L8)</f>
        <v>0</v>
      </c>
      <c r="P8" s="160"/>
    </row>
    <row r="9" spans="1:16" s="72" customFormat="1" ht="18.75" customHeight="1" x14ac:dyDescent="0.25">
      <c r="A9" s="595">
        <v>2</v>
      </c>
      <c r="B9" s="589"/>
      <c r="C9" s="145"/>
      <c r="D9" s="146"/>
      <c r="E9" s="146"/>
      <c r="F9" s="590"/>
      <c r="G9" s="591"/>
      <c r="H9" s="592"/>
      <c r="I9" s="593"/>
      <c r="J9" s="146"/>
      <c r="K9" s="146"/>
      <c r="L9" s="590"/>
      <c r="M9" s="146"/>
      <c r="N9" s="160"/>
      <c r="O9" s="594">
        <f t="shared" si="0"/>
        <v>0</v>
      </c>
      <c r="P9" s="160"/>
    </row>
    <row r="10" spans="1:16" s="72" customFormat="1" ht="18.75" customHeight="1" x14ac:dyDescent="0.25">
      <c r="A10" s="595">
        <v>3</v>
      </c>
      <c r="B10" s="589"/>
      <c r="C10" s="145"/>
      <c r="D10" s="146"/>
      <c r="E10" s="146"/>
      <c r="F10" s="590"/>
      <c r="G10" s="591"/>
      <c r="H10" s="592"/>
      <c r="I10" s="593"/>
      <c r="J10" s="146"/>
      <c r="K10" s="146"/>
      <c r="L10" s="590"/>
      <c r="M10" s="146"/>
      <c r="N10" s="160"/>
      <c r="O10" s="594">
        <f t="shared" si="0"/>
        <v>0</v>
      </c>
      <c r="P10" s="160"/>
    </row>
    <row r="11" spans="1:16" s="72" customFormat="1" ht="18.75" customHeight="1" x14ac:dyDescent="0.25">
      <c r="A11" s="595">
        <v>4</v>
      </c>
      <c r="B11" s="589"/>
      <c r="C11" s="145"/>
      <c r="D11" s="146"/>
      <c r="E11" s="596"/>
      <c r="F11" s="160"/>
      <c r="G11" s="591"/>
      <c r="H11" s="589"/>
      <c r="I11" s="145"/>
      <c r="J11" s="146"/>
      <c r="K11" s="596"/>
      <c r="L11" s="160"/>
      <c r="M11" s="146"/>
      <c r="N11" s="160"/>
      <c r="O11" s="594">
        <f t="shared" si="0"/>
        <v>0</v>
      </c>
      <c r="P11" s="160"/>
    </row>
    <row r="12" spans="1:16" s="72" customFormat="1" ht="18.75" customHeight="1" x14ac:dyDescent="0.25">
      <c r="A12" s="595">
        <v>5</v>
      </c>
      <c r="B12" s="589"/>
      <c r="C12" s="145"/>
      <c r="D12" s="146"/>
      <c r="E12" s="146"/>
      <c r="F12" s="590"/>
      <c r="G12" s="591"/>
      <c r="H12" s="592"/>
      <c r="I12" s="593"/>
      <c r="J12" s="146"/>
      <c r="K12" s="146"/>
      <c r="L12" s="590"/>
      <c r="M12" s="146"/>
      <c r="N12" s="160"/>
      <c r="O12" s="594">
        <f t="shared" si="0"/>
        <v>0</v>
      </c>
      <c r="P12" s="160"/>
    </row>
    <row r="13" spans="1:16" s="72" customFormat="1" ht="18.75" customHeight="1" x14ac:dyDescent="0.25">
      <c r="A13" s="595">
        <v>6</v>
      </c>
      <c r="B13" s="589"/>
      <c r="C13" s="145"/>
      <c r="D13" s="146"/>
      <c r="E13" s="596"/>
      <c r="F13" s="160"/>
      <c r="G13" s="591"/>
      <c r="H13" s="589"/>
      <c r="I13" s="145"/>
      <c r="J13" s="146"/>
      <c r="K13" s="596"/>
      <c r="L13" s="160"/>
      <c r="M13" s="146"/>
      <c r="N13" s="160"/>
      <c r="O13" s="594">
        <f t="shared" si="0"/>
        <v>0</v>
      </c>
      <c r="P13" s="160"/>
    </row>
    <row r="14" spans="1:16" s="72" customFormat="1" ht="18.75" customHeight="1" x14ac:dyDescent="0.25">
      <c r="A14" s="595">
        <v>7</v>
      </c>
      <c r="B14" s="589"/>
      <c r="C14" s="145"/>
      <c r="D14" s="146"/>
      <c r="E14" s="596"/>
      <c r="F14" s="160"/>
      <c r="G14" s="591"/>
      <c r="H14" s="589"/>
      <c r="I14" s="145"/>
      <c r="J14" s="146"/>
      <c r="K14" s="596"/>
      <c r="L14" s="160"/>
      <c r="M14" s="146"/>
      <c r="N14" s="160"/>
      <c r="O14" s="594">
        <f t="shared" si="0"/>
        <v>0</v>
      </c>
      <c r="P14" s="160"/>
    </row>
    <row r="15" spans="1:16" s="72" customFormat="1" ht="18.75" customHeight="1" x14ac:dyDescent="0.25">
      <c r="A15" s="595">
        <v>8</v>
      </c>
      <c r="B15" s="589"/>
      <c r="C15" s="145"/>
      <c r="D15" s="146"/>
      <c r="E15" s="596"/>
      <c r="F15" s="160"/>
      <c r="G15" s="591"/>
      <c r="H15" s="589"/>
      <c r="I15" s="145"/>
      <c r="J15" s="146"/>
      <c r="K15" s="596"/>
      <c r="L15" s="160"/>
      <c r="M15" s="146"/>
      <c r="N15" s="160"/>
      <c r="O15" s="594">
        <f t="shared" si="0"/>
        <v>0</v>
      </c>
      <c r="P15" s="160"/>
    </row>
    <row r="16" spans="1:16" s="72" customFormat="1" ht="18.75" customHeight="1" x14ac:dyDescent="0.25">
      <c r="A16" s="595">
        <v>9</v>
      </c>
      <c r="B16" s="589"/>
      <c r="C16" s="145"/>
      <c r="D16" s="146"/>
      <c r="E16" s="596"/>
      <c r="F16" s="160"/>
      <c r="G16" s="591"/>
      <c r="H16" s="589"/>
      <c r="I16" s="145"/>
      <c r="J16" s="146"/>
      <c r="K16" s="596"/>
      <c r="L16" s="160"/>
      <c r="M16" s="146"/>
      <c r="N16" s="597"/>
      <c r="O16" s="594">
        <f t="shared" si="0"/>
        <v>0</v>
      </c>
      <c r="P16" s="160"/>
    </row>
    <row r="17" spans="1:16" s="72" customFormat="1" ht="18.75" customHeight="1" x14ac:dyDescent="0.25">
      <c r="A17" s="595">
        <v>10</v>
      </c>
      <c r="B17" s="589"/>
      <c r="C17" s="145"/>
      <c r="D17" s="146"/>
      <c r="E17" s="596"/>
      <c r="F17" s="160"/>
      <c r="G17" s="591"/>
      <c r="H17" s="589"/>
      <c r="I17" s="145"/>
      <c r="J17" s="146"/>
      <c r="K17" s="596"/>
      <c r="L17" s="160"/>
      <c r="M17" s="146"/>
      <c r="N17" s="160"/>
      <c r="O17" s="594">
        <f t="shared" si="0"/>
        <v>0</v>
      </c>
      <c r="P17" s="160"/>
    </row>
    <row r="18" spans="1:16" s="72" customFormat="1" ht="18.75" customHeight="1" x14ac:dyDescent="0.25">
      <c r="A18" s="595">
        <v>11</v>
      </c>
      <c r="B18" s="589"/>
      <c r="C18" s="145"/>
      <c r="D18" s="146"/>
      <c r="E18" s="596"/>
      <c r="F18" s="160"/>
      <c r="G18" s="591"/>
      <c r="H18" s="589"/>
      <c r="I18" s="145"/>
      <c r="J18" s="146"/>
      <c r="K18" s="598"/>
      <c r="L18" s="160"/>
      <c r="M18" s="146"/>
      <c r="N18" s="160"/>
      <c r="O18" s="594">
        <f t="shared" si="0"/>
        <v>0</v>
      </c>
      <c r="P18" s="160"/>
    </row>
    <row r="19" spans="1:16" s="72" customFormat="1" ht="18.75" customHeight="1" x14ac:dyDescent="0.25">
      <c r="A19" s="595">
        <v>12</v>
      </c>
      <c r="B19" s="589"/>
      <c r="C19" s="145"/>
      <c r="D19" s="146"/>
      <c r="E19" s="596"/>
      <c r="F19" s="160"/>
      <c r="G19" s="591"/>
      <c r="H19" s="589"/>
      <c r="I19" s="145"/>
      <c r="J19" s="146"/>
      <c r="K19" s="596"/>
      <c r="L19" s="160"/>
      <c r="M19" s="146"/>
      <c r="N19" s="160"/>
      <c r="O19" s="594">
        <f t="shared" si="0"/>
        <v>0</v>
      </c>
      <c r="P19" s="160"/>
    </row>
    <row r="20" spans="1:16" s="72" customFormat="1" ht="18.75" customHeight="1" x14ac:dyDescent="0.25">
      <c r="A20" s="595">
        <v>13</v>
      </c>
      <c r="B20" s="589"/>
      <c r="C20" s="145"/>
      <c r="D20" s="146"/>
      <c r="E20" s="596"/>
      <c r="F20" s="160"/>
      <c r="G20" s="591"/>
      <c r="H20" s="589"/>
      <c r="I20" s="145"/>
      <c r="J20" s="146"/>
      <c r="K20" s="596"/>
      <c r="L20" s="160"/>
      <c r="M20" s="146"/>
      <c r="N20" s="160"/>
      <c r="O20" s="594">
        <f t="shared" si="0"/>
        <v>0</v>
      </c>
      <c r="P20" s="160"/>
    </row>
    <row r="21" spans="1:16" s="72" customFormat="1" ht="18.75" customHeight="1" x14ac:dyDescent="0.25">
      <c r="A21" s="595">
        <v>14</v>
      </c>
      <c r="B21" s="589"/>
      <c r="C21" s="145"/>
      <c r="D21" s="146"/>
      <c r="E21" s="596"/>
      <c r="F21" s="160"/>
      <c r="G21" s="591"/>
      <c r="H21" s="589"/>
      <c r="I21" s="145"/>
      <c r="J21" s="146"/>
      <c r="K21" s="599"/>
      <c r="L21" s="160"/>
      <c r="M21" s="146"/>
      <c r="N21" s="160"/>
      <c r="O21" s="594">
        <f t="shared" si="0"/>
        <v>0</v>
      </c>
      <c r="P21" s="160"/>
    </row>
    <row r="22" spans="1:16" s="72" customFormat="1" ht="18.75" customHeight="1" x14ac:dyDescent="0.25">
      <c r="A22" s="595">
        <v>15</v>
      </c>
      <c r="B22" s="589"/>
      <c r="C22" s="145"/>
      <c r="D22" s="146"/>
      <c r="E22" s="596"/>
      <c r="F22" s="160"/>
      <c r="G22" s="591"/>
      <c r="H22" s="589"/>
      <c r="I22" s="145"/>
      <c r="J22" s="146"/>
      <c r="K22" s="596"/>
      <c r="L22" s="160"/>
      <c r="M22" s="146"/>
      <c r="N22" s="160"/>
      <c r="O22" s="594">
        <f t="shared" si="0"/>
        <v>0</v>
      </c>
      <c r="P22" s="160"/>
    </row>
    <row r="23" spans="1:16" s="72" customFormat="1" ht="18.75" customHeight="1" x14ac:dyDescent="0.25">
      <c r="A23" s="600">
        <v>16</v>
      </c>
      <c r="B23" s="589"/>
      <c r="C23" s="145"/>
      <c r="D23" s="146"/>
      <c r="E23" s="596"/>
      <c r="F23" s="160"/>
      <c r="G23" s="591"/>
      <c r="H23" s="589"/>
      <c r="I23" s="145"/>
      <c r="J23" s="146"/>
      <c r="K23" s="596"/>
      <c r="L23" s="160"/>
      <c r="M23" s="146"/>
      <c r="N23" s="160"/>
      <c r="O23" s="594">
        <f t="shared" si="0"/>
        <v>0</v>
      </c>
      <c r="P23" s="160"/>
    </row>
    <row r="24" spans="1:16" s="601" customFormat="1" ht="18.75" customHeight="1" x14ac:dyDescent="0.2">
      <c r="A24" s="600">
        <v>17</v>
      </c>
      <c r="B24" s="589"/>
      <c r="C24" s="145"/>
      <c r="D24" s="146"/>
      <c r="E24" s="596"/>
      <c r="F24" s="160"/>
      <c r="G24" s="591"/>
      <c r="H24" s="589"/>
      <c r="I24" s="145"/>
      <c r="J24" s="146"/>
      <c r="K24" s="596"/>
      <c r="L24" s="160"/>
      <c r="M24" s="146"/>
      <c r="N24" s="160"/>
      <c r="O24" s="594">
        <f t="shared" si="0"/>
        <v>0</v>
      </c>
      <c r="P24" s="160"/>
    </row>
    <row r="25" spans="1:16" s="601" customFormat="1" ht="18.75" customHeight="1" x14ac:dyDescent="0.2">
      <c r="A25" s="600">
        <v>18</v>
      </c>
      <c r="B25" s="589"/>
      <c r="C25" s="145"/>
      <c r="D25" s="146"/>
      <c r="E25" s="596"/>
      <c r="F25" s="160"/>
      <c r="G25" s="591"/>
      <c r="H25" s="589"/>
      <c r="I25" s="145"/>
      <c r="J25" s="146"/>
      <c r="K25" s="596"/>
      <c r="L25" s="160"/>
      <c r="M25" s="146"/>
      <c r="N25" s="160"/>
      <c r="O25" s="594">
        <f t="shared" si="0"/>
        <v>0</v>
      </c>
      <c r="P25" s="160"/>
    </row>
    <row r="26" spans="1:16" s="601" customFormat="1" ht="18.75" customHeight="1" x14ac:dyDescent="0.2">
      <c r="A26" s="600">
        <v>19</v>
      </c>
      <c r="B26" s="589"/>
      <c r="C26" s="145"/>
      <c r="D26" s="146"/>
      <c r="E26" s="596"/>
      <c r="F26" s="160"/>
      <c r="G26" s="591"/>
      <c r="H26" s="589"/>
      <c r="I26" s="145"/>
      <c r="J26" s="146"/>
      <c r="K26" s="596"/>
      <c r="L26" s="160"/>
      <c r="M26" s="146"/>
      <c r="N26" s="160"/>
      <c r="O26" s="594">
        <f t="shared" si="0"/>
        <v>0</v>
      </c>
      <c r="P26" s="160"/>
    </row>
    <row r="27" spans="1:16" s="601" customFormat="1" ht="18.75" customHeight="1" x14ac:dyDescent="0.2">
      <c r="A27" s="600">
        <v>20</v>
      </c>
      <c r="B27" s="589"/>
      <c r="C27" s="145"/>
      <c r="D27" s="146"/>
      <c r="E27" s="146"/>
      <c r="F27" s="590"/>
      <c r="G27" s="591"/>
      <c r="H27" s="592"/>
      <c r="I27" s="593"/>
      <c r="J27" s="146"/>
      <c r="K27" s="146"/>
      <c r="L27" s="590"/>
      <c r="M27" s="146"/>
      <c r="N27" s="160"/>
      <c r="O27" s="594"/>
      <c r="P27" s="160"/>
    </row>
    <row r="28" spans="1:16" s="601" customFormat="1" ht="18.75" customHeight="1" x14ac:dyDescent="0.2">
      <c r="A28" s="600">
        <v>21</v>
      </c>
      <c r="B28" s="589"/>
      <c r="C28" s="145"/>
      <c r="D28" s="146"/>
      <c r="E28" s="146"/>
      <c r="F28" s="590"/>
      <c r="G28" s="591"/>
      <c r="H28" s="592"/>
      <c r="I28" s="593"/>
      <c r="J28" s="146"/>
      <c r="K28" s="146"/>
      <c r="L28" s="590"/>
      <c r="M28" s="146"/>
      <c r="N28" s="160"/>
      <c r="O28" s="594"/>
      <c r="P28" s="160"/>
    </row>
    <row r="29" spans="1:16" s="601" customFormat="1" ht="18.75" customHeight="1" x14ac:dyDescent="0.2">
      <c r="A29" s="588">
        <v>22</v>
      </c>
      <c r="B29" s="589"/>
      <c r="C29" s="145"/>
      <c r="D29" s="146"/>
      <c r="E29" s="146"/>
      <c r="F29" s="590"/>
      <c r="G29" s="591"/>
      <c r="H29" s="592"/>
      <c r="I29" s="593"/>
      <c r="J29" s="146"/>
      <c r="K29" s="146"/>
      <c r="L29" s="590"/>
      <c r="M29" s="146"/>
      <c r="N29" s="160"/>
      <c r="O29" s="594"/>
      <c r="P29" s="160"/>
    </row>
    <row r="30" spans="1:16" s="601" customFormat="1" ht="18.75" customHeight="1" x14ac:dyDescent="0.2">
      <c r="A30" s="595">
        <v>23</v>
      </c>
      <c r="B30" s="589"/>
      <c r="C30" s="145"/>
      <c r="D30" s="146"/>
      <c r="E30" s="146"/>
      <c r="F30" s="590"/>
      <c r="G30" s="591"/>
      <c r="H30" s="592"/>
      <c r="I30" s="593"/>
      <c r="J30" s="146"/>
      <c r="K30" s="146"/>
      <c r="L30" s="590"/>
      <c r="M30" s="146"/>
      <c r="N30" s="160"/>
      <c r="O30" s="594"/>
      <c r="P30" s="160"/>
    </row>
    <row r="31" spans="1:16" s="601" customFormat="1" ht="18.75" customHeight="1" x14ac:dyDescent="0.2">
      <c r="A31" s="595">
        <v>24</v>
      </c>
      <c r="B31" s="589"/>
      <c r="C31" s="145"/>
      <c r="D31" s="146"/>
      <c r="E31" s="146"/>
      <c r="F31" s="590"/>
      <c r="G31" s="591"/>
      <c r="H31" s="592"/>
      <c r="I31" s="593"/>
      <c r="J31" s="146"/>
      <c r="K31" s="146"/>
      <c r="L31" s="590"/>
      <c r="M31" s="146"/>
      <c r="N31" s="160"/>
      <c r="O31" s="594"/>
      <c r="P31" s="160"/>
    </row>
    <row r="32" spans="1:16" ht="18.75" customHeight="1" x14ac:dyDescent="0.25">
      <c r="A32" s="595">
        <v>25</v>
      </c>
      <c r="B32" s="589"/>
      <c r="C32" s="145"/>
      <c r="D32" s="146"/>
      <c r="E32" s="146"/>
      <c r="F32" s="590"/>
      <c r="G32" s="591"/>
      <c r="H32" s="592"/>
      <c r="I32" s="593"/>
      <c r="J32" s="146"/>
      <c r="K32" s="146"/>
      <c r="L32" s="590"/>
      <c r="M32" s="146"/>
      <c r="N32" s="160"/>
      <c r="O32" s="594"/>
      <c r="P32" s="160"/>
    </row>
    <row r="33" spans="1:16" ht="18.75" customHeight="1" x14ac:dyDescent="0.25">
      <c r="A33" s="588">
        <v>26</v>
      </c>
      <c r="B33" s="589"/>
      <c r="C33" s="145"/>
      <c r="D33" s="146"/>
      <c r="E33" s="146"/>
      <c r="F33" s="590"/>
      <c r="G33" s="591"/>
      <c r="H33" s="592"/>
      <c r="I33" s="593"/>
      <c r="J33" s="146"/>
      <c r="K33" s="146"/>
      <c r="L33" s="590"/>
      <c r="M33" s="146"/>
      <c r="N33" s="160"/>
      <c r="O33" s="594"/>
      <c r="P33" s="160"/>
    </row>
    <row r="34" spans="1:16" ht="18.75" customHeight="1" x14ac:dyDescent="0.25">
      <c r="A34" s="595">
        <v>27</v>
      </c>
      <c r="B34" s="589"/>
      <c r="C34" s="145"/>
      <c r="D34" s="146"/>
      <c r="E34" s="146"/>
      <c r="F34" s="590"/>
      <c r="G34" s="591"/>
      <c r="H34" s="592"/>
      <c r="I34" s="593"/>
      <c r="J34" s="146"/>
      <c r="K34" s="146"/>
      <c r="L34" s="590"/>
      <c r="M34" s="146"/>
      <c r="N34" s="160"/>
      <c r="O34" s="594"/>
      <c r="P34" s="160"/>
    </row>
    <row r="35" spans="1:16" ht="18.75" customHeight="1" x14ac:dyDescent="0.25">
      <c r="A35" s="595">
        <v>28</v>
      </c>
      <c r="B35" s="589"/>
      <c r="C35" s="145"/>
      <c r="D35" s="146"/>
      <c r="E35" s="146"/>
      <c r="F35" s="590"/>
      <c r="G35" s="591"/>
      <c r="H35" s="592"/>
      <c r="I35" s="593"/>
      <c r="J35" s="146"/>
      <c r="K35" s="146"/>
      <c r="L35" s="590"/>
      <c r="M35" s="146"/>
      <c r="N35" s="160"/>
      <c r="O35" s="594"/>
      <c r="P35" s="160"/>
    </row>
    <row r="36" spans="1:16" ht="18.75" customHeight="1" x14ac:dyDescent="0.25">
      <c r="A36" s="595">
        <v>29</v>
      </c>
      <c r="B36" s="589"/>
      <c r="C36" s="145"/>
      <c r="D36" s="146"/>
      <c r="E36" s="146"/>
      <c r="F36" s="590"/>
      <c r="G36" s="591"/>
      <c r="H36" s="592"/>
      <c r="I36" s="593"/>
      <c r="J36" s="146"/>
      <c r="K36" s="146"/>
      <c r="L36" s="590"/>
      <c r="M36" s="146"/>
      <c r="N36" s="160"/>
      <c r="O36" s="594"/>
      <c r="P36" s="160"/>
    </row>
    <row r="37" spans="1:16" ht="18.75" customHeight="1" x14ac:dyDescent="0.25">
      <c r="A37" s="595">
        <v>30</v>
      </c>
      <c r="B37" s="589"/>
      <c r="C37" s="145"/>
      <c r="D37" s="146"/>
      <c r="E37" s="146"/>
      <c r="F37" s="590"/>
      <c r="G37" s="591"/>
      <c r="H37" s="592"/>
      <c r="I37" s="593"/>
      <c r="J37" s="146"/>
      <c r="K37" s="146"/>
      <c r="L37" s="590"/>
      <c r="M37" s="146"/>
      <c r="N37" s="160"/>
      <c r="O37" s="594"/>
      <c r="P37" s="160"/>
    </row>
    <row r="38" spans="1:16" ht="18.75" customHeight="1" x14ac:dyDescent="0.25">
      <c r="A38" s="595">
        <v>31</v>
      </c>
      <c r="B38" s="589"/>
      <c r="C38" s="145"/>
      <c r="D38" s="146"/>
      <c r="E38" s="146"/>
      <c r="F38" s="590"/>
      <c r="G38" s="591"/>
      <c r="H38" s="592"/>
      <c r="I38" s="593"/>
      <c r="J38" s="146"/>
      <c r="K38" s="146"/>
      <c r="L38" s="590"/>
      <c r="M38" s="146"/>
      <c r="N38" s="160"/>
      <c r="O38" s="594"/>
      <c r="P38" s="160"/>
    </row>
    <row r="39" spans="1:16" ht="18.75" customHeight="1" x14ac:dyDescent="0.25">
      <c r="A39" s="595">
        <v>32</v>
      </c>
      <c r="B39" s="589"/>
      <c r="C39" s="145"/>
      <c r="D39" s="146"/>
      <c r="E39" s="146"/>
      <c r="F39" s="590"/>
      <c r="G39" s="591"/>
      <c r="H39" s="592"/>
      <c r="I39" s="593"/>
      <c r="J39" s="146"/>
      <c r="K39" s="146"/>
      <c r="L39" s="590"/>
      <c r="M39" s="146"/>
      <c r="N39" s="160"/>
      <c r="O39" s="594"/>
      <c r="P39" s="160"/>
    </row>
    <row r="40" spans="1:16" ht="18.75" customHeight="1" x14ac:dyDescent="0.25">
      <c r="A40" s="600"/>
      <c r="B40" s="589"/>
      <c r="C40" s="145"/>
      <c r="D40" s="146"/>
      <c r="E40" s="146"/>
      <c r="F40" s="590"/>
      <c r="G40" s="591"/>
      <c r="H40" s="592"/>
      <c r="I40" s="593"/>
      <c r="J40" s="146"/>
      <c r="K40" s="146"/>
      <c r="L40" s="590"/>
      <c r="M40" s="146"/>
      <c r="N40" s="160"/>
      <c r="O40" s="594"/>
      <c r="P40" s="160"/>
    </row>
    <row r="41" spans="1:16" ht="18.75" customHeight="1" x14ac:dyDescent="0.25">
      <c r="A41" s="600"/>
      <c r="B41" s="589"/>
      <c r="C41" s="145"/>
      <c r="D41" s="146"/>
      <c r="E41" s="146"/>
      <c r="F41" s="590"/>
      <c r="G41" s="591"/>
      <c r="H41" s="592"/>
      <c r="I41" s="593"/>
      <c r="J41" s="146"/>
      <c r="K41" s="146"/>
      <c r="L41" s="590"/>
      <c r="M41" s="146"/>
      <c r="N41" s="160"/>
      <c r="O41" s="594"/>
      <c r="P41" s="160"/>
    </row>
    <row r="42" spans="1:16" ht="18.75" customHeight="1" x14ac:dyDescent="0.25">
      <c r="A42" s="600"/>
      <c r="B42" s="589"/>
      <c r="C42" s="145"/>
      <c r="D42" s="146"/>
      <c r="E42" s="146"/>
      <c r="F42" s="590"/>
      <c r="G42" s="591"/>
      <c r="H42" s="592"/>
      <c r="I42" s="593"/>
      <c r="J42" s="146"/>
      <c r="K42" s="146"/>
      <c r="L42" s="590"/>
      <c r="M42" s="146"/>
      <c r="N42" s="160"/>
      <c r="O42" s="594"/>
      <c r="P42" s="160"/>
    </row>
    <row r="43" spans="1:16" ht="18.75" customHeight="1" x14ac:dyDescent="0.25">
      <c r="A43" s="600"/>
      <c r="B43" s="589"/>
      <c r="C43" s="145"/>
      <c r="D43" s="146"/>
      <c r="E43" s="146"/>
      <c r="F43" s="590"/>
      <c r="G43" s="591"/>
      <c r="H43" s="592"/>
      <c r="I43" s="593"/>
      <c r="J43" s="146"/>
      <c r="K43" s="146"/>
      <c r="L43" s="590"/>
      <c r="M43" s="146"/>
      <c r="N43" s="160"/>
      <c r="O43" s="594"/>
      <c r="P43" s="160"/>
    </row>
    <row r="44" spans="1:16" ht="18.75" customHeight="1" x14ac:dyDescent="0.25">
      <c r="A44" s="600"/>
      <c r="B44" s="589"/>
      <c r="C44" s="145"/>
      <c r="D44" s="146"/>
      <c r="E44" s="146"/>
      <c r="F44" s="590"/>
      <c r="G44" s="591"/>
      <c r="H44" s="592"/>
      <c r="I44" s="593"/>
      <c r="J44" s="146"/>
      <c r="K44" s="146"/>
      <c r="L44" s="590"/>
      <c r="M44" s="146"/>
      <c r="N44" s="160"/>
      <c r="O44" s="594"/>
      <c r="P44" s="160"/>
    </row>
    <row r="45" spans="1:16" ht="18.75" customHeight="1" x14ac:dyDescent="0.25">
      <c r="A45" s="600"/>
      <c r="B45" s="589"/>
      <c r="C45" s="145"/>
      <c r="D45" s="146"/>
      <c r="E45" s="146"/>
      <c r="F45" s="590"/>
      <c r="G45" s="591"/>
      <c r="H45" s="592"/>
      <c r="I45" s="593"/>
      <c r="J45" s="146"/>
      <c r="K45" s="146"/>
      <c r="L45" s="590"/>
      <c r="M45" s="146"/>
      <c r="N45" s="160"/>
      <c r="O45" s="594"/>
      <c r="P45" s="160"/>
    </row>
    <row r="46" spans="1:16" ht="18.75" customHeight="1" x14ac:dyDescent="0.25">
      <c r="A46" s="600"/>
      <c r="B46" s="589"/>
      <c r="C46" s="145"/>
      <c r="D46" s="146"/>
      <c r="E46" s="146"/>
      <c r="F46" s="590"/>
      <c r="G46" s="591"/>
      <c r="H46" s="592"/>
      <c r="I46" s="593"/>
      <c r="J46" s="146"/>
      <c r="K46" s="146"/>
      <c r="L46" s="590"/>
      <c r="M46" s="146"/>
      <c r="N46" s="160"/>
      <c r="O46" s="594"/>
      <c r="P46" s="160"/>
    </row>
    <row r="47" spans="1:16" ht="18.75" customHeight="1" x14ac:dyDescent="0.25">
      <c r="A47" s="600"/>
      <c r="B47" s="589"/>
      <c r="C47" s="145"/>
      <c r="D47" s="146"/>
      <c r="E47" s="146"/>
      <c r="F47" s="590"/>
      <c r="G47" s="591"/>
      <c r="H47" s="592"/>
      <c r="I47" s="593"/>
      <c r="J47" s="146"/>
      <c r="K47" s="146"/>
      <c r="L47" s="590"/>
      <c r="M47" s="146"/>
      <c r="N47" s="160"/>
      <c r="O47" s="594"/>
      <c r="P47" s="160"/>
    </row>
    <row r="48" spans="1:16" ht="18.75" customHeight="1" x14ac:dyDescent="0.25">
      <c r="A48" s="600"/>
      <c r="B48" s="589"/>
      <c r="C48" s="145"/>
      <c r="D48" s="146"/>
      <c r="E48" s="146"/>
      <c r="F48" s="590"/>
      <c r="G48" s="591"/>
      <c r="H48" s="592"/>
      <c r="I48" s="593"/>
      <c r="J48" s="146"/>
      <c r="K48" s="146"/>
      <c r="L48" s="590"/>
      <c r="M48" s="146"/>
      <c r="N48" s="160"/>
      <c r="O48" s="594"/>
      <c r="P48" s="160"/>
    </row>
    <row r="49" spans="1:16" ht="18.75" customHeight="1" x14ac:dyDescent="0.25">
      <c r="A49" s="600"/>
      <c r="B49" s="589"/>
      <c r="C49" s="145"/>
      <c r="D49" s="146"/>
      <c r="E49" s="146"/>
      <c r="F49" s="590"/>
      <c r="G49" s="591"/>
      <c r="H49" s="592"/>
      <c r="I49" s="593"/>
      <c r="J49" s="146"/>
      <c r="K49" s="146"/>
      <c r="L49" s="590"/>
      <c r="M49" s="146"/>
      <c r="N49" s="160"/>
      <c r="O49" s="594"/>
      <c r="P49" s="160"/>
    </row>
    <row r="50" spans="1:16" ht="18.75" customHeight="1" x14ac:dyDescent="0.25">
      <c r="A50" s="600"/>
      <c r="B50" s="589"/>
      <c r="C50" s="145"/>
      <c r="D50" s="146"/>
      <c r="E50" s="146"/>
      <c r="F50" s="590"/>
      <c r="G50" s="591"/>
      <c r="H50" s="592"/>
      <c r="I50" s="593"/>
      <c r="J50" s="146"/>
      <c r="K50" s="146"/>
      <c r="L50" s="590"/>
      <c r="M50" s="146"/>
      <c r="N50" s="160"/>
      <c r="O50" s="594"/>
      <c r="P50" s="160"/>
    </row>
    <row r="51" spans="1:16" ht="18.75" customHeight="1" x14ac:dyDescent="0.25">
      <c r="A51" s="600"/>
      <c r="B51" s="589"/>
      <c r="C51" s="145"/>
      <c r="D51" s="146"/>
      <c r="E51" s="146"/>
      <c r="F51" s="590"/>
      <c r="G51" s="591"/>
      <c r="H51" s="592"/>
      <c r="I51" s="593"/>
      <c r="J51" s="146"/>
      <c r="K51" s="146"/>
      <c r="L51" s="590"/>
      <c r="M51" s="146"/>
      <c r="N51" s="160"/>
      <c r="O51" s="594"/>
      <c r="P51" s="160"/>
    </row>
    <row r="52" spans="1:16" ht="18.75" customHeight="1" x14ac:dyDescent="0.25">
      <c r="A52" s="600"/>
      <c r="B52" s="589"/>
      <c r="C52" s="145"/>
      <c r="D52" s="146"/>
      <c r="E52" s="146"/>
      <c r="F52" s="590"/>
      <c r="G52" s="591"/>
      <c r="H52" s="592"/>
      <c r="I52" s="593"/>
      <c r="J52" s="146"/>
      <c r="K52" s="146"/>
      <c r="L52" s="590"/>
      <c r="M52" s="146"/>
      <c r="N52" s="160"/>
      <c r="O52" s="594"/>
      <c r="P52" s="160"/>
    </row>
    <row r="53" spans="1:16" ht="18.75" customHeight="1" x14ac:dyDescent="0.25">
      <c r="A53" s="600"/>
      <c r="B53" s="589"/>
      <c r="C53" s="145"/>
      <c r="D53" s="146"/>
      <c r="E53" s="146"/>
      <c r="F53" s="590"/>
      <c r="G53" s="591"/>
      <c r="H53" s="592"/>
      <c r="I53" s="593"/>
      <c r="J53" s="146"/>
      <c r="K53" s="146"/>
      <c r="L53" s="590"/>
      <c r="M53" s="146"/>
      <c r="N53" s="160"/>
      <c r="O53" s="594"/>
      <c r="P53" s="160"/>
    </row>
    <row r="54" spans="1:16" ht="18.75" customHeight="1" x14ac:dyDescent="0.25">
      <c r="A54" s="600"/>
      <c r="B54" s="589"/>
      <c r="C54" s="145"/>
      <c r="D54" s="146"/>
      <c r="E54" s="146"/>
      <c r="F54" s="590"/>
      <c r="G54" s="591"/>
      <c r="H54" s="592"/>
      <c r="I54" s="593"/>
      <c r="J54" s="146"/>
      <c r="K54" s="146"/>
      <c r="L54" s="590"/>
      <c r="M54" s="146"/>
      <c r="N54" s="160"/>
      <c r="O54" s="594"/>
      <c r="P54" s="160"/>
    </row>
    <row r="55" spans="1:16" ht="18.75" customHeight="1" x14ac:dyDescent="0.25">
      <c r="A55" s="600"/>
      <c r="B55" s="589"/>
      <c r="C55" s="145"/>
      <c r="D55" s="146"/>
      <c r="E55" s="146"/>
      <c r="F55" s="590"/>
      <c r="G55" s="591"/>
      <c r="H55" s="592"/>
      <c r="I55" s="593"/>
      <c r="J55" s="146"/>
      <c r="K55" s="146"/>
      <c r="L55" s="160"/>
      <c r="M55" s="146"/>
      <c r="N55" s="160"/>
      <c r="O55" s="594"/>
      <c r="P55" s="160"/>
    </row>
    <row r="56" spans="1:16" ht="18.75" customHeight="1" x14ac:dyDescent="0.25">
      <c r="A56" s="600"/>
      <c r="B56" s="589"/>
      <c r="C56" s="145"/>
      <c r="D56" s="146"/>
      <c r="E56" s="596"/>
      <c r="F56" s="160"/>
      <c r="G56" s="591"/>
      <c r="H56" s="589"/>
      <c r="I56" s="145"/>
      <c r="J56" s="146"/>
      <c r="K56" s="596"/>
      <c r="L56" s="160"/>
      <c r="M56" s="146"/>
      <c r="N56" s="160"/>
      <c r="O56" s="594"/>
      <c r="P56" s="160"/>
    </row>
    <row r="57" spans="1:16" ht="18.75" customHeight="1" x14ac:dyDescent="0.25">
      <c r="A57" s="600"/>
      <c r="B57" s="589"/>
      <c r="C57" s="145"/>
      <c r="D57" s="146"/>
      <c r="E57" s="146"/>
      <c r="F57" s="590"/>
      <c r="G57" s="591"/>
      <c r="H57" s="592"/>
      <c r="I57" s="593"/>
      <c r="J57" s="146"/>
      <c r="K57" s="146"/>
      <c r="L57" s="590"/>
      <c r="M57" s="146"/>
      <c r="N57" s="160"/>
      <c r="O57" s="594"/>
      <c r="P57" s="160"/>
    </row>
    <row r="58" spans="1:16" ht="18.75" customHeight="1" x14ac:dyDescent="0.25">
      <c r="A58" s="600"/>
      <c r="B58" s="589"/>
      <c r="C58" s="145"/>
      <c r="D58" s="146"/>
      <c r="E58" s="596"/>
      <c r="F58" s="160"/>
      <c r="G58" s="591"/>
      <c r="H58" s="589"/>
      <c r="I58" s="145"/>
      <c r="J58" s="146"/>
      <c r="K58" s="596"/>
      <c r="L58" s="160"/>
      <c r="M58" s="146"/>
      <c r="N58" s="160"/>
      <c r="O58" s="594"/>
      <c r="P58" s="160"/>
    </row>
    <row r="59" spans="1:16" ht="18.75" customHeight="1" x14ac:dyDescent="0.25">
      <c r="A59" s="600"/>
      <c r="B59" s="589"/>
      <c r="C59" s="145"/>
      <c r="D59" s="146"/>
      <c r="E59" s="596"/>
      <c r="F59" s="160"/>
      <c r="G59" s="591"/>
      <c r="H59" s="589"/>
      <c r="I59" s="145"/>
      <c r="J59" s="146"/>
      <c r="K59" s="596"/>
      <c r="L59" s="160"/>
      <c r="M59" s="146"/>
      <c r="N59" s="160"/>
      <c r="O59" s="594"/>
      <c r="P59" s="160"/>
    </row>
    <row r="60" spans="1:16" ht="18.75" customHeight="1" x14ac:dyDescent="0.25">
      <c r="A60" s="600"/>
      <c r="B60" s="589"/>
      <c r="C60" s="145"/>
      <c r="D60" s="146"/>
      <c r="E60" s="596"/>
      <c r="F60" s="160"/>
      <c r="G60" s="591"/>
      <c r="H60" s="589"/>
      <c r="I60" s="145"/>
      <c r="J60" s="146"/>
      <c r="K60" s="596"/>
      <c r="L60" s="160"/>
      <c r="M60" s="146"/>
      <c r="N60" s="160"/>
      <c r="O60" s="594"/>
      <c r="P60" s="160"/>
    </row>
    <row r="61" spans="1:16" ht="18.75" customHeight="1" x14ac:dyDescent="0.25">
      <c r="A61" s="600"/>
      <c r="B61" s="589"/>
      <c r="C61" s="145"/>
      <c r="D61" s="146"/>
      <c r="E61" s="596"/>
      <c r="F61" s="160"/>
      <c r="G61" s="591"/>
      <c r="H61" s="589"/>
      <c r="I61" s="145"/>
      <c r="J61" s="146"/>
      <c r="K61" s="596"/>
      <c r="L61" s="160"/>
      <c r="M61" s="146"/>
      <c r="N61" s="597"/>
      <c r="O61" s="594"/>
      <c r="P61" s="160"/>
    </row>
    <row r="62" spans="1:16" ht="18.75" customHeight="1" x14ac:dyDescent="0.25">
      <c r="A62" s="600"/>
      <c r="B62" s="589"/>
      <c r="C62" s="145"/>
      <c r="D62" s="146"/>
      <c r="E62" s="596"/>
      <c r="F62" s="160"/>
      <c r="G62" s="591"/>
      <c r="H62" s="589"/>
      <c r="I62" s="145"/>
      <c r="J62" s="146"/>
      <c r="K62" s="596"/>
      <c r="L62" s="160"/>
      <c r="M62" s="146"/>
      <c r="N62" s="160"/>
      <c r="O62" s="594"/>
      <c r="P62" s="160"/>
    </row>
    <row r="63" spans="1:16" ht="18.75" customHeight="1" x14ac:dyDescent="0.25">
      <c r="A63" s="600"/>
      <c r="B63" s="589"/>
      <c r="C63" s="145"/>
      <c r="D63" s="146"/>
      <c r="E63" s="596"/>
      <c r="F63" s="160"/>
      <c r="G63" s="591"/>
      <c r="H63" s="589"/>
      <c r="I63" s="145"/>
      <c r="J63" s="146"/>
      <c r="K63" s="598"/>
      <c r="L63" s="160"/>
      <c r="M63" s="146"/>
      <c r="N63" s="160"/>
      <c r="O63" s="594"/>
      <c r="P63" s="160"/>
    </row>
    <row r="64" spans="1:16" ht="18.75" customHeight="1" x14ac:dyDescent="0.25">
      <c r="A64" s="600"/>
      <c r="B64" s="589"/>
      <c r="C64" s="145"/>
      <c r="D64" s="146"/>
      <c r="E64" s="596"/>
      <c r="F64" s="160"/>
      <c r="G64" s="591"/>
      <c r="H64" s="589"/>
      <c r="I64" s="145"/>
      <c r="J64" s="146"/>
      <c r="K64" s="596"/>
      <c r="L64" s="160"/>
      <c r="M64" s="146"/>
      <c r="N64" s="160"/>
      <c r="O64" s="594"/>
      <c r="P64" s="160"/>
    </row>
    <row r="65" spans="1:16" ht="18.75" customHeight="1" x14ac:dyDescent="0.25">
      <c r="A65" s="600"/>
      <c r="B65" s="589"/>
      <c r="C65" s="145"/>
      <c r="D65" s="146"/>
      <c r="E65" s="596"/>
      <c r="F65" s="160"/>
      <c r="G65" s="591"/>
      <c r="H65" s="589"/>
      <c r="I65" s="145"/>
      <c r="J65" s="146"/>
      <c r="K65" s="596"/>
      <c r="L65" s="160"/>
      <c r="M65" s="146"/>
      <c r="N65" s="160"/>
      <c r="O65" s="594"/>
      <c r="P65" s="160"/>
    </row>
    <row r="66" spans="1:16" ht="18.75" customHeight="1" x14ac:dyDescent="0.25">
      <c r="A66" s="600"/>
      <c r="B66" s="589"/>
      <c r="C66" s="145"/>
      <c r="D66" s="146"/>
      <c r="E66" s="596"/>
      <c r="F66" s="160"/>
      <c r="G66" s="591"/>
      <c r="H66" s="589"/>
      <c r="I66" s="145"/>
      <c r="J66" s="146"/>
      <c r="K66" s="599"/>
      <c r="L66" s="160"/>
      <c r="M66" s="146"/>
      <c r="N66" s="160"/>
      <c r="O66" s="594"/>
      <c r="P66" s="160"/>
    </row>
    <row r="67" spans="1:16" ht="18.75" customHeight="1" x14ac:dyDescent="0.25">
      <c r="A67" s="600"/>
      <c r="B67" s="589"/>
      <c r="C67" s="145"/>
      <c r="D67" s="146"/>
      <c r="E67" s="596"/>
      <c r="F67" s="160"/>
      <c r="G67" s="591"/>
      <c r="H67" s="589"/>
      <c r="I67" s="145"/>
      <c r="J67" s="146"/>
      <c r="K67" s="596"/>
      <c r="L67" s="160"/>
      <c r="M67" s="146"/>
      <c r="N67" s="160"/>
      <c r="O67" s="594"/>
      <c r="P67" s="160"/>
    </row>
    <row r="68" spans="1:16" ht="19.5" customHeight="1" x14ac:dyDescent="0.25">
      <c r="A68" s="600"/>
      <c r="B68" s="589"/>
      <c r="C68" s="145"/>
      <c r="D68" s="146"/>
      <c r="E68" s="596"/>
      <c r="F68" s="160"/>
      <c r="G68" s="591"/>
      <c r="H68" s="589"/>
      <c r="I68" s="145"/>
      <c r="J68" s="146"/>
      <c r="K68" s="596"/>
      <c r="L68" s="160"/>
      <c r="M68" s="146"/>
      <c r="N68" s="160"/>
      <c r="O68" s="594"/>
      <c r="P68" s="160"/>
    </row>
    <row r="69" spans="1:16" ht="19.5" customHeight="1" x14ac:dyDescent="0.25">
      <c r="A69" s="600"/>
      <c r="B69" s="589"/>
      <c r="C69" s="145"/>
      <c r="D69" s="146"/>
      <c r="E69" s="596"/>
      <c r="F69" s="160"/>
      <c r="G69" s="591"/>
      <c r="H69" s="589"/>
      <c r="I69" s="145"/>
      <c r="J69" s="146"/>
      <c r="K69" s="596"/>
      <c r="L69" s="160"/>
      <c r="M69" s="146"/>
      <c r="N69" s="160"/>
      <c r="O69" s="594"/>
      <c r="P69" s="160"/>
    </row>
    <row r="70" spans="1:16" ht="19.5" customHeight="1" x14ac:dyDescent="0.25">
      <c r="A70" s="600"/>
      <c r="B70" s="589"/>
      <c r="C70" s="145"/>
      <c r="D70" s="146"/>
      <c r="E70" s="596"/>
      <c r="F70" s="160"/>
      <c r="G70" s="591"/>
      <c r="H70" s="589"/>
      <c r="I70" s="145"/>
      <c r="J70" s="146"/>
      <c r="K70" s="596"/>
      <c r="L70" s="160"/>
      <c r="M70" s="146"/>
      <c r="N70" s="160"/>
      <c r="O70" s="594"/>
      <c r="P70" s="160"/>
    </row>
    <row r="71" spans="1:16" ht="19.5" customHeight="1" x14ac:dyDescent="0.25">
      <c r="A71" s="600"/>
      <c r="B71" s="589"/>
      <c r="C71" s="145"/>
      <c r="D71" s="146"/>
      <c r="E71" s="596"/>
      <c r="F71" s="160"/>
      <c r="G71" s="591"/>
      <c r="H71" s="589"/>
      <c r="I71" s="145"/>
      <c r="J71" s="146"/>
      <c r="K71" s="596"/>
      <c r="L71" s="160"/>
      <c r="M71" s="146"/>
      <c r="N71" s="160"/>
      <c r="O71" s="594"/>
      <c r="P71" s="160"/>
    </row>
    <row r="72" spans="1:16" ht="19.5" customHeight="1" x14ac:dyDescent="0.25">
      <c r="A72" s="600"/>
      <c r="B72" s="589"/>
      <c r="C72" s="145"/>
      <c r="D72" s="146"/>
      <c r="E72" s="146"/>
      <c r="F72" s="590"/>
      <c r="G72" s="591"/>
      <c r="H72" s="592"/>
      <c r="I72" s="593"/>
      <c r="J72" s="146"/>
      <c r="K72" s="146"/>
      <c r="L72" s="160"/>
      <c r="M72" s="146"/>
      <c r="N72" s="160"/>
      <c r="O72" s="594"/>
      <c r="P72" s="160"/>
    </row>
    <row r="73" spans="1:16" ht="19.5" customHeight="1" x14ac:dyDescent="0.25">
      <c r="A73" s="600"/>
      <c r="B73" s="589"/>
      <c r="C73" s="145"/>
      <c r="D73" s="146"/>
      <c r="E73" s="596"/>
      <c r="F73" s="160"/>
      <c r="G73" s="591"/>
      <c r="H73" s="589"/>
      <c r="I73" s="145"/>
      <c r="J73" s="146"/>
      <c r="K73" s="596"/>
      <c r="L73" s="160"/>
      <c r="M73" s="146"/>
      <c r="N73" s="160"/>
      <c r="O73" s="594"/>
      <c r="P73" s="160"/>
    </row>
    <row r="74" spans="1:16" ht="19.5" customHeight="1" x14ac:dyDescent="0.25">
      <c r="A74" s="600"/>
      <c r="B74" s="589"/>
      <c r="C74" s="145"/>
      <c r="D74" s="146"/>
      <c r="E74" s="596"/>
      <c r="F74" s="160"/>
      <c r="G74" s="591"/>
      <c r="H74" s="589"/>
      <c r="I74" s="145"/>
      <c r="J74" s="146"/>
      <c r="K74" s="596"/>
      <c r="L74" s="160"/>
      <c r="M74" s="146"/>
      <c r="N74" s="160"/>
      <c r="O74" s="594"/>
      <c r="P74" s="160"/>
    </row>
    <row r="75" spans="1:16" ht="19.5" customHeight="1" x14ac:dyDescent="0.25">
      <c r="A75" s="600"/>
      <c r="B75" s="589"/>
      <c r="C75" s="145"/>
      <c r="D75" s="146"/>
      <c r="E75" s="596"/>
      <c r="F75" s="160"/>
      <c r="G75" s="591"/>
      <c r="H75" s="589"/>
      <c r="I75" s="145"/>
      <c r="J75" s="146"/>
      <c r="K75" s="596"/>
      <c r="L75" s="160"/>
      <c r="M75" s="146"/>
      <c r="N75" s="160"/>
      <c r="O75" s="594"/>
      <c r="P75" s="160"/>
    </row>
    <row r="76" spans="1:16" ht="19.5" customHeight="1" x14ac:dyDescent="0.25">
      <c r="A76" s="600"/>
      <c r="B76" s="589"/>
      <c r="C76" s="145"/>
      <c r="D76" s="146"/>
      <c r="E76" s="596"/>
      <c r="F76" s="160"/>
      <c r="G76" s="591"/>
      <c r="H76" s="589"/>
      <c r="I76" s="145"/>
      <c r="J76" s="146"/>
      <c r="K76" s="596"/>
      <c r="L76" s="160"/>
      <c r="M76" s="146"/>
      <c r="N76" s="160"/>
      <c r="O76" s="594"/>
      <c r="P76" s="160"/>
    </row>
    <row r="77" spans="1:16" ht="19.5" customHeight="1" x14ac:dyDescent="0.25">
      <c r="A77" s="600"/>
      <c r="B77" s="589"/>
      <c r="C77" s="145"/>
      <c r="D77" s="146"/>
      <c r="E77" s="596"/>
      <c r="F77" s="160"/>
      <c r="G77" s="591"/>
      <c r="H77" s="589"/>
      <c r="I77" s="145"/>
      <c r="J77" s="146"/>
      <c r="K77" s="596"/>
      <c r="L77" s="160"/>
      <c r="M77" s="146"/>
      <c r="N77" s="597"/>
      <c r="O77" s="594"/>
      <c r="P77" s="160"/>
    </row>
    <row r="78" spans="1:16" ht="19.5" customHeight="1" x14ac:dyDescent="0.25">
      <c r="A78" s="600"/>
      <c r="B78" s="589"/>
      <c r="C78" s="145"/>
      <c r="D78" s="146"/>
      <c r="E78" s="596"/>
      <c r="F78" s="160"/>
      <c r="G78" s="591"/>
      <c r="H78" s="589"/>
      <c r="I78" s="145"/>
      <c r="J78" s="146"/>
      <c r="K78" s="596"/>
      <c r="L78" s="160"/>
      <c r="M78" s="146"/>
      <c r="N78" s="160"/>
      <c r="O78" s="594"/>
      <c r="P78" s="160"/>
    </row>
    <row r="79" spans="1:16" ht="19.5" customHeight="1" x14ac:dyDescent="0.25">
      <c r="A79" s="600"/>
      <c r="B79" s="589"/>
      <c r="C79" s="145"/>
      <c r="D79" s="146"/>
      <c r="E79" s="596"/>
      <c r="F79" s="160"/>
      <c r="G79" s="591"/>
      <c r="H79" s="589"/>
      <c r="I79" s="145"/>
      <c r="J79" s="146"/>
      <c r="K79" s="598"/>
      <c r="L79" s="160"/>
      <c r="M79" s="146"/>
      <c r="N79" s="160"/>
      <c r="O79" s="594"/>
      <c r="P79" s="160"/>
    </row>
    <row r="80" spans="1:16" ht="19.5" customHeight="1" x14ac:dyDescent="0.25">
      <c r="A80" s="600"/>
      <c r="B80" s="589"/>
      <c r="C80" s="145"/>
      <c r="D80" s="146"/>
      <c r="E80" s="596"/>
      <c r="F80" s="160"/>
      <c r="G80" s="591"/>
      <c r="H80" s="589"/>
      <c r="I80" s="145"/>
      <c r="J80" s="146"/>
      <c r="K80" s="596"/>
      <c r="L80" s="160"/>
      <c r="M80" s="146"/>
      <c r="N80" s="160"/>
      <c r="O80" s="594"/>
      <c r="P80" s="160"/>
    </row>
    <row r="81" spans="1:16" ht="19.5" customHeight="1" x14ac:dyDescent="0.25">
      <c r="A81" s="600"/>
      <c r="B81" s="589"/>
      <c r="C81" s="145"/>
      <c r="D81" s="146"/>
      <c r="E81" s="596"/>
      <c r="F81" s="160"/>
      <c r="G81" s="591"/>
      <c r="H81" s="589"/>
      <c r="I81" s="145"/>
      <c r="J81" s="146"/>
      <c r="K81" s="596"/>
      <c r="L81" s="160"/>
      <c r="M81" s="146"/>
      <c r="N81" s="160"/>
      <c r="O81" s="594"/>
      <c r="P81" s="160"/>
    </row>
    <row r="82" spans="1:16" ht="19.5" customHeight="1" x14ac:dyDescent="0.25">
      <c r="A82" s="600"/>
      <c r="B82" s="589"/>
      <c r="C82" s="145"/>
      <c r="D82" s="146"/>
      <c r="E82" s="596"/>
      <c r="F82" s="160"/>
      <c r="G82" s="591"/>
      <c r="H82" s="589"/>
      <c r="I82" s="145"/>
      <c r="J82" s="146"/>
      <c r="K82" s="599"/>
      <c r="L82" s="160"/>
      <c r="M82" s="146"/>
      <c r="N82" s="160"/>
      <c r="O82" s="594"/>
      <c r="P82" s="160"/>
    </row>
    <row r="83" spans="1:16" ht="19.5" customHeight="1" x14ac:dyDescent="0.25">
      <c r="A83" s="600"/>
      <c r="B83" s="589"/>
      <c r="C83" s="145"/>
      <c r="D83" s="146"/>
      <c r="E83" s="596"/>
      <c r="F83" s="160"/>
      <c r="G83" s="591"/>
      <c r="H83" s="589"/>
      <c r="I83" s="145"/>
      <c r="J83" s="146"/>
      <c r="K83" s="596"/>
      <c r="L83" s="160"/>
      <c r="M83" s="146"/>
      <c r="N83" s="160"/>
      <c r="O83" s="594"/>
      <c r="P83" s="160"/>
    </row>
    <row r="84" spans="1:16" ht="19.5" customHeight="1" x14ac:dyDescent="0.25">
      <c r="A84" s="600"/>
      <c r="B84" s="589"/>
      <c r="C84" s="145"/>
      <c r="D84" s="146"/>
      <c r="E84" s="596"/>
      <c r="F84" s="160"/>
      <c r="G84" s="591"/>
      <c r="H84" s="589"/>
      <c r="I84" s="145"/>
      <c r="J84" s="146"/>
      <c r="K84" s="596"/>
      <c r="L84" s="160"/>
      <c r="M84" s="146"/>
      <c r="N84" s="160"/>
      <c r="O84" s="594"/>
      <c r="P84" s="160"/>
    </row>
    <row r="85" spans="1:16" ht="19.5" customHeight="1" x14ac:dyDescent="0.25">
      <c r="A85" s="600"/>
      <c r="B85" s="589"/>
      <c r="C85" s="145"/>
      <c r="D85" s="146"/>
      <c r="E85" s="596"/>
      <c r="F85" s="160"/>
      <c r="G85" s="591"/>
      <c r="H85" s="589"/>
      <c r="I85" s="145"/>
      <c r="J85" s="146"/>
      <c r="K85" s="596"/>
      <c r="L85" s="160"/>
      <c r="M85" s="146"/>
      <c r="N85" s="160"/>
      <c r="O85" s="594"/>
      <c r="P85" s="160"/>
    </row>
    <row r="86" spans="1:16" ht="19.5" customHeight="1" x14ac:dyDescent="0.25">
      <c r="A86" s="600"/>
      <c r="B86" s="589"/>
      <c r="C86" s="145"/>
      <c r="D86" s="146"/>
      <c r="E86" s="596"/>
      <c r="F86" s="160"/>
      <c r="G86" s="591"/>
      <c r="H86" s="589"/>
      <c r="I86" s="145"/>
      <c r="J86" s="146"/>
      <c r="K86" s="596"/>
      <c r="L86" s="160"/>
      <c r="M86" s="146"/>
      <c r="N86" s="160"/>
      <c r="O86" s="594"/>
      <c r="P86" s="160"/>
    </row>
    <row r="87" spans="1:16" ht="19.5" customHeight="1" x14ac:dyDescent="0.25">
      <c r="A87" s="600"/>
      <c r="B87" s="602"/>
      <c r="C87" s="603"/>
      <c r="D87" s="604"/>
      <c r="E87" s="605"/>
      <c r="F87" s="606"/>
      <c r="G87" s="607"/>
      <c r="H87" s="602"/>
      <c r="I87" s="603"/>
      <c r="J87" s="604"/>
      <c r="K87" s="605"/>
      <c r="L87" s="606"/>
      <c r="M87" s="146"/>
      <c r="N87" s="160"/>
      <c r="O87" s="594"/>
      <c r="P87" s="160"/>
    </row>
  </sheetData>
  <mergeCells count="4">
    <mergeCell ref="A5:B5"/>
    <mergeCell ref="B6:F6"/>
    <mergeCell ref="H6:L6"/>
    <mergeCell ref="M6:P6"/>
  </mergeCells>
  <printOptions horizontalCentered="1"/>
  <pageMargins left="0.35" right="0.35" top="0.390277777777778" bottom="0.390277777777778" header="0.511811023622047" footer="0.511811023622047"/>
  <pageSetup paperSize="9" orientation="landscape" horizontalDpi="300" verticalDpi="30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96257" r:id="rId3" name="Button 1">
              <controlPr defaultSize="0" autoPict="0">
                <anchor moveWithCells="1" sizeWithCells="1">
                  <from>
                    <xdr:col>9</xdr:col>
                    <xdr:colOff>281940</xdr:colOff>
                    <xdr:row>0</xdr:row>
                    <xdr:rowOff>91440</xdr:rowOff>
                  </from>
                  <to>
                    <xdr:col>12</xdr:col>
                    <xdr:colOff>45720</xdr:colOff>
                    <xdr:row>2</xdr:row>
                    <xdr:rowOff>7620</xdr:rowOff>
                  </to>
                </anchor>
              </controlPr>
            </control>
          </mc:Choice>
        </mc:AlternateContent>
        <mc:AlternateContent xmlns:mc="http://schemas.openxmlformats.org/markup-compatibility/2006">
          <mc:Choice Requires="x14">
            <control shapeId="96258" r:id="rId4" name="Button 2">
              <controlPr defaultSize="0" autoFill="0" autoPict="0" altText="Sorsolási rangsor szerinti sorbarakás">
                <anchor moveWithCells="1">
                  <from>
                    <xdr:col>9</xdr:col>
                    <xdr:colOff>350520</xdr:colOff>
                    <xdr:row>0</xdr:row>
                    <xdr:rowOff>114300</xdr:rowOff>
                  </from>
                  <to>
                    <xdr:col>12</xdr:col>
                    <xdr:colOff>60960</xdr:colOff>
                    <xdr:row>2</xdr:row>
                    <xdr:rowOff>7620</xdr:rowOff>
                  </to>
                </anchor>
              </controlPr>
            </control>
          </mc:Choice>
        </mc:AlternateContent>
      </controls>
    </mc:Choice>
  </mc:AlternateContent>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c r="R1" s="609"/>
    </row>
    <row r="2" spans="1:21" s="172" customFormat="1" ht="13.2" x14ac:dyDescent="0.25">
      <c r="A2" s="517" t="s">
        <v>32</v>
      </c>
      <c r="B2" s="103"/>
      <c r="C2" s="103"/>
      <c r="D2" s="103"/>
      <c r="E2" s="103"/>
      <c r="F2" s="104">
        <f>Altalanos!$E$8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3"/>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617" t="s">
        <v>231</v>
      </c>
      <c r="D5" s="58" t="s">
        <v>81</v>
      </c>
      <c r="E5" s="617" t="s">
        <v>39</v>
      </c>
      <c r="F5" s="69" t="s">
        <v>27</v>
      </c>
      <c r="G5" s="69" t="s">
        <v>28</v>
      </c>
      <c r="H5" s="69"/>
      <c r="I5" s="69" t="s">
        <v>38</v>
      </c>
      <c r="J5" s="69"/>
      <c r="K5" s="58" t="s">
        <v>57</v>
      </c>
      <c r="L5" s="618"/>
      <c r="M5" s="58" t="s">
        <v>82</v>
      </c>
      <c r="N5" s="618"/>
      <c r="O5" s="58" t="s">
        <v>232</v>
      </c>
      <c r="P5" s="618"/>
      <c r="Q5" s="58"/>
      <c r="R5" s="619"/>
    </row>
    <row r="6" spans="1:21" s="195" customFormat="1" ht="10.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(5)'!$A$7:$P$23,14))</f>
        <v/>
      </c>
      <c r="C7" s="197" t="str">
        <f>IF($D7="","",VLOOKUP($D7,'1D ELO (5)'!$A$7:$P$23,15))</f>
        <v/>
      </c>
      <c r="D7" s="199"/>
      <c r="E7" s="624" t="str">
        <f>UPPER(IF($D7="","",VLOOKUP($D7,'1D ELO (5)'!$A$7:$P$23,5)))</f>
        <v/>
      </c>
      <c r="F7" s="235" t="str">
        <f>UPPER(IF($D7="","",VLOOKUP($D7,'1D ELO (5)'!$A$7:$P$23,2)))</f>
        <v/>
      </c>
      <c r="G7" s="235" t="str">
        <f>IF($D7="","",VLOOKUP($D7,'1D ELO (5)'!$A$7:$P$23,3))</f>
        <v/>
      </c>
      <c r="H7" s="625"/>
      <c r="I7" s="235" t="str">
        <f>IF($D7="","",VLOOKUP($D7,'1D ELO (5)'!$A$7:$P$23,4))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24" t="str">
        <f>UPPER(IF($D7="","",VLOOKUP($D7,'1D ELO (5)'!$A$7:$P$23,11)))</f>
        <v/>
      </c>
      <c r="F8" s="235" t="str">
        <f>UPPER(IF($D7="","",VLOOKUP($D7,'1D ELO (5)'!$A$7:$P$23,8)))</f>
        <v/>
      </c>
      <c r="G8" s="235" t="str">
        <f>IF($D7="","",VLOOKUP($D7,'1D ELO (5)'!$A$7:$P$23,9))</f>
        <v/>
      </c>
      <c r="H8" s="625"/>
      <c r="I8" s="235" t="str">
        <f>IF($D7="","",VLOOKUP($D7,'1D ELO (5)'!$A$7:$P$23,10))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212"/>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0"/>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(5)'!$A$7:$P$23,14))</f>
        <v/>
      </c>
      <c r="C11" s="197" t="str">
        <f>IF($D11="","",VLOOKUP($D11,'1D ELO (5)'!$A$7:$P$23,15))</f>
        <v/>
      </c>
      <c r="D11" s="199"/>
      <c r="E11" s="637" t="str">
        <f>UPPER(IF($D11="","",VLOOKUP($D11,'1D ELO (5)'!$A$7:$P$23,5)))</f>
        <v/>
      </c>
      <c r="F11" s="219" t="str">
        <f>UPPER(IF($D11="","",VLOOKUP($D11,'1D ELO (5)'!$A$7:$P$23,2)))</f>
        <v/>
      </c>
      <c r="G11" s="219" t="str">
        <f>IF($D11="","",VLOOKUP($D11,'1D ELO (5)'!$A$7:$P$23,3))</f>
        <v/>
      </c>
      <c r="H11" s="638"/>
      <c r="I11" s="219" t="str">
        <f>IF($D11="","",VLOOKUP($D11,'1D ELO (5)'!$A$7:$P$23,4))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(5)'!$A$7:$P$23,11)))</f>
        <v/>
      </c>
      <c r="F12" s="219" t="str">
        <f>UPPER(IF($D11="","",VLOOKUP($D11,'1D ELO (5)'!$A$7:$P$23,8)))</f>
        <v/>
      </c>
      <c r="G12" s="219" t="str">
        <f>IF($D11="","",VLOOKUP($D11,'1D ELO (5)'!$A$7:$P$23,9))</f>
        <v/>
      </c>
      <c r="H12" s="638"/>
      <c r="I12" s="219" t="str">
        <f>IF($D11="","",VLOOKUP($D11,'1D ELO (5)'!$A$7:$P$23,10))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210"/>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210"/>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(5)'!$A$7:$P$23,14))</f>
        <v/>
      </c>
      <c r="C15" s="197" t="str">
        <f>IF($D15="","",VLOOKUP($D15,'1D ELO (5)'!$A$7:$P$23,15))</f>
        <v/>
      </c>
      <c r="D15" s="199"/>
      <c r="E15" s="637" t="str">
        <f>UPPER(IF($D15="","",VLOOKUP($D15,'1D ELO (5)'!$A$7:$P$23,5)))</f>
        <v/>
      </c>
      <c r="F15" s="219" t="str">
        <f>UPPER(IF($D15="","",VLOOKUP($D15,'1D ELO (5)'!$A$7:$P$23,2)))</f>
        <v/>
      </c>
      <c r="G15" s="219" t="str">
        <f>IF($D15="","",VLOOKUP($D15,'1D ELO (5)'!$A$7:$P$23,3))</f>
        <v/>
      </c>
      <c r="H15" s="638"/>
      <c r="I15" s="219" t="str">
        <f>IF($D15="","",VLOOKUP($D15,'1D ELO (5)'!$A$7:$P$23,4))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(5)'!$A$7:$P$23,11)))</f>
        <v/>
      </c>
      <c r="F16" s="219" t="str">
        <f>UPPER(IF($D15="","",VLOOKUP($D15,'1D ELO (5)'!$A$7:$P$23,8)))</f>
        <v/>
      </c>
      <c r="G16" s="219" t="str">
        <f>IF($D15="","",VLOOKUP($D15,'1D ELO (5)'!$A$7:$P$23,9))</f>
        <v/>
      </c>
      <c r="H16" s="638"/>
      <c r="I16" s="219" t="str">
        <f>IF($D15="","",VLOOKUP($D15,'1D ELO (5)'!$A$7:$P$23,10))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210"/>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210"/>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(5)'!$A$7:$P$23,14))</f>
        <v/>
      </c>
      <c r="C19" s="197" t="str">
        <f>IF($D19="","",VLOOKUP($D19,'1D ELO (5)'!$A$7:$P$23,15))</f>
        <v/>
      </c>
      <c r="D19" s="199"/>
      <c r="E19" s="637" t="str">
        <f>UPPER(IF($D19="","",VLOOKUP($D19,'1D ELO (5)'!$A$7:$P$23,5)))</f>
        <v/>
      </c>
      <c r="F19" s="219" t="str">
        <f>UPPER(IF($D19="","",VLOOKUP($D19,'1D ELO (5)'!$A$7:$P$23,2)))</f>
        <v/>
      </c>
      <c r="G19" s="219" t="str">
        <f>IF($D19="","",VLOOKUP($D19,'1D ELO (5)'!$A$7:$P$23,3))</f>
        <v/>
      </c>
      <c r="H19" s="638"/>
      <c r="I19" s="219" t="str">
        <f>IF($D19="","",VLOOKUP($D19,'1D ELO (5)'!$A$7:$P$23,4))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(5)'!$A$7:$P$23,11)))</f>
        <v/>
      </c>
      <c r="F20" s="219" t="str">
        <f>UPPER(IF($D19="","",VLOOKUP($D19,'1D ELO (5)'!$A$7:$P$23,8)))</f>
        <v/>
      </c>
      <c r="G20" s="219" t="str">
        <f>IF($D19="","",VLOOKUP($D19,'1D ELO (5)'!$A$7:$P$23,9))</f>
        <v/>
      </c>
      <c r="H20" s="638"/>
      <c r="I20" s="219" t="str">
        <f>IF($D19="","",VLOOKUP($D19,'1D ELO (5)'!$A$7:$P$23,10))</f>
        <v/>
      </c>
      <c r="J20" s="629"/>
      <c r="K20" s="523"/>
      <c r="L20" s="627"/>
      <c r="M20" s="641"/>
      <c r="N20" s="646"/>
      <c r="O20" s="523"/>
      <c r="P20" s="627"/>
      <c r="Q20" s="523"/>
      <c r="R20" s="204"/>
      <c r="S20" s="207"/>
    </row>
    <row r="21" spans="1:19" s="63" customFormat="1" ht="9" customHeight="1" x14ac:dyDescent="0.25">
      <c r="A21" s="628"/>
      <c r="B21" s="212"/>
      <c r="C21" s="212"/>
      <c r="D21" s="212"/>
      <c r="E21" s="210"/>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0"/>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(5)'!$A$7:$P$23,14))</f>
        <v/>
      </c>
      <c r="C23" s="197" t="str">
        <f>IF($D23="","",VLOOKUP($D23,'1D ELO (5)'!$A$7:$P$23,15))</f>
        <v/>
      </c>
      <c r="D23" s="199"/>
      <c r="E23" s="637" t="str">
        <f>UPPER(IF($D23="","",VLOOKUP($D23,'1D ELO (5)'!$A$7:$P$23,5)))</f>
        <v/>
      </c>
      <c r="F23" s="219" t="str">
        <f>UPPER(IF($D23="","",VLOOKUP($D23,'1D ELO (5)'!$A$7:$P$23,2)))</f>
        <v/>
      </c>
      <c r="G23" s="219" t="str">
        <f>IF($D23="","",VLOOKUP($D23,'1D ELO (5)'!$A$7:$P$23,3))</f>
        <v/>
      </c>
      <c r="H23" s="638"/>
      <c r="I23" s="219" t="str">
        <f>IF($D23="","",VLOOKUP($D23,'1D ELO (5)'!$A$7:$P$23,4))</f>
        <v/>
      </c>
      <c r="J23" s="626"/>
      <c r="K23" s="523"/>
      <c r="L23" s="627"/>
      <c r="M23" s="523"/>
      <c r="N23" s="640"/>
      <c r="O23" s="523"/>
      <c r="P23" s="647"/>
      <c r="Q23" s="523"/>
      <c r="R23" s="204"/>
      <c r="S23" s="207"/>
    </row>
    <row r="24" spans="1:19" s="63" customFormat="1" ht="9" customHeight="1" x14ac:dyDescent="0.25">
      <c r="A24" s="628"/>
      <c r="B24" s="210"/>
      <c r="C24" s="210"/>
      <c r="D24" s="210"/>
      <c r="E24" s="637" t="str">
        <f>UPPER(IF($D23="","",VLOOKUP($D23,'1D ELO (5)'!$A$7:$P$23,11)))</f>
        <v/>
      </c>
      <c r="F24" s="219" t="str">
        <f>UPPER(IF($D23="","",VLOOKUP($D23,'1D ELO (5)'!$A$7:$P$23,8)))</f>
        <v/>
      </c>
      <c r="G24" s="219" t="str">
        <f>IF($D23="","",VLOOKUP($D23,'1D ELO (5)'!$A$7:$P$23,9))</f>
        <v/>
      </c>
      <c r="H24" s="638"/>
      <c r="I24" s="219" t="str">
        <f>IF($D23="","",VLOOKUP($D23,'1D ELO (5)'!$A$7:$P$23,10))</f>
        <v/>
      </c>
      <c r="J24" s="629"/>
      <c r="K24" s="630" t="str">
        <f>IF(J24="a",F23,IF(J24="b",F25,""))</f>
        <v/>
      </c>
      <c r="L24" s="627"/>
      <c r="M24" s="523"/>
      <c r="N24" s="640"/>
      <c r="O24" s="523"/>
      <c r="P24" s="627"/>
      <c r="Q24" s="523"/>
      <c r="R24" s="204"/>
      <c r="S24" s="207"/>
    </row>
    <row r="25" spans="1:19" s="63" customFormat="1" ht="9" customHeight="1" x14ac:dyDescent="0.25">
      <c r="A25" s="628"/>
      <c r="B25" s="212"/>
      <c r="C25" s="212"/>
      <c r="D25" s="212"/>
      <c r="E25" s="210"/>
      <c r="F25" s="631"/>
      <c r="G25" s="631"/>
      <c r="H25" s="634"/>
      <c r="I25" s="631"/>
      <c r="J25" s="632"/>
      <c r="K25" s="298" t="str">
        <f>UPPER(IF(OR(J26="a",J26="as"),F23,IF(OR(J26="b",J26="bs"),F27,)))</f>
        <v/>
      </c>
      <c r="L25" s="633"/>
      <c r="M25" s="523"/>
      <c r="N25" s="640"/>
      <c r="O25" s="523"/>
      <c r="P25" s="627"/>
      <c r="Q25" s="523"/>
      <c r="R25" s="204"/>
      <c r="S25" s="207"/>
    </row>
    <row r="26" spans="1:19" s="63" customFormat="1" ht="9" customHeight="1" x14ac:dyDescent="0.25">
      <c r="A26" s="628"/>
      <c r="B26" s="212"/>
      <c r="C26" s="212"/>
      <c r="D26" s="212"/>
      <c r="E26" s="210"/>
      <c r="F26" s="631"/>
      <c r="G26" s="631"/>
      <c r="H26" s="634"/>
      <c r="I26" s="528" t="s">
        <v>59</v>
      </c>
      <c r="J26" s="225"/>
      <c r="K26" s="635" t="str">
        <f>UPPER(IF(OR(J26="a",J26="as"),F24,IF(OR(J26="b",J26="bs"),F28,)))</f>
        <v/>
      </c>
      <c r="L26" s="636"/>
      <c r="M26" s="523"/>
      <c r="N26" s="640"/>
      <c r="O26" s="523"/>
      <c r="P26" s="627"/>
      <c r="Q26" s="523"/>
      <c r="R26" s="204"/>
      <c r="S26" s="207"/>
    </row>
    <row r="27" spans="1:19" s="63" customFormat="1" ht="9" customHeight="1" x14ac:dyDescent="0.25">
      <c r="A27" s="628">
        <v>6</v>
      </c>
      <c r="B27" s="197" t="str">
        <f>IF($D27="","",VLOOKUP($D27,'1D ELO (5)'!$A$7:$P$23,14))</f>
        <v/>
      </c>
      <c r="C27" s="197" t="str">
        <f>IF($D27="","",VLOOKUP($D27,'1D ELO (5)'!$A$7:$P$23,15))</f>
        <v/>
      </c>
      <c r="D27" s="199"/>
      <c r="E27" s="637" t="str">
        <f>UPPER(IF($D27="","",VLOOKUP($D27,'1D ELO (5)'!$A$7:$P$23,5)))</f>
        <v/>
      </c>
      <c r="F27" s="219" t="str">
        <f>UPPER(IF($D27="","",VLOOKUP($D27,'1D ELO (5)'!$A$7:$P$23,2)))</f>
        <v/>
      </c>
      <c r="G27" s="219" t="str">
        <f>IF($D27="","",VLOOKUP($D27,'1D ELO (5)'!$A$7:$P$23,3))</f>
        <v/>
      </c>
      <c r="H27" s="638"/>
      <c r="I27" s="219" t="str">
        <f>IF($D27="","",VLOOKUP($D27,'1D ELO (5)'!$A$7:$P$23,4))</f>
        <v/>
      </c>
      <c r="J27" s="639"/>
      <c r="K27" s="523"/>
      <c r="L27" s="640"/>
      <c r="M27" s="526"/>
      <c r="N27" s="645"/>
      <c r="O27" s="523"/>
      <c r="P27" s="627"/>
      <c r="Q27" s="523"/>
      <c r="R27" s="204"/>
      <c r="S27" s="207"/>
    </row>
    <row r="28" spans="1:19" s="63" customFormat="1" ht="9" customHeight="1" x14ac:dyDescent="0.25">
      <c r="A28" s="628"/>
      <c r="B28" s="210"/>
      <c r="C28" s="210"/>
      <c r="D28" s="210"/>
      <c r="E28" s="637" t="str">
        <f>UPPER(IF($D27="","",VLOOKUP($D27,'1D ELO (5)'!$A$7:$P$23,11)))</f>
        <v/>
      </c>
      <c r="F28" s="219" t="str">
        <f>UPPER(IF($D27="","",VLOOKUP($D27,'1D ELO (5)'!$A$7:$P$23,8)))</f>
        <v/>
      </c>
      <c r="G28" s="219" t="str">
        <f>IF($D27="","",VLOOKUP($D27,'1D ELO (5)'!$A$7:$P$23,9))</f>
        <v/>
      </c>
      <c r="H28" s="638"/>
      <c r="I28" s="219" t="str">
        <f>IF($D27="","",VLOOKUP($D27,'1D ELO (5)'!$A$7:$P$23,10))</f>
        <v/>
      </c>
      <c r="J28" s="629"/>
      <c r="K28" s="523"/>
      <c r="L28" s="640"/>
      <c r="M28" s="641"/>
      <c r="N28" s="646"/>
      <c r="O28" s="523"/>
      <c r="P28" s="627"/>
      <c r="Q28" s="523"/>
      <c r="R28" s="204"/>
      <c r="S28" s="207"/>
    </row>
    <row r="29" spans="1:19" s="63" customFormat="1" ht="9" customHeight="1" x14ac:dyDescent="0.25">
      <c r="A29" s="628"/>
      <c r="B29" s="212"/>
      <c r="C29" s="212"/>
      <c r="D29" s="223"/>
      <c r="E29" s="210"/>
      <c r="F29" s="631"/>
      <c r="G29" s="631"/>
      <c r="H29" s="634"/>
      <c r="I29" s="631"/>
      <c r="J29" s="643"/>
      <c r="K29" s="523"/>
      <c r="L29" s="632"/>
      <c r="M29" s="298" t="str">
        <f>UPPER(IF(OR(L30="a",L30="as"),K25,IF(OR(L30="b",L30="bs"),K33,)))</f>
        <v/>
      </c>
      <c r="N29" s="640"/>
      <c r="O29" s="523"/>
      <c r="P29" s="627"/>
      <c r="Q29" s="523"/>
      <c r="R29" s="204"/>
      <c r="S29" s="207"/>
    </row>
    <row r="30" spans="1:19" s="63" customFormat="1" ht="9" customHeight="1" x14ac:dyDescent="0.25">
      <c r="A30" s="628"/>
      <c r="B30" s="212"/>
      <c r="C30" s="212"/>
      <c r="D30" s="223"/>
      <c r="E30" s="210"/>
      <c r="F30" s="631"/>
      <c r="G30" s="631"/>
      <c r="H30" s="634"/>
      <c r="I30" s="631"/>
      <c r="J30" s="643"/>
      <c r="K30" s="215" t="s">
        <v>59</v>
      </c>
      <c r="L30" s="225"/>
      <c r="M30" s="635" t="str">
        <f>UPPER(IF(OR(L30="a",L30="as"),K26,IF(OR(L30="b",L30="bs"),K34,)))</f>
        <v/>
      </c>
      <c r="N30" s="629"/>
      <c r="O30" s="523"/>
      <c r="P30" s="627"/>
      <c r="Q30" s="523"/>
      <c r="R30" s="204"/>
      <c r="S30" s="207"/>
    </row>
    <row r="31" spans="1:19" s="63" customFormat="1" ht="9" customHeight="1" x14ac:dyDescent="0.25">
      <c r="A31" s="644">
        <v>7</v>
      </c>
      <c r="B31" s="197" t="str">
        <f>IF($D31="","",VLOOKUP($D31,'1D ELO (5)'!$A$7:$P$23,14))</f>
        <v/>
      </c>
      <c r="C31" s="197" t="str">
        <f>IF($D31="","",VLOOKUP($D31,'1D ELO (5)'!$A$7:$P$23,15))</f>
        <v/>
      </c>
      <c r="D31" s="199"/>
      <c r="E31" s="637" t="str">
        <f>UPPER(IF($D31="","",VLOOKUP($D31,'1D ELO (5)'!$A$7:$P$23,5)))</f>
        <v/>
      </c>
      <c r="F31" s="219" t="str">
        <f>UPPER(IF($D31="","",VLOOKUP($D31,'1D ELO (5)'!$A$7:$P$23,2)))</f>
        <v/>
      </c>
      <c r="G31" s="219" t="str">
        <f>IF($D31="","",VLOOKUP($D31,'1D ELO (5)'!$A$7:$P$23,3))</f>
        <v/>
      </c>
      <c r="H31" s="638"/>
      <c r="I31" s="219" t="str">
        <f>IF($D31="","",VLOOKUP($D31,'1D ELO (5)'!$A$7:$P$23,4))</f>
        <v/>
      </c>
      <c r="J31" s="626"/>
      <c r="K31" s="523"/>
      <c r="L31" s="640"/>
      <c r="M31" s="523"/>
      <c r="N31" s="627"/>
      <c r="O31" s="526"/>
      <c r="P31" s="627"/>
      <c r="Q31" s="523"/>
      <c r="R31" s="204"/>
      <c r="S31" s="207"/>
    </row>
    <row r="32" spans="1:19" s="63" customFormat="1" ht="9" customHeight="1" x14ac:dyDescent="0.25">
      <c r="A32" s="628"/>
      <c r="B32" s="210"/>
      <c r="C32" s="210"/>
      <c r="D32" s="210"/>
      <c r="E32" s="637" t="str">
        <f>UPPER(IF($D31="","",VLOOKUP($D31,'1D ELO (5)'!$A$7:$P$23,11)))</f>
        <v/>
      </c>
      <c r="F32" s="219" t="str">
        <f>UPPER(IF($D31="","",VLOOKUP($D31,'1D ELO (5)'!$A$7:$P$23,8)))</f>
        <v/>
      </c>
      <c r="G32" s="219" t="str">
        <f>IF($D31="","",VLOOKUP($D31,'1D ELO (5)'!$A$7:$P$23,9))</f>
        <v/>
      </c>
      <c r="H32" s="638"/>
      <c r="I32" s="219" t="str">
        <f>IF($D31="","",VLOOKUP($D31,'1D ELO (5)'!$A$7:$P$23,10))</f>
        <v/>
      </c>
      <c r="J32" s="629"/>
      <c r="K32" s="630" t="str">
        <f>IF(J32="a",F31,IF(J32="b",F33,""))</f>
        <v/>
      </c>
      <c r="L32" s="640"/>
      <c r="M32" s="523"/>
      <c r="N32" s="627"/>
      <c r="O32" s="523"/>
      <c r="P32" s="627"/>
      <c r="Q32" s="523"/>
      <c r="R32" s="204"/>
      <c r="S32" s="207"/>
    </row>
    <row r="33" spans="1:19" s="63" customFormat="1" ht="9" customHeight="1" x14ac:dyDescent="0.25">
      <c r="A33" s="628"/>
      <c r="B33" s="212"/>
      <c r="C33" s="212"/>
      <c r="D33" s="223"/>
      <c r="E33" s="212"/>
      <c r="F33" s="631"/>
      <c r="G33" s="631"/>
      <c r="H33" s="10"/>
      <c r="I33" s="631"/>
      <c r="J33" s="632"/>
      <c r="K33" s="298" t="str">
        <f>UPPER(IF(OR(J34="a",J34="as"),F31,IF(OR(J34="b",J34="bs"),F35,)))</f>
        <v/>
      </c>
      <c r="L33" s="645"/>
      <c r="M33" s="523"/>
      <c r="N33" s="627"/>
      <c r="O33" s="523"/>
      <c r="P33" s="627"/>
      <c r="Q33" s="523"/>
      <c r="R33" s="204"/>
      <c r="S33" s="207"/>
    </row>
    <row r="34" spans="1:19" s="63" customFormat="1" ht="9" customHeight="1" x14ac:dyDescent="0.25">
      <c r="A34" s="628"/>
      <c r="B34" s="212"/>
      <c r="C34" s="212"/>
      <c r="D34" s="223"/>
      <c r="E34" s="212"/>
      <c r="F34" s="631"/>
      <c r="G34" s="631"/>
      <c r="H34" s="10"/>
      <c r="I34" s="215" t="s">
        <v>59</v>
      </c>
      <c r="J34" s="225"/>
      <c r="K34" s="635" t="str">
        <f>UPPER(IF(OR(J34="a",J34="as"),F32,IF(OR(J34="b",J34="bs"),F36,)))</f>
        <v/>
      </c>
      <c r="L34" s="629"/>
      <c r="M34" s="523"/>
      <c r="N34" s="627"/>
      <c r="O34" s="523"/>
      <c r="P34" s="627"/>
      <c r="Q34" s="523"/>
      <c r="R34" s="204"/>
      <c r="S34" s="207"/>
    </row>
    <row r="35" spans="1:19" s="63" customFormat="1" ht="9" customHeight="1" x14ac:dyDescent="0.25">
      <c r="A35" s="623">
        <v>8</v>
      </c>
      <c r="B35" s="197" t="str">
        <f>IF($D35="","",VLOOKUP($D35,'1D ELO (5)'!$A$7:$P$23,14))</f>
        <v/>
      </c>
      <c r="C35" s="197" t="str">
        <f>IF($D35="","",VLOOKUP($D35,'1D ELO (5)'!$A$7:$P$23,15))</f>
        <v/>
      </c>
      <c r="D35" s="199"/>
      <c r="E35" s="637" t="str">
        <f>UPPER(IF($D35="","",VLOOKUP($D35,'1D ELO (5)'!$A$7:$P$23,5)))</f>
        <v/>
      </c>
      <c r="F35" s="200" t="str">
        <f>UPPER(IF($D35="","",VLOOKUP($D35,'1D ELO (5)'!$A$7:$P$23,2)))</f>
        <v/>
      </c>
      <c r="G35" s="200" t="str">
        <f>IF($D35="","",VLOOKUP($D35,'1D ELO (5)'!$A$7:$P$23,3))</f>
        <v/>
      </c>
      <c r="H35" s="648"/>
      <c r="I35" s="200" t="str">
        <f>IF($D35="","",VLOOKUP($D35,'1D ELO (5)'!$A$7:$P$23,4))</f>
        <v/>
      </c>
      <c r="J35" s="639"/>
      <c r="K35" s="523"/>
      <c r="L35" s="627"/>
      <c r="M35" s="526"/>
      <c r="N35" s="633"/>
      <c r="O35" s="523"/>
      <c r="P35" s="627"/>
      <c r="Q35" s="523"/>
      <c r="R35" s="204"/>
      <c r="S35" s="207"/>
    </row>
    <row r="36" spans="1:19" s="63" customFormat="1" ht="9" customHeight="1" x14ac:dyDescent="0.25">
      <c r="A36" s="628"/>
      <c r="B36" s="210"/>
      <c r="C36" s="210"/>
      <c r="D36" s="210"/>
      <c r="E36" s="624" t="str">
        <f>UPPER(IF($D35="","",VLOOKUP($D35,'1D ELO (5)'!$A$7:$P$23,11)))</f>
        <v/>
      </c>
      <c r="F36" s="235" t="str">
        <f>UPPER(IF($D35="","",VLOOKUP($D35,'1D ELO (5)'!$A$7:$P$23,8)))</f>
        <v/>
      </c>
      <c r="G36" s="235" t="str">
        <f>IF($D35="","",VLOOKUP($D35,'1D ELO (5)'!$A$7:$P$23,9))</f>
        <v/>
      </c>
      <c r="H36" s="625"/>
      <c r="I36" s="235" t="str">
        <f>IF($D35="","",VLOOKUP($D35,'1D ELO (5)'!$A$7:$P$23,10))</f>
        <v/>
      </c>
      <c r="J36" s="629"/>
      <c r="K36" s="523"/>
      <c r="L36" s="627"/>
      <c r="M36" s="641"/>
      <c r="N36" s="642"/>
      <c r="O36" s="523"/>
      <c r="P36" s="627"/>
      <c r="Q36" s="523"/>
      <c r="R36" s="204"/>
      <c r="S36" s="207"/>
    </row>
    <row r="37" spans="1:19" s="63" customFormat="1" ht="9" customHeight="1" x14ac:dyDescent="0.25">
      <c r="A37" s="212"/>
      <c r="B37" s="212"/>
      <c r="C37" s="212"/>
      <c r="D37" s="223"/>
      <c r="E37" s="212"/>
      <c r="F37" s="631"/>
      <c r="G37" s="631"/>
      <c r="H37" s="10"/>
      <c r="I37" s="631"/>
      <c r="J37" s="643"/>
      <c r="K37" s="523"/>
      <c r="L37" s="627"/>
      <c r="M37" s="523"/>
      <c r="N37" s="627"/>
      <c r="O37" s="627"/>
      <c r="P37" s="649"/>
      <c r="Q37" s="298" t="str">
        <f>UPPER(IF(OR(P38="a",P38="as"),O21,IF(OR(P38="b",P38="bs"),O53,)))</f>
        <v/>
      </c>
      <c r="R37" s="650"/>
      <c r="S37" s="207"/>
    </row>
    <row r="38" spans="1:19" s="63" customFormat="1" ht="9" customHeight="1" x14ac:dyDescent="0.25">
      <c r="A38" s="212"/>
      <c r="B38" s="212"/>
      <c r="C38" s="212"/>
      <c r="D38" s="223"/>
      <c r="E38" s="212"/>
      <c r="F38" s="631"/>
      <c r="G38" s="631"/>
      <c r="H38" s="10"/>
      <c r="I38" s="631"/>
      <c r="J38" s="643"/>
      <c r="K38" s="523"/>
      <c r="L38" s="627"/>
      <c r="M38" s="523"/>
      <c r="N38" s="627"/>
      <c r="O38" s="215"/>
      <c r="P38" s="627"/>
      <c r="Q38" s="298"/>
      <c r="R38" s="650"/>
      <c r="S38" s="207"/>
    </row>
    <row r="39" spans="1:19" s="63" customFormat="1" ht="9" customHeight="1" x14ac:dyDescent="0.25">
      <c r="A39" s="212"/>
      <c r="B39" s="212"/>
      <c r="C39" s="212"/>
      <c r="D39" s="223"/>
      <c r="E39" s="212"/>
      <c r="F39" s="631"/>
      <c r="G39" s="631"/>
      <c r="H39" s="10"/>
      <c r="I39" s="631"/>
      <c r="J39" s="643"/>
      <c r="K39" s="523"/>
      <c r="L39" s="627"/>
      <c r="M39" s="523"/>
      <c r="N39" s="627"/>
      <c r="O39" s="215"/>
      <c r="P39" s="627"/>
      <c r="Q39" s="298"/>
      <c r="R39" s="650"/>
      <c r="S39" s="207"/>
    </row>
    <row r="40" spans="1:19" s="63" customFormat="1" ht="9" customHeight="1" x14ac:dyDescent="0.25">
      <c r="A40" s="212"/>
      <c r="B40" s="212"/>
      <c r="C40" s="212"/>
      <c r="D40" s="223"/>
      <c r="E40" s="212"/>
      <c r="F40" s="631"/>
      <c r="G40" s="631"/>
      <c r="H40" s="10"/>
      <c r="I40" s="631"/>
      <c r="J40" s="643"/>
      <c r="K40" s="523"/>
      <c r="L40" s="627"/>
      <c r="M40" s="523"/>
      <c r="N40" s="627"/>
      <c r="O40" s="215"/>
      <c r="P40" s="627"/>
      <c r="Q40" s="298"/>
      <c r="R40" s="650"/>
      <c r="S40" s="207"/>
    </row>
    <row r="41" spans="1:19" s="63" customFormat="1" ht="9" customHeight="1" x14ac:dyDescent="0.25">
      <c r="A41" s="212"/>
      <c r="B41" s="212"/>
      <c r="C41" s="212"/>
      <c r="D41" s="223"/>
      <c r="E41" s="212"/>
      <c r="F41" s="631"/>
      <c r="G41" s="631"/>
      <c r="H41" s="10"/>
      <c r="I41" s="631"/>
      <c r="J41" s="643"/>
      <c r="K41" s="523"/>
      <c r="L41" s="627"/>
      <c r="M41" s="523"/>
      <c r="N41" s="627"/>
      <c r="O41" s="215"/>
      <c r="P41" s="627"/>
      <c r="Q41" s="298"/>
      <c r="R41" s="650"/>
      <c r="S41" s="207"/>
    </row>
    <row r="42" spans="1:19" s="63" customFormat="1" ht="9" customHeight="1" x14ac:dyDescent="0.25">
      <c r="A42" s="212"/>
      <c r="B42" s="212"/>
      <c r="C42" s="212"/>
      <c r="D42" s="223"/>
      <c r="E42" s="212"/>
      <c r="F42" s="631"/>
      <c r="G42" s="631"/>
      <c r="H42" s="10"/>
      <c r="I42" s="631"/>
      <c r="J42" s="643"/>
      <c r="K42" s="523"/>
      <c r="L42" s="627"/>
      <c r="M42" s="523"/>
      <c r="N42" s="627"/>
      <c r="O42" s="215"/>
      <c r="P42" s="627"/>
      <c r="Q42" s="298"/>
      <c r="R42" s="650"/>
      <c r="S42" s="207"/>
    </row>
    <row r="43" spans="1:19" s="63" customFormat="1" ht="9" customHeight="1" x14ac:dyDescent="0.25">
      <c r="A43" s="212"/>
      <c r="B43" s="212"/>
      <c r="C43" s="212"/>
      <c r="D43" s="223"/>
      <c r="E43" s="212"/>
      <c r="F43" s="631"/>
      <c r="G43" s="631"/>
      <c r="H43" s="10"/>
      <c r="I43" s="631"/>
      <c r="J43" s="643"/>
      <c r="K43" s="523"/>
      <c r="L43" s="627"/>
      <c r="M43" s="523"/>
      <c r="N43" s="627"/>
      <c r="O43" s="215"/>
      <c r="P43" s="627"/>
      <c r="Q43" s="298"/>
      <c r="R43" s="650"/>
      <c r="S43" s="207"/>
    </row>
    <row r="44" spans="1:19" s="63" customFormat="1" ht="9" customHeight="1" x14ac:dyDescent="0.25">
      <c r="A44" s="212"/>
      <c r="B44" s="212"/>
      <c r="C44" s="212"/>
      <c r="D44" s="223"/>
      <c r="E44" s="212"/>
      <c r="F44" s="631"/>
      <c r="G44" s="631"/>
      <c r="H44" s="10"/>
      <c r="I44" s="631"/>
      <c r="J44" s="643"/>
      <c r="K44" s="523"/>
      <c r="L44" s="627"/>
      <c r="M44" s="523"/>
      <c r="N44" s="627"/>
      <c r="O44" s="215"/>
      <c r="P44" s="627"/>
      <c r="Q44" s="298"/>
      <c r="R44" s="650"/>
      <c r="S44" s="207"/>
    </row>
    <row r="45" spans="1:19" s="63" customFormat="1" ht="9" customHeight="1" x14ac:dyDescent="0.25">
      <c r="A45" s="212"/>
      <c r="B45" s="212"/>
      <c r="C45" s="212"/>
      <c r="D45" s="223"/>
      <c r="E45" s="212"/>
      <c r="F45" s="631"/>
      <c r="G45" s="631"/>
      <c r="H45" s="10"/>
      <c r="I45" s="631"/>
      <c r="J45" s="643"/>
      <c r="K45" s="523"/>
      <c r="L45" s="627"/>
      <c r="M45" s="523"/>
      <c r="N45" s="627"/>
      <c r="O45" s="215"/>
      <c r="P45" s="627"/>
      <c r="Q45" s="298"/>
      <c r="R45" s="650"/>
      <c r="S45" s="207"/>
    </row>
    <row r="46" spans="1:19" s="63" customFormat="1" ht="9" customHeight="1" x14ac:dyDescent="0.25">
      <c r="A46" s="212"/>
      <c r="B46" s="212"/>
      <c r="C46" s="212"/>
      <c r="D46" s="223"/>
      <c r="E46" s="212"/>
      <c r="F46" s="631"/>
      <c r="G46" s="631"/>
      <c r="H46" s="10"/>
      <c r="I46" s="631"/>
      <c r="J46" s="643"/>
      <c r="K46" s="523"/>
      <c r="L46" s="627"/>
      <c r="M46" s="523"/>
      <c r="N46" s="627"/>
      <c r="O46" s="215"/>
      <c r="P46" s="627"/>
      <c r="Q46" s="298"/>
      <c r="R46" s="650"/>
      <c r="S46" s="207"/>
    </row>
    <row r="47" spans="1:19" s="63" customFormat="1" ht="9" customHeight="1" x14ac:dyDescent="0.25">
      <c r="A47" s="212"/>
      <c r="B47" s="212"/>
      <c r="C47" s="212"/>
      <c r="D47" s="223"/>
      <c r="E47" s="212"/>
      <c r="F47" s="631"/>
      <c r="G47" s="631"/>
      <c r="H47" s="10"/>
      <c r="I47" s="631"/>
      <c r="J47" s="643"/>
      <c r="K47" s="523"/>
      <c r="L47" s="627"/>
      <c r="M47" s="523"/>
      <c r="N47" s="627"/>
      <c r="O47" s="215"/>
      <c r="P47" s="627"/>
      <c r="Q47" s="298"/>
      <c r="R47" s="650"/>
      <c r="S47" s="207"/>
    </row>
    <row r="48" spans="1:19" s="63" customFormat="1" ht="9" customHeight="1" x14ac:dyDescent="0.25">
      <c r="A48" s="212"/>
      <c r="B48" s="212"/>
      <c r="C48" s="212"/>
      <c r="D48" s="223"/>
      <c r="E48" s="212"/>
      <c r="F48" s="631"/>
      <c r="G48" s="631"/>
      <c r="H48" s="10"/>
      <c r="I48" s="631"/>
      <c r="J48" s="643"/>
      <c r="K48" s="523"/>
      <c r="L48" s="627"/>
      <c r="M48" s="523"/>
      <c r="N48" s="627"/>
      <c r="O48" s="215"/>
      <c r="P48" s="627"/>
      <c r="Q48" s="298"/>
      <c r="R48" s="650"/>
      <c r="S48" s="207"/>
    </row>
    <row r="49" spans="1:19" s="63" customFormat="1" ht="9" customHeight="1" x14ac:dyDescent="0.25">
      <c r="A49" s="212"/>
      <c r="B49" s="212"/>
      <c r="C49" s="212"/>
      <c r="D49" s="223"/>
      <c r="E49" s="212"/>
      <c r="F49" s="631"/>
      <c r="G49" s="631"/>
      <c r="H49" s="10"/>
      <c r="I49" s="631"/>
      <c r="J49" s="643"/>
      <c r="K49" s="523"/>
      <c r="L49" s="627"/>
      <c r="M49" s="523"/>
      <c r="N49" s="627"/>
      <c r="O49" s="215"/>
      <c r="P49" s="627"/>
      <c r="Q49" s="298"/>
      <c r="R49" s="650"/>
      <c r="S49" s="207"/>
    </row>
    <row r="50" spans="1:19" s="63" customFormat="1" ht="9" customHeight="1" x14ac:dyDescent="0.25">
      <c r="A50" s="212"/>
      <c r="B50" s="212"/>
      <c r="C50" s="212"/>
      <c r="D50" s="223"/>
      <c r="E50" s="212"/>
      <c r="F50" s="631"/>
      <c r="G50" s="631"/>
      <c r="H50" s="10"/>
      <c r="I50" s="631"/>
      <c r="J50" s="643"/>
      <c r="K50" s="523"/>
      <c r="L50" s="627"/>
      <c r="M50" s="523"/>
      <c r="N50" s="627"/>
      <c r="O50" s="215"/>
      <c r="P50" s="627"/>
      <c r="Q50" s="298"/>
      <c r="R50" s="650"/>
      <c r="S50" s="207"/>
    </row>
    <row r="51" spans="1:19" s="63" customFormat="1" ht="9" customHeight="1" x14ac:dyDescent="0.25">
      <c r="A51" s="212"/>
      <c r="B51" s="212"/>
      <c r="C51" s="212"/>
      <c r="D51" s="223"/>
      <c r="E51" s="212"/>
      <c r="F51" s="631"/>
      <c r="G51" s="631"/>
      <c r="H51" s="10"/>
      <c r="I51" s="631"/>
      <c r="J51" s="643"/>
      <c r="K51" s="523"/>
      <c r="L51" s="627"/>
      <c r="M51" s="523"/>
      <c r="N51" s="627"/>
      <c r="O51" s="215"/>
      <c r="P51" s="627"/>
      <c r="Q51" s="298"/>
      <c r="R51" s="650"/>
      <c r="S51" s="207"/>
    </row>
    <row r="52" spans="1:19" s="63" customFormat="1" ht="9" customHeight="1" x14ac:dyDescent="0.25">
      <c r="A52" s="212"/>
      <c r="B52" s="212"/>
      <c r="C52" s="212"/>
      <c r="D52" s="223"/>
      <c r="E52" s="212"/>
      <c r="F52" s="631"/>
      <c r="G52" s="631"/>
      <c r="H52" s="10"/>
      <c r="I52" s="631"/>
      <c r="J52" s="643"/>
      <c r="K52" s="523"/>
      <c r="L52" s="627"/>
      <c r="M52" s="523"/>
      <c r="N52" s="627"/>
      <c r="O52" s="215"/>
      <c r="P52" s="627"/>
      <c r="Q52" s="298"/>
      <c r="R52" s="650"/>
      <c r="S52" s="207"/>
    </row>
    <row r="53" spans="1:19" s="63" customFormat="1" ht="9" customHeight="1" x14ac:dyDescent="0.25">
      <c r="A53" s="212"/>
      <c r="B53" s="212"/>
      <c r="C53" s="212"/>
      <c r="D53" s="223"/>
      <c r="E53" s="212"/>
      <c r="F53" s="631"/>
      <c r="G53" s="631"/>
      <c r="H53" s="10"/>
      <c r="I53" s="631"/>
      <c r="J53" s="643"/>
      <c r="K53" s="523"/>
      <c r="L53" s="627"/>
      <c r="M53" s="523"/>
      <c r="N53" s="627"/>
      <c r="O53" s="215"/>
      <c r="P53" s="627"/>
      <c r="Q53" s="298"/>
      <c r="R53" s="650"/>
      <c r="S53" s="207"/>
    </row>
    <row r="54" spans="1:19" s="63" customFormat="1" ht="9" customHeight="1" x14ac:dyDescent="0.25">
      <c r="A54" s="212"/>
      <c r="B54" s="212"/>
      <c r="C54" s="212"/>
      <c r="D54" s="223"/>
      <c r="E54" s="212"/>
      <c r="F54" s="631"/>
      <c r="G54" s="631"/>
      <c r="H54" s="10"/>
      <c r="I54" s="631"/>
      <c r="J54" s="643"/>
      <c r="K54" s="523"/>
      <c r="L54" s="627"/>
      <c r="M54" s="523"/>
      <c r="N54" s="627"/>
      <c r="O54" s="215"/>
      <c r="P54" s="627"/>
      <c r="Q54" s="298"/>
      <c r="R54" s="650"/>
      <c r="S54" s="207"/>
    </row>
    <row r="55" spans="1:19" s="63" customFormat="1" ht="9" customHeight="1" x14ac:dyDescent="0.25">
      <c r="A55" s="212"/>
      <c r="B55" s="212"/>
      <c r="C55" s="212"/>
      <c r="D55" s="223"/>
      <c r="E55" s="212"/>
      <c r="F55" s="631"/>
      <c r="G55" s="631"/>
      <c r="H55" s="10"/>
      <c r="I55" s="631"/>
      <c r="J55" s="643"/>
      <c r="K55" s="523"/>
      <c r="L55" s="627"/>
      <c r="M55" s="523"/>
      <c r="N55" s="627"/>
      <c r="O55" s="215"/>
      <c r="P55" s="627"/>
      <c r="Q55" s="298"/>
      <c r="R55" s="650"/>
      <c r="S55" s="207"/>
    </row>
    <row r="56" spans="1:19" s="63" customFormat="1" ht="9" customHeight="1" x14ac:dyDescent="0.25">
      <c r="A56" s="212"/>
      <c r="B56" s="212"/>
      <c r="C56" s="212"/>
      <c r="D56" s="223"/>
      <c r="E56" s="212"/>
      <c r="F56" s="631"/>
      <c r="G56" s="631"/>
      <c r="H56" s="10"/>
      <c r="I56" s="631"/>
      <c r="J56" s="643"/>
      <c r="K56" s="523"/>
      <c r="L56" s="627"/>
      <c r="M56" s="523"/>
      <c r="N56" s="627"/>
      <c r="O56" s="215"/>
      <c r="P56" s="627"/>
      <c r="Q56" s="298"/>
      <c r="R56" s="650"/>
      <c r="S56" s="207"/>
    </row>
    <row r="57" spans="1:19" s="63" customFormat="1" ht="9" customHeight="1" x14ac:dyDescent="0.25">
      <c r="A57" s="212"/>
      <c r="B57" s="212"/>
      <c r="C57" s="212"/>
      <c r="D57" s="223"/>
      <c r="E57" s="212"/>
      <c r="F57" s="631"/>
      <c r="G57" s="631"/>
      <c r="H57" s="10"/>
      <c r="I57" s="631"/>
      <c r="J57" s="643"/>
      <c r="K57" s="523"/>
      <c r="L57" s="627"/>
      <c r="M57" s="523"/>
      <c r="N57" s="627"/>
      <c r="O57" s="215"/>
      <c r="P57" s="627"/>
      <c r="Q57" s="298"/>
      <c r="R57" s="650"/>
      <c r="S57" s="207"/>
    </row>
    <row r="58" spans="1:19" s="63" customFormat="1" ht="9" customHeight="1" x14ac:dyDescent="0.25">
      <c r="A58" s="212"/>
      <c r="B58" s="212"/>
      <c r="C58" s="212"/>
      <c r="D58" s="223"/>
      <c r="E58" s="212"/>
      <c r="F58" s="631"/>
      <c r="G58" s="631"/>
      <c r="H58" s="10"/>
      <c r="I58" s="631"/>
      <c r="J58" s="643"/>
      <c r="K58" s="523"/>
      <c r="L58" s="627"/>
      <c r="M58" s="523"/>
      <c r="N58" s="627"/>
      <c r="O58" s="215"/>
      <c r="P58" s="627"/>
      <c r="Q58" s="298"/>
      <c r="R58" s="650"/>
      <c r="S58" s="207"/>
    </row>
    <row r="59" spans="1:19" s="63" customFormat="1" ht="9" customHeight="1" x14ac:dyDescent="0.25">
      <c r="A59" s="212"/>
      <c r="B59" s="212"/>
      <c r="C59" s="212"/>
      <c r="D59" s="223"/>
      <c r="E59" s="212"/>
      <c r="F59" s="631"/>
      <c r="G59" s="631"/>
      <c r="H59" s="10"/>
      <c r="I59" s="631"/>
      <c r="J59" s="643"/>
      <c r="K59" s="523"/>
      <c r="L59" s="627"/>
      <c r="M59" s="523"/>
      <c r="N59" s="627"/>
      <c r="O59" s="215"/>
      <c r="P59" s="627"/>
      <c r="Q59" s="298"/>
      <c r="R59" s="650"/>
      <c r="S59" s="207"/>
    </row>
    <row r="60" spans="1:19" s="63" customFormat="1" ht="9" customHeight="1" x14ac:dyDescent="0.25">
      <c r="A60" s="212"/>
      <c r="B60" s="212"/>
      <c r="C60" s="212"/>
      <c r="D60" s="223"/>
      <c r="E60" s="212"/>
      <c r="F60" s="631"/>
      <c r="G60" s="631"/>
      <c r="H60" s="10"/>
      <c r="I60" s="631"/>
      <c r="J60" s="643"/>
      <c r="K60" s="523"/>
      <c r="L60" s="627"/>
      <c r="M60" s="523"/>
      <c r="N60" s="627"/>
      <c r="O60" s="215"/>
      <c r="P60" s="627"/>
      <c r="Q60" s="298"/>
      <c r="R60" s="650"/>
      <c r="S60" s="207"/>
    </row>
    <row r="61" spans="1:19" s="63" customFormat="1" ht="9" customHeight="1" x14ac:dyDescent="0.25">
      <c r="A61" s="212"/>
      <c r="B61" s="212"/>
      <c r="C61" s="212"/>
      <c r="D61" s="223"/>
      <c r="E61" s="212"/>
      <c r="F61" s="631"/>
      <c r="G61" s="631"/>
      <c r="H61" s="10"/>
      <c r="I61" s="631"/>
      <c r="J61" s="643"/>
      <c r="K61" s="523"/>
      <c r="L61" s="627"/>
      <c r="M61" s="523"/>
      <c r="N61" s="627"/>
      <c r="O61" s="215"/>
      <c r="P61" s="627"/>
      <c r="Q61" s="298"/>
      <c r="R61" s="650"/>
      <c r="S61" s="207"/>
    </row>
    <row r="62" spans="1:19" s="63" customFormat="1" ht="9" customHeight="1" x14ac:dyDescent="0.25">
      <c r="A62" s="212"/>
      <c r="B62" s="212"/>
      <c r="C62" s="212"/>
      <c r="D62" s="223"/>
      <c r="E62" s="212"/>
      <c r="F62" s="631"/>
      <c r="G62" s="631"/>
      <c r="H62" s="10"/>
      <c r="I62" s="631"/>
      <c r="J62" s="643"/>
      <c r="K62" s="523"/>
      <c r="L62" s="627"/>
      <c r="M62" s="523"/>
      <c r="N62" s="627"/>
      <c r="O62" s="215"/>
      <c r="P62" s="627"/>
      <c r="Q62" s="298"/>
      <c r="R62" s="650"/>
      <c r="S62" s="207"/>
    </row>
    <row r="63" spans="1:19" s="63" customFormat="1" ht="9" customHeight="1" x14ac:dyDescent="0.25">
      <c r="A63" s="212"/>
      <c r="B63" s="212"/>
      <c r="C63" s="212"/>
      <c r="D63" s="223"/>
      <c r="E63" s="212"/>
      <c r="F63" s="631"/>
      <c r="G63" s="631"/>
      <c r="H63" s="10"/>
      <c r="I63" s="631"/>
      <c r="J63" s="643"/>
      <c r="K63" s="523"/>
      <c r="L63" s="627"/>
      <c r="M63" s="523"/>
      <c r="N63" s="627"/>
      <c r="O63" s="215"/>
      <c r="P63" s="627"/>
      <c r="Q63" s="298"/>
      <c r="R63" s="650"/>
      <c r="S63" s="207"/>
    </row>
    <row r="64" spans="1:19" s="63" customFormat="1" ht="9" customHeight="1" x14ac:dyDescent="0.25">
      <c r="A64" s="212"/>
      <c r="B64" s="212"/>
      <c r="C64" s="212"/>
      <c r="D64" s="223"/>
      <c r="E64" s="212"/>
      <c r="F64" s="631"/>
      <c r="G64" s="631"/>
      <c r="H64" s="10"/>
      <c r="I64" s="631"/>
      <c r="J64" s="643"/>
      <c r="K64" s="523"/>
      <c r="L64" s="627"/>
      <c r="M64" s="523"/>
      <c r="N64" s="627"/>
      <c r="O64" s="215"/>
      <c r="P64" s="627"/>
      <c r="Q64" s="298"/>
      <c r="R64" s="650"/>
      <c r="S64" s="207"/>
    </row>
    <row r="65" spans="1:19" s="63" customFormat="1" ht="9" customHeight="1" x14ac:dyDescent="0.25">
      <c r="A65" s="212"/>
      <c r="B65" s="212"/>
      <c r="C65" s="212"/>
      <c r="D65" s="223"/>
      <c r="E65" s="212"/>
      <c r="F65" s="631"/>
      <c r="G65" s="631"/>
      <c r="H65" s="10"/>
      <c r="I65" s="631"/>
      <c r="J65" s="643"/>
      <c r="K65" s="523"/>
      <c r="L65" s="627"/>
      <c r="M65" s="523"/>
      <c r="N65" s="627"/>
      <c r="O65" s="215"/>
      <c r="P65" s="627"/>
      <c r="Q65" s="298"/>
      <c r="R65" s="650"/>
      <c r="S65" s="207"/>
    </row>
    <row r="66" spans="1:19" s="63" customFormat="1" ht="9" customHeight="1" x14ac:dyDescent="0.25">
      <c r="A66" s="212"/>
      <c r="B66" s="212"/>
      <c r="C66" s="212"/>
      <c r="D66" s="223"/>
      <c r="E66" s="212"/>
      <c r="F66" s="631"/>
      <c r="G66" s="631"/>
      <c r="H66" s="10"/>
      <c r="I66" s="631"/>
      <c r="J66" s="643"/>
      <c r="K66" s="523"/>
      <c r="L66" s="627"/>
      <c r="M66" s="523"/>
      <c r="N66" s="627"/>
      <c r="O66" s="215"/>
      <c r="P66" s="627"/>
      <c r="Q66" s="298"/>
      <c r="R66" s="650"/>
      <c r="S66" s="207"/>
    </row>
    <row r="67" spans="1:19" s="63" customFormat="1" ht="9" customHeight="1" x14ac:dyDescent="0.25">
      <c r="A67" s="212"/>
      <c r="B67" s="212"/>
      <c r="C67" s="212"/>
      <c r="D67" s="223"/>
      <c r="E67" s="212"/>
      <c r="F67" s="631"/>
      <c r="G67" s="631"/>
      <c r="H67" s="10"/>
      <c r="I67" s="631"/>
      <c r="J67" s="643"/>
      <c r="K67" s="523"/>
      <c r="L67" s="627"/>
      <c r="M67" s="523"/>
      <c r="N67" s="627"/>
      <c r="O67" s="215"/>
      <c r="P67" s="627"/>
      <c r="Q67" s="298"/>
      <c r="R67" s="650"/>
      <c r="S67" s="207"/>
    </row>
    <row r="68" spans="1:19" s="63" customFormat="1" ht="9" customHeight="1" x14ac:dyDescent="0.25">
      <c r="A68" s="212"/>
      <c r="B68" s="212"/>
      <c r="C68" s="212"/>
      <c r="D68" s="223"/>
      <c r="E68" s="212"/>
      <c r="F68" s="631"/>
      <c r="G68" s="631"/>
      <c r="H68" s="10"/>
      <c r="I68" s="631"/>
      <c r="J68" s="643"/>
      <c r="K68" s="523"/>
      <c r="L68" s="627"/>
      <c r="M68" s="523"/>
      <c r="N68" s="627"/>
      <c r="O68" s="215"/>
      <c r="P68" s="627"/>
      <c r="Q68" s="298"/>
      <c r="R68" s="650"/>
      <c r="S68" s="207"/>
    </row>
    <row r="69" spans="1:19" s="63" customFormat="1" ht="9" customHeight="1" x14ac:dyDescent="0.25">
      <c r="A69" s="482"/>
      <c r="B69" s="503"/>
      <c r="C69" s="503"/>
      <c r="D69" s="651"/>
      <c r="E69" s="503"/>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503"/>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3"/>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311"/>
      <c r="F72" s="258">
        <f>IF(D72&gt;$R$79,,UPPER(VLOOKUP(D72,'1D ELO (5)'!$A$7:$L$23,2)))</f>
        <v>0</v>
      </c>
      <c r="G72" s="416"/>
      <c r="H72" s="416"/>
      <c r="I72" s="655"/>
      <c r="J72" s="656" t="s">
        <v>66</v>
      </c>
      <c r="K72" s="262"/>
      <c r="L72" s="263"/>
      <c r="M72" s="262"/>
      <c r="N72" s="264"/>
      <c r="O72" s="265" t="s">
        <v>236</v>
      </c>
      <c r="P72" s="266"/>
      <c r="Q72" s="266"/>
      <c r="R72" s="267"/>
    </row>
    <row r="73" spans="1:19" s="21" customFormat="1" ht="9" customHeight="1" x14ac:dyDescent="0.25">
      <c r="A73" s="268" t="s">
        <v>237</v>
      </c>
      <c r="B73" s="269"/>
      <c r="C73" s="271"/>
      <c r="D73" s="257"/>
      <c r="E73" s="311"/>
      <c r="F73" s="258">
        <f>IF(D72&gt;$R$79,,UPPER(VLOOKUP(D72,'1D ELO (5)'!$A$7:$L$23,8)))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182"/>
      <c r="F74" s="258">
        <f>IF(D74&gt;$R$79,,UPPER(VLOOKUP(D74,'1D ELO (5)'!$A$7:$L$23,2)))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657"/>
      <c r="E75" s="182"/>
      <c r="F75" s="292">
        <f>IF(D74&gt;$R$79,,UPPER(VLOOKUP(D74,'1D ELO (5)'!$A$7:$L$23,8)))</f>
        <v>0</v>
      </c>
      <c r="G75" s="412"/>
      <c r="H75" s="412"/>
      <c r="I75" s="658"/>
      <c r="J75" s="656"/>
      <c r="K75" s="262"/>
      <c r="L75" s="263"/>
      <c r="M75" s="262"/>
      <c r="N75" s="264"/>
      <c r="O75" s="262"/>
      <c r="P75" s="263"/>
      <c r="Q75" s="262"/>
      <c r="R75" s="264"/>
    </row>
    <row r="76" spans="1:19" s="21" customFormat="1" ht="9" customHeight="1" x14ac:dyDescent="0.25">
      <c r="A76" s="281"/>
      <c r="B76" s="282"/>
      <c r="C76" s="283"/>
      <c r="D76" s="183"/>
      <c r="E76" s="282"/>
      <c r="F76" s="20"/>
      <c r="G76" s="19"/>
      <c r="H76" s="19"/>
      <c r="I76" s="659"/>
      <c r="J76" s="656" t="s">
        <v>70</v>
      </c>
      <c r="K76" s="262"/>
      <c r="L76" s="263"/>
      <c r="M76" s="262"/>
      <c r="N76" s="264"/>
      <c r="O76" s="269"/>
      <c r="P76" s="273"/>
      <c r="Q76" s="269"/>
      <c r="R76" s="274"/>
    </row>
    <row r="77" spans="1:19" s="21" customFormat="1" ht="9" customHeight="1" x14ac:dyDescent="0.25">
      <c r="A77" s="284"/>
      <c r="B77" s="19"/>
      <c r="C77" s="280"/>
      <c r="D77" s="183"/>
      <c r="E77" s="182"/>
      <c r="F77" s="20"/>
      <c r="G77" s="19"/>
      <c r="H77" s="19"/>
      <c r="I77" s="659"/>
      <c r="J77" s="656"/>
      <c r="K77" s="262"/>
      <c r="L77" s="263"/>
      <c r="M77" s="262"/>
      <c r="N77" s="264"/>
      <c r="O77" s="265" t="s">
        <v>34</v>
      </c>
      <c r="P77" s="266"/>
      <c r="Q77" s="266"/>
      <c r="R77" s="267"/>
    </row>
    <row r="78" spans="1:19" s="21" customFormat="1" ht="9" customHeight="1" x14ac:dyDescent="0.25">
      <c r="A78" s="284"/>
      <c r="B78" s="19"/>
      <c r="C78" s="286"/>
      <c r="D78" s="183"/>
      <c r="E78" s="285"/>
      <c r="F78" s="20"/>
      <c r="G78" s="19"/>
      <c r="H78" s="19"/>
      <c r="I78" s="659"/>
      <c r="J78" s="656" t="s">
        <v>72</v>
      </c>
      <c r="K78" s="262"/>
      <c r="L78" s="263"/>
      <c r="M78" s="262"/>
      <c r="N78" s="264"/>
      <c r="O78" s="262"/>
      <c r="P78" s="263"/>
      <c r="Q78" s="262"/>
      <c r="R78" s="264"/>
    </row>
    <row r="79" spans="1:19" s="21" customFormat="1" ht="9" customHeight="1" x14ac:dyDescent="0.25">
      <c r="A79" s="287"/>
      <c r="B79" s="288"/>
      <c r="C79" s="290"/>
      <c r="D79" s="660"/>
      <c r="E79" s="289"/>
      <c r="F79" s="661"/>
      <c r="G79" s="288"/>
      <c r="H79" s="288"/>
      <c r="I79" s="662"/>
      <c r="J79" s="663"/>
      <c r="K79" s="269"/>
      <c r="L79" s="273"/>
      <c r="M79" s="269"/>
      <c r="N79" s="274"/>
      <c r="O79" s="269">
        <f>R4</f>
        <v>0</v>
      </c>
      <c r="P79" s="273"/>
      <c r="Q79" s="269"/>
      <c r="R79" s="664">
        <f>MIN(4,'1D ELO (5)'!$P$5)</f>
        <v>0</v>
      </c>
    </row>
    <row r="80" spans="1:19" ht="15.75" customHeight="1" x14ac:dyDescent="0.25"/>
    <row r="81" ht="9" customHeight="1" x14ac:dyDescent="0.25"/>
  </sheetData>
  <mergeCells count="1">
    <mergeCell ref="A4:C4"/>
  </mergeCells>
  <conditionalFormatting sqref="D7 D11 D15 D19 D23 D27 D31 D35">
    <cfRule type="cellIs" dxfId="426" priority="2" operator="lessThan">
      <formula>3</formula>
    </cfRule>
  </conditionalFormatting>
  <conditionalFormatting sqref="E7:F7 E11:F11 E15:F15 E19:F19 E23:F23 E27:F27 E31:F31 E35:F35">
    <cfRule type="cellIs" dxfId="425" priority="3" operator="equal">
      <formula>"Bye"</formula>
    </cfRule>
  </conditionalFormatting>
  <conditionalFormatting sqref="I10 K14 I18 M22 I26 K30 I34 O38:O68">
    <cfRule type="expression" dxfId="424" priority="9">
      <formula>AND($O$1="CU",I10="Umpire")</formula>
    </cfRule>
    <cfRule type="expression" dxfId="423" priority="10">
      <formula>AND($O$1="CU",I10&lt;&gt;"Umpire",J10&lt;&gt;"")</formula>
    </cfRule>
    <cfRule type="expression" dxfId="422" priority="11">
      <formula>AND($O$1="CU",I10&lt;&gt;"Umpire")</formula>
    </cfRule>
  </conditionalFormatting>
  <conditionalFormatting sqref="J10 L14 J18 N22 J26 L30 J34">
    <cfRule type="expression" dxfId="421" priority="4">
      <formula>$O$1="CU"</formula>
    </cfRule>
  </conditionalFormatting>
  <conditionalFormatting sqref="K9 M13 K17 O21 K25 M29 K33 Q37">
    <cfRule type="expression" dxfId="420" priority="7">
      <formula>J10="as"</formula>
    </cfRule>
    <cfRule type="expression" dxfId="419" priority="8">
      <formula>J10="bs"</formula>
    </cfRule>
  </conditionalFormatting>
  <conditionalFormatting sqref="K10 M14 K18 O22 K26 M30 K34 Q38:Q68">
    <cfRule type="expression" dxfId="418" priority="5">
      <formula>J10="as"</formula>
    </cfRule>
    <cfRule type="expression" dxfId="417" priority="6">
      <formula>J10="bs"</formula>
    </cfRule>
  </conditionalFormatting>
  <dataValidations count="1">
    <dataValidation type="list" allowBlank="1" showInputMessage="1" sqref="I10 K14 I18 M22 I26 K30 I34 O38:O68" xr:uid="{00000000-0002-0000-5E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97282"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97281"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97284"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97285"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t="s">
        <v>51</v>
      </c>
      <c r="R1" s="609"/>
    </row>
    <row r="2" spans="1:21" s="172" customFormat="1" ht="13.2" x14ac:dyDescent="0.25">
      <c r="A2" s="583" t="s">
        <v>32</v>
      </c>
      <c r="B2" s="103"/>
      <c r="C2" s="103"/>
      <c r="D2" s="103"/>
      <c r="E2" s="103"/>
      <c r="F2" s="104">
        <f>Altalanos!$E$8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231</v>
      </c>
      <c r="D5" s="58" t="s">
        <v>81</v>
      </c>
      <c r="E5" s="617" t="s">
        <v>39</v>
      </c>
      <c r="F5" s="69" t="s">
        <v>27</v>
      </c>
      <c r="G5" s="69" t="s">
        <v>28</v>
      </c>
      <c r="H5" s="69"/>
      <c r="I5" s="69" t="s">
        <v>38</v>
      </c>
      <c r="J5" s="69"/>
      <c r="K5" s="58" t="s">
        <v>57</v>
      </c>
      <c r="L5" s="618"/>
      <c r="M5" s="58" t="s">
        <v>157</v>
      </c>
      <c r="N5" s="618"/>
      <c r="O5" s="58" t="s">
        <v>82</v>
      </c>
      <c r="P5" s="618"/>
      <c r="Q5" s="58" t="s">
        <v>238</v>
      </c>
      <c r="R5" s="619"/>
    </row>
    <row r="6" spans="1:21" s="195" customFormat="1" ht="11.2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(5)'!$A$7:$P$23,14))</f>
        <v/>
      </c>
      <c r="C7" s="197" t="str">
        <f>IF($D7="","",VLOOKUP($D7,'1D ELO (5)'!$A$7:$P$33,15))</f>
        <v/>
      </c>
      <c r="D7" s="199"/>
      <c r="E7" s="665" t="str">
        <f>UPPER(IF($D7="","",VLOOKUP($D7,'1D ELO (5)'!$A$7:$P$33,5)))</f>
        <v/>
      </c>
      <c r="F7" s="200" t="str">
        <f>UPPER(IF($D7="","",VLOOKUP($D7,'1D ELO (5)'!$A$7:$P$33,2)))</f>
        <v/>
      </c>
      <c r="G7" s="200" t="str">
        <f>IF($D7="","",VLOOKUP($D7,'1D ELO (5)'!$A$7:$P$33,3))</f>
        <v/>
      </c>
      <c r="H7" s="648"/>
      <c r="I7" s="200" t="str">
        <f>IF($D7="","",VLOOKUP($D7,'1D ELO (5)'!$A$7:$P$33,4))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65" t="str">
        <f>UPPER(IF($D7="","",VLOOKUP($D7,'1D ELO (5)'!$A$7:$P$33,11)))</f>
        <v/>
      </c>
      <c r="F8" s="200" t="str">
        <f>UPPER(IF($D7="","",VLOOKUP($D7,'1D ELO (5)'!$A$7:$P$33,8)))</f>
        <v/>
      </c>
      <c r="G8" s="200" t="str">
        <f>IF($D7="","",VLOOKUP($D7,'1D ELO (5)'!$A$7:$P$33,9))</f>
        <v/>
      </c>
      <c r="H8" s="648"/>
      <c r="I8" s="200" t="str">
        <f>IF($D7="","",VLOOKUP($D7,'1D ELO (5)'!$A$7:$P$33,10))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(5)'!$A$7:$P$23,14))</f>
        <v/>
      </c>
      <c r="C11" s="197" t="str">
        <f>IF($D11="","",VLOOKUP($D11,'1D ELO (5)'!$A$7:$P$33,15))</f>
        <v/>
      </c>
      <c r="D11" s="199"/>
      <c r="E11" s="637" t="str">
        <f>UPPER(IF($D11="","",VLOOKUP($D11,'1D ELO (5)'!$A$7:$P$33,5)))</f>
        <v/>
      </c>
      <c r="F11" s="219" t="str">
        <f>UPPER(IF($D11="","",VLOOKUP($D11,'1D ELO (5)'!$A$7:$P$33,2)))</f>
        <v/>
      </c>
      <c r="G11" s="219" t="str">
        <f>IF($D11="","",VLOOKUP($D11,'1D ELO (5)'!$A$7:$P$33,3))</f>
        <v/>
      </c>
      <c r="H11" s="638"/>
      <c r="I11" s="219" t="str">
        <f>IF($D11="","",VLOOKUP($D11,'1D ELO (5)'!$A$7:$P$33,4))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(5)'!$A$7:$P$33,11)))</f>
        <v/>
      </c>
      <c r="F12" s="219" t="str">
        <f>UPPER(IF($D11="","",VLOOKUP($D11,'1D ELO (5)'!$A$7:$P$33,8)))</f>
        <v/>
      </c>
      <c r="G12" s="219" t="str">
        <f>IF($D11="","",VLOOKUP($D11,'1D ELO (5)'!$A$7:$P$33,9))</f>
        <v/>
      </c>
      <c r="H12" s="638"/>
      <c r="I12" s="219" t="str">
        <f>IF($D11="","",VLOOKUP($D11,'1D ELO (5)'!$A$7:$P$33,10))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(5)'!$A$7:$P$23,14))</f>
        <v/>
      </c>
      <c r="C15" s="197" t="str">
        <f>IF($D15="","",VLOOKUP($D15,'1D ELO (5)'!$A$7:$P$33,15))</f>
        <v/>
      </c>
      <c r="D15" s="199"/>
      <c r="E15" s="637" t="str">
        <f>UPPER(IF($D15="","",VLOOKUP($D15,'1D ELO (5)'!$A$7:$P$33,5)))</f>
        <v/>
      </c>
      <c r="F15" s="219" t="str">
        <f>UPPER(IF($D15="","",VLOOKUP($D15,'1D ELO (5)'!$A$7:$P$33,2)))</f>
        <v/>
      </c>
      <c r="G15" s="219" t="str">
        <f>IF($D15="","",VLOOKUP($D15,'1D ELO (5)'!$A$7:$P$33,3))</f>
        <v/>
      </c>
      <c r="H15" s="638"/>
      <c r="I15" s="219" t="str">
        <f>IF($D15="","",VLOOKUP($D15,'1D ELO (5)'!$A$7:$P$33,4))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(5)'!$A$7:$P$33,11)))</f>
        <v/>
      </c>
      <c r="F16" s="219" t="str">
        <f>UPPER(IF($D15="","",VLOOKUP($D15,'1D ELO (5)'!$A$7:$P$33,8)))</f>
        <v/>
      </c>
      <c r="G16" s="219" t="str">
        <f>IF($D15="","",VLOOKUP($D15,'1D ELO (5)'!$A$7:$P$33,9))</f>
        <v/>
      </c>
      <c r="H16" s="638"/>
      <c r="I16" s="219" t="str">
        <f>IF($D15="","",VLOOKUP($D15,'1D ELO (5)'!$A$7:$P$33,10))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(5)'!$A$7:$P$23,14))</f>
        <v/>
      </c>
      <c r="C19" s="197" t="str">
        <f>IF($D19="","",VLOOKUP($D19,'1D ELO (5)'!$A$7:$P$33,15))</f>
        <v/>
      </c>
      <c r="D19" s="199"/>
      <c r="E19" s="637" t="str">
        <f>UPPER(IF($D19="","",VLOOKUP($D19,'1D ELO (5)'!$A$7:$P$33,5)))</f>
        <v/>
      </c>
      <c r="F19" s="219" t="str">
        <f>UPPER(IF($D19="","",VLOOKUP($D19,'1D ELO (5)'!$A$7:$P$33,2)))</f>
        <v/>
      </c>
      <c r="G19" s="219" t="str">
        <f>IF($D19="","",VLOOKUP($D19,'1D ELO (5)'!$A$7:$P$33,3))</f>
        <v/>
      </c>
      <c r="H19" s="638"/>
      <c r="I19" s="219" t="str">
        <f>IF($D19="","",VLOOKUP($D19,'1D ELO (5)'!$A$7:$P$33,4))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(5)'!$A$7:$P$33,11)))</f>
        <v/>
      </c>
      <c r="F20" s="219" t="str">
        <f>UPPER(IF($D19="","",VLOOKUP($D19,'1D ELO (5)'!$A$7:$P$33,8)))</f>
        <v/>
      </c>
      <c r="G20" s="219" t="str">
        <f>IF($D19="","",VLOOKUP($D19,'1D ELO (5)'!$A$7:$P$33,9))</f>
        <v/>
      </c>
      <c r="H20" s="638"/>
      <c r="I20" s="219" t="str">
        <f>IF($D19="","",VLOOKUP($D19,'1D ELO (5)'!$A$7:$P$33,10))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316"/>
      <c r="F22" s="631"/>
      <c r="G22" s="631"/>
      <c r="H22" s="10"/>
      <c r="I22" s="631"/>
      <c r="J22" s="643"/>
      <c r="K22" s="523"/>
      <c r="L22" s="627"/>
      <c r="M22" s="215" t="s">
        <v>59</v>
      </c>
      <c r="N22" s="225"/>
      <c r="O22" s="635" t="str">
        <f>UPPER(IF(OR(N22="a",N22="as"),M14,IF(OR(N22="b",N22="bs"),M30,)))</f>
        <v/>
      </c>
      <c r="P22" s="636"/>
      <c r="Q22" s="523"/>
      <c r="R22" s="204"/>
      <c r="S22" s="207"/>
    </row>
    <row r="23" spans="1:19" s="63" customFormat="1" ht="9" customHeight="1" x14ac:dyDescent="0.25">
      <c r="A23" s="623">
        <v>5</v>
      </c>
      <c r="B23" s="197" t="str">
        <f>IF($D23="","",VLOOKUP($D23,'1D ELO (5)'!$A$7:$P$23,14))</f>
        <v/>
      </c>
      <c r="C23" s="197" t="str">
        <f>IF($D23="","",VLOOKUP($D23,'1D ELO (5)'!$A$7:$P$33,15))</f>
        <v/>
      </c>
      <c r="D23" s="199"/>
      <c r="E23" s="665" t="str">
        <f>UPPER(IF($D23="","",VLOOKUP($D23,'1D ELO (5)'!$A$7:$P$33,5)))</f>
        <v/>
      </c>
      <c r="F23" s="200" t="str">
        <f>UPPER(IF($D23="","",VLOOKUP($D23,'1D ELO (5)'!$A$7:$P$33,2)))</f>
        <v/>
      </c>
      <c r="G23" s="200" t="str">
        <f>IF($D23="","",VLOOKUP($D23,'1D ELO (5)'!$A$7:$P$33,3))</f>
        <v/>
      </c>
      <c r="H23" s="648"/>
      <c r="I23" s="200" t="str">
        <f>IF($D23="","",VLOOKUP($D23,'1D ELO (5)'!$A$7:$P$33,4))</f>
        <v/>
      </c>
      <c r="J23" s="626"/>
      <c r="K23" s="523"/>
      <c r="L23" s="627"/>
      <c r="M23" s="523"/>
      <c r="N23" s="640"/>
      <c r="O23" s="523"/>
      <c r="P23" s="640"/>
      <c r="Q23" s="523"/>
      <c r="R23" s="204"/>
      <c r="S23" s="207"/>
    </row>
    <row r="24" spans="1:19" s="63" customFormat="1" ht="9" customHeight="1" x14ac:dyDescent="0.25">
      <c r="A24" s="628"/>
      <c r="B24" s="210"/>
      <c r="C24" s="210"/>
      <c r="D24" s="210"/>
      <c r="E24" s="624" t="str">
        <f>UPPER(IF($D23="","",VLOOKUP($D23,'1D ELO (5)'!$A$7:$P$33,11)))</f>
        <v/>
      </c>
      <c r="F24" s="235" t="str">
        <f>UPPER(IF($D23="","",VLOOKUP($D23,'1D ELO (5)'!$A$7:$P$33,8)))</f>
        <v/>
      </c>
      <c r="G24" s="235" t="str">
        <f>IF($D23="","",VLOOKUP($D23,'1D ELO (5)'!$A$7:$P$33,9))</f>
        <v/>
      </c>
      <c r="H24" s="625"/>
      <c r="I24" s="235" t="str">
        <f>IF($D23="","",VLOOKUP($D23,'1D ELO (5)'!$A$7:$P$33,10))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316"/>
      <c r="F25" s="631"/>
      <c r="G25" s="631"/>
      <c r="H25" s="10"/>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(5)'!$A$7:$P$23,14))</f>
        <v/>
      </c>
      <c r="C27" s="197" t="str">
        <f>IF($D27="","",VLOOKUP($D27,'1D ELO (5)'!$A$7:$P$33,15))</f>
        <v/>
      </c>
      <c r="D27" s="199"/>
      <c r="E27" s="637" t="str">
        <f>UPPER(IF($D27="","",VLOOKUP($D27,'1D ELO (5)'!$A$7:$P$33,5)))</f>
        <v/>
      </c>
      <c r="F27" s="219" t="str">
        <f>UPPER(IF($D27="","",VLOOKUP($D27,'1D ELO (5)'!$A$7:$P$33,2)))</f>
        <v/>
      </c>
      <c r="G27" s="219" t="str">
        <f>IF($D27="","",VLOOKUP($D27,'1D ELO (5)'!$A$7:$P$33,3))</f>
        <v/>
      </c>
      <c r="H27" s="638"/>
      <c r="I27" s="219" t="str">
        <f>IF($D27="","",VLOOKUP($D27,'1D ELO (5)'!$A$7:$P$33,4))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(5)'!$A$7:$P$33,11)))</f>
        <v/>
      </c>
      <c r="F28" s="219" t="str">
        <f>UPPER(IF($D27="","",VLOOKUP($D27,'1D ELO (5)'!$A$7:$P$33,8)))</f>
        <v/>
      </c>
      <c r="G28" s="219" t="str">
        <f>IF($D27="","",VLOOKUP($D27,'1D ELO (5)'!$A$7:$P$33,9))</f>
        <v/>
      </c>
      <c r="H28" s="638"/>
      <c r="I28" s="219" t="str">
        <f>IF($D27="","",VLOOKUP($D27,'1D ELO (5)'!$A$7:$P$33,10))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(5)'!$A$7:$P$23,14))</f>
        <v/>
      </c>
      <c r="C31" s="197" t="str">
        <f>IF($D31="","",VLOOKUP($D31,'1D ELO (5)'!$A$7:$P$33,15))</f>
        <v/>
      </c>
      <c r="D31" s="199"/>
      <c r="E31" s="637" t="str">
        <f>UPPER(IF($D31="","",VLOOKUP($D31,'1D ELO (5)'!$A$7:$P$33,5)))</f>
        <v/>
      </c>
      <c r="F31" s="219" t="str">
        <f>UPPER(IF($D31="","",VLOOKUP($D31,'1D ELO (5)'!$A$7:$P$33,2)))</f>
        <v/>
      </c>
      <c r="G31" s="219" t="str">
        <f>IF($D31="","",VLOOKUP($D31,'1D ELO (5)'!$A$7:$P$33,3))</f>
        <v/>
      </c>
      <c r="H31" s="638"/>
      <c r="I31" s="219" t="str">
        <f>IF($D31="","",VLOOKUP($D31,'1D ELO (5)'!$A$7:$P$33,4))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(5)'!$A$7:$P$33,11)))</f>
        <v/>
      </c>
      <c r="F32" s="219" t="str">
        <f>UPPER(IF($D31="","",VLOOKUP($D31,'1D ELO (5)'!$A$7:$P$33,8)))</f>
        <v/>
      </c>
      <c r="G32" s="219" t="str">
        <f>IF($D31="","",VLOOKUP($D31,'1D ELO (5)'!$A$7:$P$33,9))</f>
        <v/>
      </c>
      <c r="H32" s="638"/>
      <c r="I32" s="219" t="str">
        <f>IF($D31="","",VLOOKUP($D31,'1D ELO (5)'!$A$7:$P$33,10))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8">
        <v>8</v>
      </c>
      <c r="B35" s="197" t="str">
        <f>IF($D35="","",VLOOKUP($D35,'1D ELO (5)'!$A$7:$P$23,14))</f>
        <v/>
      </c>
      <c r="C35" s="197" t="str">
        <f>IF($D35="","",VLOOKUP($D35,'1D ELO (5)'!$A$7:$P$33,15))</f>
        <v/>
      </c>
      <c r="D35" s="199"/>
      <c r="E35" s="637" t="str">
        <f>UPPER(IF($D35="","",VLOOKUP($D35,'1D ELO (5)'!$A$7:$P$33,5)))</f>
        <v/>
      </c>
      <c r="F35" s="219" t="str">
        <f>UPPER(IF($D35="","",VLOOKUP($D35,'1D ELO (5)'!$A$7:$P$33,2)))</f>
        <v/>
      </c>
      <c r="G35" s="219" t="str">
        <f>IF($D35="","",VLOOKUP($D35,'1D ELO (5)'!$A$7:$P$33,3))</f>
        <v/>
      </c>
      <c r="H35" s="638"/>
      <c r="I35" s="219" t="str">
        <f>IF($D35="","",VLOOKUP($D35,'1D ELO (5)'!$A$7:$P$33,4))</f>
        <v/>
      </c>
      <c r="J35" s="639"/>
      <c r="K35" s="523"/>
      <c r="L35" s="627"/>
      <c r="M35" s="526"/>
      <c r="N35" s="633"/>
      <c r="O35" s="523"/>
      <c r="P35" s="640"/>
      <c r="Q35" s="523"/>
      <c r="R35" s="204"/>
      <c r="S35" s="207"/>
    </row>
    <row r="36" spans="1:19" s="63" customFormat="1" ht="9" customHeight="1" x14ac:dyDescent="0.25">
      <c r="A36" s="628"/>
      <c r="B36" s="210"/>
      <c r="C36" s="210"/>
      <c r="D36" s="210"/>
      <c r="E36" s="637" t="str">
        <f>UPPER(IF($D35="","",VLOOKUP($D35,'1D ELO (5)'!$A$7:$P$33,11)))</f>
        <v/>
      </c>
      <c r="F36" s="219" t="str">
        <f>UPPER(IF($D35="","",VLOOKUP($D35,'1D ELO (5)'!$A$7:$P$33,8)))</f>
        <v/>
      </c>
      <c r="G36" s="219" t="str">
        <f>IF($D35="","",VLOOKUP($D35,'1D ELO (5)'!$A$7:$P$33,9))</f>
        <v/>
      </c>
      <c r="H36" s="638"/>
      <c r="I36" s="219" t="str">
        <f>IF($D35="","",VLOOKUP($D35,'1D ELO (5)'!$A$7:$P$33,10))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44">
        <v>9</v>
      </c>
      <c r="B39" s="197" t="str">
        <f>IF($D39="","",VLOOKUP($D39,'1D ELO (5)'!$A$7:$P$23,14))</f>
        <v/>
      </c>
      <c r="C39" s="197" t="str">
        <f>IF($D39="","",VLOOKUP($D39,'1D ELO (5)'!$A$7:$P$33,15))</f>
        <v/>
      </c>
      <c r="D39" s="199"/>
      <c r="E39" s="637" t="str">
        <f>UPPER(IF($D39="","",VLOOKUP($D39,'1D ELO (5)'!$A$7:$P$33,5)))</f>
        <v/>
      </c>
      <c r="F39" s="219" t="str">
        <f>UPPER(IF($D39="","",VLOOKUP($D39,'1D ELO (5)'!$A$7:$P$33,2)))</f>
        <v/>
      </c>
      <c r="G39" s="219" t="str">
        <f>IF($D39="","",VLOOKUP($D39,'1D ELO (5)'!$A$7:$P$33,3))</f>
        <v/>
      </c>
      <c r="H39" s="638"/>
      <c r="I39" s="219" t="str">
        <f>IF($D39="","",VLOOKUP($D39,'1D ELO (5)'!$A$7:$P$33,4))</f>
        <v/>
      </c>
      <c r="J39" s="626"/>
      <c r="K39" s="523"/>
      <c r="L39" s="627"/>
      <c r="M39" s="523"/>
      <c r="N39" s="627"/>
      <c r="O39" s="523"/>
      <c r="P39" s="640"/>
      <c r="Q39" s="526"/>
      <c r="R39" s="204"/>
      <c r="S39" s="207"/>
    </row>
    <row r="40" spans="1:19" s="63" customFormat="1" ht="9" customHeight="1" x14ac:dyDescent="0.25">
      <c r="A40" s="628"/>
      <c r="B40" s="210"/>
      <c r="C40" s="210"/>
      <c r="D40" s="210"/>
      <c r="E40" s="637" t="str">
        <f>UPPER(IF($D39="","",VLOOKUP($D39,'1D ELO (5)'!$A$7:$P$33,11)))</f>
        <v/>
      </c>
      <c r="F40" s="219" t="str">
        <f>UPPER(IF($D39="","",VLOOKUP($D39,'1D ELO (5)'!$A$7:$P$33,8)))</f>
        <v/>
      </c>
      <c r="G40" s="219" t="str">
        <f>IF($D39="","",VLOOKUP($D39,'1D ELO (5)'!$A$7:$P$33,9))</f>
        <v/>
      </c>
      <c r="H40" s="638"/>
      <c r="I40" s="219" t="str">
        <f>IF($D39="","",VLOOKUP($D39,'1D ELO (5)'!$A$7:$P$33,10))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(5)'!$A$7:$P$23,14))</f>
        <v/>
      </c>
      <c r="C43" s="197" t="str">
        <f>IF($D43="","",VLOOKUP($D43,'1D ELO (5)'!$A$7:$P$33,15))</f>
        <v/>
      </c>
      <c r="D43" s="199"/>
      <c r="E43" s="637" t="str">
        <f>UPPER(IF($D43="","",VLOOKUP($D43,'1D ELO (5)'!$A$7:$P$33,5)))</f>
        <v/>
      </c>
      <c r="F43" s="219" t="str">
        <f>UPPER(IF($D43="","",VLOOKUP($D43,'1D ELO (5)'!$A$7:$P$33,2)))</f>
        <v/>
      </c>
      <c r="G43" s="219" t="str">
        <f>IF($D43="","",VLOOKUP($D43,'1D ELO (5)'!$A$7:$P$33,3))</f>
        <v/>
      </c>
      <c r="H43" s="638"/>
      <c r="I43" s="219" t="str">
        <f>IF($D43="","",VLOOKUP($D43,'1D ELO (5)'!$A$7:$P$33,4))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(5)'!$A$7:$P$33,11)))</f>
        <v/>
      </c>
      <c r="F44" s="219" t="str">
        <f>UPPER(IF($D43="","",VLOOKUP($D43,'1D ELO (5)'!$A$7:$P$33,8)))</f>
        <v/>
      </c>
      <c r="G44" s="219" t="str">
        <f>IF($D43="","",VLOOKUP($D43,'1D ELO (5)'!$A$7:$P$33,9))</f>
        <v/>
      </c>
      <c r="H44" s="638"/>
      <c r="I44" s="219" t="str">
        <f>IF($D43="","",VLOOKUP($D43,'1D ELO (5)'!$A$7:$P$33,10))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(5)'!$A$7:$P$23,14))</f>
        <v/>
      </c>
      <c r="C47" s="197" t="str">
        <f>IF($D47="","",VLOOKUP($D47,'1D ELO (5)'!$A$7:$P$33,15))</f>
        <v/>
      </c>
      <c r="D47" s="199"/>
      <c r="E47" s="637" t="str">
        <f>UPPER(IF($D47="","",VLOOKUP($D47,'1D ELO (5)'!$A$7:$P$33,5)))</f>
        <v/>
      </c>
      <c r="F47" s="219" t="str">
        <f>UPPER(IF($D47="","",VLOOKUP($D47,'1D ELO (5)'!$A$7:$P$33,2)))</f>
        <v/>
      </c>
      <c r="G47" s="219" t="str">
        <f>IF($D47="","",VLOOKUP($D47,'1D ELO (5)'!$A$7:$P$33,3))</f>
        <v/>
      </c>
      <c r="H47" s="638"/>
      <c r="I47" s="219" t="str">
        <f>IF($D47="","",VLOOKUP($D47,'1D ELO (5)'!$A$7:$P$33,4))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(5)'!$A$7:$P$33,11)))</f>
        <v/>
      </c>
      <c r="F48" s="219" t="str">
        <f>UPPER(IF($D47="","",VLOOKUP($D47,'1D ELO (5)'!$A$7:$P$33,8)))</f>
        <v/>
      </c>
      <c r="G48" s="219" t="str">
        <f>IF($D47="","",VLOOKUP($D47,'1D ELO (5)'!$A$7:$P$33,9))</f>
        <v/>
      </c>
      <c r="H48" s="638"/>
      <c r="I48" s="219" t="str">
        <f>IF($D47="","",VLOOKUP($D47,'1D ELO (5)'!$A$7:$P$33,10))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316"/>
      <c r="F50" s="631"/>
      <c r="G50" s="631"/>
      <c r="H50" s="10"/>
      <c r="I50" s="215" t="s">
        <v>59</v>
      </c>
      <c r="J50" s="225"/>
      <c r="K50" s="635" t="str">
        <f>UPPER(IF(OR(J50="a",J50="as"),F48,IF(OR(J50="b",J50="bs"),F52,)))</f>
        <v/>
      </c>
      <c r="L50" s="629"/>
      <c r="M50" s="523"/>
      <c r="N50" s="640"/>
      <c r="O50" s="523"/>
      <c r="P50" s="640"/>
      <c r="Q50" s="523"/>
      <c r="R50" s="204"/>
      <c r="S50" s="207"/>
    </row>
    <row r="51" spans="1:19" s="63" customFormat="1" ht="9" customHeight="1" x14ac:dyDescent="0.25">
      <c r="A51" s="669">
        <v>12</v>
      </c>
      <c r="B51" s="197" t="str">
        <f>IF($D51="","",VLOOKUP($D51,'1D ELO (5)'!$A$7:$P$23,14))</f>
        <v/>
      </c>
      <c r="C51" s="197" t="str">
        <f>IF($D51="","",VLOOKUP($D51,'1D ELO (5)'!$A$7:$P$33,15))</f>
        <v/>
      </c>
      <c r="D51" s="199"/>
      <c r="E51" s="665" t="str">
        <f>UPPER(IF($D51="","",VLOOKUP($D51,'1D ELO (5)'!$A$7:$P$33,5)))</f>
        <v/>
      </c>
      <c r="F51" s="200" t="str">
        <f>UPPER(IF($D51="","",VLOOKUP($D51,'1D ELO (5)'!$A$7:$P$33,2)))</f>
        <v/>
      </c>
      <c r="G51" s="200" t="str">
        <f>IF($D51="","",VLOOKUP($D51,'1D ELO (5)'!$A$7:$P$33,3))</f>
        <v/>
      </c>
      <c r="H51" s="648"/>
      <c r="I51" s="200" t="str">
        <f>IF($D51="","",VLOOKUP($D51,'1D ELO (5)'!$A$7:$P$33,4))</f>
        <v/>
      </c>
      <c r="J51" s="639"/>
      <c r="K51" s="523"/>
      <c r="L51" s="627"/>
      <c r="M51" s="526"/>
      <c r="N51" s="645"/>
      <c r="O51" s="523"/>
      <c r="P51" s="640"/>
      <c r="Q51" s="523"/>
      <c r="R51" s="204"/>
      <c r="S51" s="207"/>
    </row>
    <row r="52" spans="1:19" s="63" customFormat="1" ht="9" customHeight="1" x14ac:dyDescent="0.25">
      <c r="A52" s="628"/>
      <c r="B52" s="210"/>
      <c r="C52" s="210"/>
      <c r="D52" s="210"/>
      <c r="E52" s="624" t="str">
        <f>UPPER(IF($D51="","",VLOOKUP($D51,'1D ELO (5)'!$A$7:$P$33,11)))</f>
        <v/>
      </c>
      <c r="F52" s="235" t="str">
        <f>UPPER(IF($D51="","",VLOOKUP($D51,'1D ELO (5)'!$A$7:$P$33,8)))</f>
        <v/>
      </c>
      <c r="G52" s="235" t="str">
        <f>IF($D51="","",VLOOKUP($D51,'1D ELO (5)'!$A$7:$P$33,9))</f>
        <v/>
      </c>
      <c r="H52" s="625"/>
      <c r="I52" s="235" t="str">
        <f>IF($D51="","",VLOOKUP($D51,'1D ELO (5)'!$A$7:$P$33,10))</f>
        <v/>
      </c>
      <c r="J52" s="629"/>
      <c r="K52" s="523"/>
      <c r="L52" s="627"/>
      <c r="M52" s="641"/>
      <c r="N52" s="646"/>
      <c r="O52" s="523"/>
      <c r="P52" s="640"/>
      <c r="Q52" s="523"/>
      <c r="R52" s="204"/>
      <c r="S52" s="207"/>
    </row>
    <row r="53" spans="1:19" s="63" customFormat="1" ht="9" customHeight="1" x14ac:dyDescent="0.25">
      <c r="A53" s="628"/>
      <c r="B53" s="212"/>
      <c r="C53" s="212"/>
      <c r="D53" s="212"/>
      <c r="E53" s="316"/>
      <c r="F53" s="631"/>
      <c r="G53" s="631"/>
      <c r="H53" s="10"/>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(5)'!$A$7:$P$23,14))</f>
        <v/>
      </c>
      <c r="C55" s="197" t="str">
        <f>IF($D55="","",VLOOKUP($D55,'1D ELO (5)'!$A$7:$P$33,15))</f>
        <v/>
      </c>
      <c r="D55" s="199"/>
      <c r="E55" s="637" t="str">
        <f>UPPER(IF($D55="","",VLOOKUP($D55,'1D ELO (5)'!$A$7:$P$33,5)))</f>
        <v/>
      </c>
      <c r="F55" s="219" t="str">
        <f>UPPER(IF($D55="","",VLOOKUP($D55,'1D ELO (5)'!$A$7:$P$33,2)))</f>
        <v/>
      </c>
      <c r="G55" s="219" t="str">
        <f>IF($D55="","",VLOOKUP($D55,'1D ELO (5)'!$A$7:$P$33,3))</f>
        <v/>
      </c>
      <c r="H55" s="638"/>
      <c r="I55" s="219" t="str">
        <f>IF($D55="","",VLOOKUP($D55,'1D ELO (5)'!$A$7:$P$33,4))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(5)'!$A$7:$P$33,11)))</f>
        <v/>
      </c>
      <c r="F56" s="219" t="str">
        <f>UPPER(IF($D55="","",VLOOKUP($D55,'1D ELO (5)'!$A$7:$P$33,8)))</f>
        <v/>
      </c>
      <c r="G56" s="219" t="str">
        <f>IF($D55="","",VLOOKUP($D55,'1D ELO (5)'!$A$7:$P$33,9))</f>
        <v/>
      </c>
      <c r="H56" s="638"/>
      <c r="I56" s="219" t="str">
        <f>IF($D55="","",VLOOKUP($D55,'1D ELO (5)'!$A$7:$P$33,10))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(5)'!$A$7:$P$23,14))</f>
        <v/>
      </c>
      <c r="C59" s="197" t="str">
        <f>IF($D59="","",VLOOKUP($D59,'1D ELO (5)'!$A$7:$P$33,15))</f>
        <v/>
      </c>
      <c r="D59" s="199"/>
      <c r="E59" s="637" t="str">
        <f>UPPER(IF($D59="","",VLOOKUP($D59,'1D ELO (5)'!$A$7:$P$33,5)))</f>
        <v/>
      </c>
      <c r="F59" s="219" t="str">
        <f>UPPER(IF($D59="","",VLOOKUP($D59,'1D ELO (5)'!$A$7:$P$33,2)))</f>
        <v/>
      </c>
      <c r="G59" s="219" t="str">
        <f>IF($D59="","",VLOOKUP($D59,'1D ELO (5)'!$A$7:$P$33,3))</f>
        <v/>
      </c>
      <c r="H59" s="638"/>
      <c r="I59" s="219" t="str">
        <f>IF($D59="","",VLOOKUP($D59,'1D ELO (5)'!$A$7:$P$33,4))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(5)'!$A$7:$P$33,11)))</f>
        <v/>
      </c>
      <c r="F60" s="219" t="str">
        <f>UPPER(IF($D59="","",VLOOKUP($D59,'1D ELO (5)'!$A$7:$P$33,8)))</f>
        <v/>
      </c>
      <c r="G60" s="219" t="str">
        <f>IF($D59="","",VLOOKUP($D59,'1D ELO (5)'!$A$7:$P$33,9))</f>
        <v/>
      </c>
      <c r="H60" s="638"/>
      <c r="I60" s="219" t="str">
        <f>IF($D59="","",VLOOKUP($D59,'1D ELO (5)'!$A$7:$P$33,10))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(5)'!$A$7:$P$23,14))</f>
        <v/>
      </c>
      <c r="C63" s="197" t="str">
        <f>IF($D63="","",VLOOKUP($D63,'1D ELO (5)'!$A$7:$P$33,15))</f>
        <v/>
      </c>
      <c r="D63" s="199"/>
      <c r="E63" s="637" t="str">
        <f>UPPER(IF($D63="","",VLOOKUP($D63,'1D ELO (5)'!$A$7:$P$33,5)))</f>
        <v/>
      </c>
      <c r="F63" s="219" t="str">
        <f>UPPER(IF($D63="","",VLOOKUP($D63,'1D ELO (5)'!$A$7:$P$33,2)))</f>
        <v/>
      </c>
      <c r="G63" s="219" t="str">
        <f>IF($D63="","",VLOOKUP($D63,'1D ELO (5)'!$A$7:$P$33,3))</f>
        <v/>
      </c>
      <c r="H63" s="638"/>
      <c r="I63" s="219" t="str">
        <f>IF($D63="","",VLOOKUP($D63,'1D ELO (5)'!$A$7:$P$33,4))</f>
        <v/>
      </c>
      <c r="J63" s="626"/>
      <c r="K63" s="523"/>
      <c r="L63" s="640"/>
      <c r="M63" s="523"/>
      <c r="N63" s="627"/>
      <c r="O63" s="526"/>
      <c r="P63" s="627"/>
      <c r="Q63" s="523"/>
      <c r="R63" s="204"/>
      <c r="S63" s="207"/>
    </row>
    <row r="64" spans="1:19" s="63" customFormat="1" ht="9" customHeight="1" x14ac:dyDescent="0.25">
      <c r="A64" s="628"/>
      <c r="B64" s="210"/>
      <c r="C64" s="210"/>
      <c r="D64" s="210"/>
      <c r="E64" s="637" t="str">
        <f>UPPER(IF($D63="","",VLOOKUP($D63,'1D ELO (5)'!$A$7:$P$33,11)))</f>
        <v/>
      </c>
      <c r="F64" s="219" t="str">
        <f>UPPER(IF($D63="","",VLOOKUP($D63,'1D ELO (5)'!$A$7:$P$33,8)))</f>
        <v/>
      </c>
      <c r="G64" s="219" t="str">
        <f>IF($D63="","",VLOOKUP($D63,'1D ELO (5)'!$A$7:$P$33,9))</f>
        <v/>
      </c>
      <c r="H64" s="638"/>
      <c r="I64" s="219" t="str">
        <f>IF($D63="","",VLOOKUP($D63,'1D ELO (5)'!$A$7:$P$33,10))</f>
        <v/>
      </c>
      <c r="J64" s="629"/>
      <c r="K64" s="630" t="str">
        <f>IF(J64="a",F63,IF(J64="b",F65,""))</f>
        <v/>
      </c>
      <c r="L64" s="640"/>
      <c r="M64" s="523"/>
      <c r="N64" s="627"/>
      <c r="O64" s="523"/>
      <c r="P64" s="627"/>
      <c r="Q64" s="523"/>
      <c r="R64" s="204"/>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523"/>
      <c r="P65" s="627"/>
      <c r="Q65" s="523"/>
      <c r="R65" s="204"/>
      <c r="S65" s="207"/>
    </row>
    <row r="66" spans="1:19" s="63" customFormat="1" ht="9" customHeight="1" x14ac:dyDescent="0.25">
      <c r="A66" s="628"/>
      <c r="B66" s="212"/>
      <c r="C66" s="212"/>
      <c r="D66" s="212"/>
      <c r="E66" s="316"/>
      <c r="F66" s="523"/>
      <c r="G66" s="523"/>
      <c r="H66" s="10"/>
      <c r="I66" s="215" t="s">
        <v>59</v>
      </c>
      <c r="J66" s="225"/>
      <c r="K66" s="635" t="str">
        <f>UPPER(IF(OR(J66="a",J66="as"),F64,IF(OR(J66="b",J66="bs"),F68,)))</f>
        <v/>
      </c>
      <c r="L66" s="629"/>
      <c r="M66" s="523"/>
      <c r="N66" s="627"/>
      <c r="O66" s="523"/>
      <c r="P66" s="627"/>
      <c r="Q66" s="523"/>
      <c r="R66" s="204"/>
      <c r="S66" s="207"/>
    </row>
    <row r="67" spans="1:19" s="63" customFormat="1" ht="9" customHeight="1" x14ac:dyDescent="0.25">
      <c r="A67" s="669">
        <v>16</v>
      </c>
      <c r="B67" s="197" t="str">
        <f>IF($D67="","",VLOOKUP($D67,'1D ELO (5)'!$A$7:$P$23,14))</f>
        <v/>
      </c>
      <c r="C67" s="197" t="str">
        <f>IF($D67="","",VLOOKUP($D67,'1D ELO (5)'!$A$7:$P$33,15))</f>
        <v/>
      </c>
      <c r="D67" s="199"/>
      <c r="E67" s="665" t="str">
        <f>UPPER(IF($D67="","",VLOOKUP($D67,'1D ELO (5)'!$A$7:$P$33,5)))</f>
        <v/>
      </c>
      <c r="F67" s="200" t="str">
        <f>UPPER(IF($D67="","",VLOOKUP($D67,'1D ELO (5)'!$A$7:$P$33,2)))</f>
        <v/>
      </c>
      <c r="G67" s="200" t="str">
        <f>IF($D67="","",VLOOKUP($D67,'1D ELO (5)'!$A$7:$P$33,3))</f>
        <v/>
      </c>
      <c r="H67" s="648"/>
      <c r="I67" s="200" t="str">
        <f>IF($D67="","",VLOOKUP($D67,'1D ELO (5)'!$A$7:$P$33,4))</f>
        <v/>
      </c>
      <c r="J67" s="639"/>
      <c r="K67" s="523"/>
      <c r="L67" s="627"/>
      <c r="M67" s="526"/>
      <c r="N67" s="633"/>
      <c r="O67" s="523"/>
      <c r="P67" s="627"/>
      <c r="Q67" s="523"/>
      <c r="R67" s="204"/>
      <c r="S67" s="207"/>
    </row>
    <row r="68" spans="1:19" s="63" customFormat="1" ht="9" customHeight="1" x14ac:dyDescent="0.25">
      <c r="A68" s="628"/>
      <c r="B68" s="210"/>
      <c r="C68" s="210"/>
      <c r="D68" s="210"/>
      <c r="E68" s="624" t="str">
        <f>UPPER(IF($D67="","",VLOOKUP($D67,'1D ELO (5)'!$A$7:$P$33,11)))</f>
        <v/>
      </c>
      <c r="F68" s="235" t="str">
        <f>UPPER(IF($D67="","",VLOOKUP($D67,'1D ELO (5)'!$A$7:$P$33,8)))</f>
        <v/>
      </c>
      <c r="G68" s="235" t="str">
        <f>IF($D67="","",VLOOKUP($D67,'1D ELO (5)'!$A$7:$P$33,9))</f>
        <v/>
      </c>
      <c r="H68" s="625"/>
      <c r="I68" s="235" t="str">
        <f>IF($D67="","",VLOOKUP($D67,'1D ELO (5)'!$A$7:$P$33,10))</f>
        <v/>
      </c>
      <c r="J68" s="629"/>
      <c r="K68" s="523"/>
      <c r="L68" s="627"/>
      <c r="M68" s="641"/>
      <c r="N68" s="642"/>
      <c r="O68" s="523"/>
      <c r="P68" s="627"/>
      <c r="Q68" s="523"/>
      <c r="R68" s="204"/>
      <c r="S68" s="207"/>
    </row>
    <row r="69" spans="1:19" s="63" customFormat="1" ht="9" customHeight="1" x14ac:dyDescent="0.25">
      <c r="A69" s="482"/>
      <c r="B69" s="503"/>
      <c r="C69" s="503"/>
      <c r="D69" s="651"/>
      <c r="E69" s="651"/>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651"/>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5"/>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257"/>
      <c r="F72" s="258">
        <f>IF(D72&gt;$R$79,,UPPER(VLOOKUP(D72,'1D ELO (5)'!$A$7:$L$23,2)))</f>
        <v>0</v>
      </c>
      <c r="G72" s="416"/>
      <c r="H72" s="416"/>
      <c r="I72" s="655"/>
      <c r="J72" s="656" t="s">
        <v>66</v>
      </c>
      <c r="K72" s="262"/>
      <c r="L72" s="263"/>
      <c r="M72" s="262"/>
      <c r="N72" s="264"/>
      <c r="O72" s="265" t="s">
        <v>236</v>
      </c>
      <c r="P72" s="266"/>
      <c r="Q72" s="266"/>
      <c r="R72" s="267"/>
    </row>
    <row r="73" spans="1:19" s="21" customFormat="1" ht="9" customHeight="1" x14ac:dyDescent="0.25">
      <c r="A73" s="268" t="s">
        <v>126</v>
      </c>
      <c r="B73" s="269"/>
      <c r="C73" s="271"/>
      <c r="D73" s="257"/>
      <c r="E73" s="257"/>
      <c r="F73" s="258">
        <f>IF(D72&gt;$R$79,,UPPER(VLOOKUP(D72,'1D ELO (5)'!$A$7:$L$23,8)))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257"/>
      <c r="F74" s="258">
        <f>IF(D74&gt;$R$79,,UPPER(VLOOKUP(D74,'1D ELO (5)'!$A$7:$L$23,2)))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(5)'!$A$7:$L$23,8)))</f>
        <v>0</v>
      </c>
      <c r="G75" s="416"/>
      <c r="H75" s="416"/>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(5)'!$A$7:$L$23,2)))</f>
        <v>0</v>
      </c>
      <c r="G76" s="416"/>
      <c r="H76" s="416"/>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(5)'!$A$7:$L$23,8)))</f>
        <v>0</v>
      </c>
      <c r="G77" s="416"/>
      <c r="H77" s="416"/>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(5)'!$A$7:$L$23,2)))</f>
        <v>0</v>
      </c>
      <c r="G78" s="416"/>
      <c r="H78" s="416"/>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(5)'!$A$7:$L$23,8)))</f>
        <v>0</v>
      </c>
      <c r="G79" s="412"/>
      <c r="H79" s="412"/>
      <c r="I79" s="658"/>
      <c r="J79" s="663"/>
      <c r="K79" s="269"/>
      <c r="L79" s="273"/>
      <c r="M79" s="269"/>
      <c r="N79" s="274"/>
      <c r="O79" s="269">
        <f>R4</f>
        <v>0</v>
      </c>
      <c r="P79" s="273"/>
      <c r="Q79" s="269"/>
      <c r="R79" s="664">
        <f>MIN(4,'1D ELO (5)'!$P$5)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416" priority="2" operator="lessThan">
      <formula>5</formula>
    </cfRule>
  </conditionalFormatting>
  <conditionalFormatting sqref="E7:F7 E11:F11 E15:F15 E19:F19 E23:F23 E27:F27 E31:F31 E35:F35 E39:F39 E43:F43 E47:F47 E51:F51 E55:F55 E59:F59 E63:F63 E67:F67">
    <cfRule type="cellIs" dxfId="415" priority="3" operator="equal">
      <formula>"Bye"</formula>
    </cfRule>
  </conditionalFormatting>
  <conditionalFormatting sqref="I10 K14 I18 M22 I26 K30 I34 O38 I42 K46 I50 M54 I58 K62 I66">
    <cfRule type="expression" dxfId="414" priority="9">
      <formula>AND($O$1="CU",I10="Umpire")</formula>
    </cfRule>
    <cfRule type="expression" dxfId="413" priority="10">
      <formula>AND($O$1="CU",I10&lt;&gt;"Umpire",J10&lt;&gt;"")</formula>
    </cfRule>
    <cfRule type="expression" dxfId="412" priority="11">
      <formula>AND($O$1="CU",I10&lt;&gt;"Umpire")</formula>
    </cfRule>
  </conditionalFormatting>
  <conditionalFormatting sqref="J10 L14 J18 N22 J26 L30 J34 P38 J42 L46 J50 N54 J58 L62 J66">
    <cfRule type="expression" dxfId="411" priority="4">
      <formula>$O$1="CU"</formula>
    </cfRule>
  </conditionalFormatting>
  <conditionalFormatting sqref="K9 M13 K17 O21 K25 M29 K33 Q37 K41 M45 K49 O53 K57 M61 K65">
    <cfRule type="expression" dxfId="410" priority="7">
      <formula>J10="as"</formula>
    </cfRule>
    <cfRule type="expression" dxfId="409" priority="8">
      <formula>J10="bs"</formula>
    </cfRule>
  </conditionalFormatting>
  <conditionalFormatting sqref="K10 M14 K18 O22 K26 M30 K34 Q38 K42 M46 K50 O54 K58 M62 K66">
    <cfRule type="expression" dxfId="408" priority="5">
      <formula>J10="as"</formula>
    </cfRule>
    <cfRule type="expression" dxfId="407" priority="6">
      <formula>J10="bs"</formula>
    </cfRule>
  </conditionalFormatting>
  <dataValidations count="1">
    <dataValidation type="list" allowBlank="1" showInputMessage="1" sqref="I10 K14 I18 M22 I26 K30 I34 O38 I42 K46 I50 M54 I58 K62 I66" xr:uid="{00000000-0002-0000-5F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98306"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98305"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98308"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98309"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rgb="FF008000"/>
  </sheetPr>
  <dimension ref="A1:U154"/>
  <sheetViews>
    <sheetView showGridLines="0" showZeros="0" zoomScale="85" zoomScaleNormal="85" workbookViewId="0">
      <selection activeCell="S20" sqref="S20"/>
    </sheetView>
  </sheetViews>
  <sheetFormatPr defaultColWidth="8.6640625" defaultRowHeight="12.75" customHeight="1" x14ac:dyDescent="0.25"/>
  <cols>
    <col min="1" max="2" width="3.33203125" customWidth="1"/>
    <col min="3" max="3" width="4.6640625" customWidth="1"/>
    <col min="4" max="4" width="4.33203125" customWidth="1"/>
    <col min="5" max="5" width="6.88671875" style="10" customWidth="1"/>
    <col min="6" max="6" width="10.109375" customWidth="1"/>
    <col min="7" max="7" width="2.6640625" customWidth="1"/>
    <col min="8" max="8" width="6.1093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E1" s="12"/>
      <c r="I1" s="97"/>
      <c r="J1" s="609"/>
      <c r="K1" s="610" t="s">
        <v>230</v>
      </c>
      <c r="L1" s="610"/>
      <c r="M1" s="611"/>
      <c r="N1" s="609"/>
      <c r="O1" s="609"/>
      <c r="P1" s="609"/>
      <c r="R1" s="609"/>
    </row>
    <row r="2" spans="1:21" s="172" customFormat="1" ht="13.2" x14ac:dyDescent="0.25">
      <c r="A2" s="583" t="s">
        <v>32</v>
      </c>
      <c r="B2" s="103"/>
      <c r="C2" s="103"/>
      <c r="D2" s="103"/>
      <c r="E2" s="670"/>
      <c r="F2" s="168">
        <f>Altalanos!$D$8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239</v>
      </c>
      <c r="D5" s="58" t="s">
        <v>240</v>
      </c>
      <c r="E5" s="58" t="s">
        <v>105</v>
      </c>
      <c r="F5" s="69" t="s">
        <v>27</v>
      </c>
      <c r="G5" s="69" t="s">
        <v>28</v>
      </c>
      <c r="H5" s="69"/>
      <c r="I5" s="69" t="s">
        <v>38</v>
      </c>
      <c r="J5" s="69"/>
      <c r="K5" s="58" t="s">
        <v>57</v>
      </c>
      <c r="L5" s="618"/>
      <c r="M5" s="58" t="s">
        <v>160</v>
      </c>
      <c r="N5" s="618"/>
      <c r="O5" s="58" t="s">
        <v>241</v>
      </c>
      <c r="P5" s="618"/>
      <c r="Q5" s="58" t="s">
        <v>242</v>
      </c>
      <c r="R5" s="619"/>
    </row>
    <row r="6" spans="1:21" s="195" customFormat="1" ht="12"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(5)'!$A$7:$P$39,14))</f>
        <v/>
      </c>
      <c r="C7" s="197" t="str">
        <f>IF($D7="","",VLOOKUP($D7,'1D ELO (5)'!$A$7:$P$39,15))</f>
        <v/>
      </c>
      <c r="D7" s="199"/>
      <c r="E7" s="665" t="str">
        <f>UPPER(IF($D7="","",VLOOKUP($D7,'1D ELO (5)'!$A$7:$P$33,5)))</f>
        <v/>
      </c>
      <c r="F7" s="200" t="str">
        <f>UPPER(IF($D7="","",VLOOKUP($D7,'1D ELO (5)'!$A$7:$P$33,2)))</f>
        <v/>
      </c>
      <c r="G7" s="200" t="str">
        <f>IF($D7="","",VLOOKUP($D7,'1D ELO (5)'!$A$7:$P$33,3))</f>
        <v/>
      </c>
      <c r="H7" s="648"/>
      <c r="I7" s="200" t="str">
        <f>IF($D7="","",VLOOKUP($D7,'1D ELO (5)'!$A$7:$P$33,4))</f>
        <v/>
      </c>
      <c r="J7" s="626"/>
      <c r="K7" s="523"/>
      <c r="L7" s="627"/>
      <c r="M7" s="523"/>
      <c r="N7" s="627"/>
      <c r="O7" s="523"/>
      <c r="P7" s="627"/>
      <c r="Q7" s="523"/>
      <c r="R7" s="671" t="s">
        <v>243</v>
      </c>
      <c r="S7" s="207"/>
      <c r="U7" s="208" t="str">
        <f>Birók!P21</f>
        <v>Bíró</v>
      </c>
    </row>
    <row r="8" spans="1:21" s="63" customFormat="1" ht="9" customHeight="1" x14ac:dyDescent="0.25">
      <c r="A8" s="628"/>
      <c r="B8" s="210"/>
      <c r="C8" s="210"/>
      <c r="D8" s="210"/>
      <c r="E8" s="665" t="str">
        <f>UPPER(IF($D7="","",VLOOKUP($D7,'1D ELO (5)'!$A$7:$P$33,11)))</f>
        <v/>
      </c>
      <c r="F8" s="200" t="str">
        <f>UPPER(IF($D7="","",VLOOKUP($D7,'1D ELO (5)'!$A$7:$P$33,8)))</f>
        <v/>
      </c>
      <c r="G8" s="200" t="str">
        <f>IF($D7="","",VLOOKUP($D7,'1D ELO (5)'!$A$7:$P$33,9))</f>
        <v/>
      </c>
      <c r="H8" s="648"/>
      <c r="I8" s="200" t="str">
        <f>IF($D7="","",VLOOKUP($D7,'1D ELO (5)'!$A$7:$P$33,10))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(5)'!$A$7:$P$39,14))</f>
        <v/>
      </c>
      <c r="C11" s="197" t="str">
        <f>IF($D11="","",VLOOKUP($D11,'1D ELO (5)'!$A$7:$P$39,15))</f>
        <v/>
      </c>
      <c r="D11" s="199"/>
      <c r="E11" s="637" t="str">
        <f>UPPER(IF($D11="","",VLOOKUP($D11,'1D ELO (5)'!$A$7:$P$39,5)))</f>
        <v/>
      </c>
      <c r="F11" s="219" t="str">
        <f>UPPER(IF($D11="","",VLOOKUP($D11,'1D ELO (5)'!$A$7:$P$39,2)))</f>
        <v/>
      </c>
      <c r="G11" s="219" t="str">
        <f>IF($D11="","",VLOOKUP($D11,'1D ELO (5)'!$A$7:$P$39,3))</f>
        <v/>
      </c>
      <c r="H11" s="638"/>
      <c r="I11" s="219" t="str">
        <f>IF($D11="","",VLOOKUP($D11,'1D ELO (5)'!$A$7:$P$39,4))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(5)'!$A$7:$P$33,11)))</f>
        <v/>
      </c>
      <c r="F12" s="219" t="str">
        <f>UPPER(IF($D11="","",VLOOKUP($D11,'1D ELO (5)'!$A$7:$P$33,8)))</f>
        <v/>
      </c>
      <c r="G12" s="219" t="str">
        <f>IF($D11="","",VLOOKUP($D11,'1D ELO (5)'!$A$7:$P$33,9))</f>
        <v/>
      </c>
      <c r="H12" s="638"/>
      <c r="I12" s="219" t="str">
        <f>IF($D11="","",VLOOKUP($D11,'1D ELO (5)'!$A$7:$P$33,10))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(5)'!$A$7:$P$39,14))</f>
        <v/>
      </c>
      <c r="C15" s="197" t="str">
        <f>IF($D15="","",VLOOKUP($D15,'1D ELO (5)'!$A$7:$P$39,15))</f>
        <v/>
      </c>
      <c r="D15" s="199"/>
      <c r="E15" s="637" t="str">
        <f>UPPER(IF($D15="","",VLOOKUP($D15,'1D ELO (5)'!$A$7:$P$39,5)))</f>
        <v/>
      </c>
      <c r="F15" s="219" t="str">
        <f>UPPER(IF($D15="","",VLOOKUP($D15,'1D ELO (5)'!$A$7:$P$39,2)))</f>
        <v/>
      </c>
      <c r="G15" s="219" t="str">
        <f>IF($D15="","",VLOOKUP($D15,'1D ELO (5)'!$A$7:$P$39,3))</f>
        <v/>
      </c>
      <c r="H15" s="638"/>
      <c r="I15" s="219" t="str">
        <f>IF($D15="","",VLOOKUP($D15,'1D ELO (5)'!$A$7:$P$39,4))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(5)'!$A$7:$P$33,11)))</f>
        <v/>
      </c>
      <c r="F16" s="219" t="str">
        <f>UPPER(IF($D15="","",VLOOKUP($D15,'1D ELO (5)'!$A$7:$P$33,8)))</f>
        <v/>
      </c>
      <c r="G16" s="219" t="str">
        <f>IF($D15="","",VLOOKUP($D15,'1D ELO (5)'!$A$7:$P$33,9))</f>
        <v/>
      </c>
      <c r="H16" s="638"/>
      <c r="I16" s="219" t="str">
        <f>IF($D15="","",VLOOKUP($D15,'1D ELO (5)'!$A$7:$P$33,10))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(5)'!$A$7:$P$39,14))</f>
        <v/>
      </c>
      <c r="C19" s="197" t="str">
        <f>IF($D19="","",VLOOKUP($D19,'1D ELO (5)'!$A$7:$P$39,15))</f>
        <v/>
      </c>
      <c r="D19" s="199"/>
      <c r="E19" s="637" t="str">
        <f>UPPER(IF($D19="","",VLOOKUP($D19,'1D ELO (5)'!$A$7:$P$39,5)))</f>
        <v/>
      </c>
      <c r="F19" s="219" t="str">
        <f>UPPER(IF($D19="","",VLOOKUP($D19,'1D ELO (5)'!$A$7:$P$39,2)))</f>
        <v/>
      </c>
      <c r="G19" s="219" t="str">
        <f>IF($D19="","",VLOOKUP($D19,'1D ELO (5)'!$A$7:$P$39,3))</f>
        <v/>
      </c>
      <c r="H19" s="638"/>
      <c r="I19" s="219" t="str">
        <f>IF($D19="","",VLOOKUP($D19,'1D ELO (5)'!$A$7:$P$39,4))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(5)'!$A$7:$P$33,11)))</f>
        <v/>
      </c>
      <c r="F20" s="219" t="str">
        <f>UPPER(IF($D19="","",VLOOKUP($D19,'1D ELO (5)'!$A$7:$P$33,8)))</f>
        <v/>
      </c>
      <c r="G20" s="219" t="str">
        <f>IF($D19="","",VLOOKUP($D19,'1D ELO (5)'!$A$7:$P$33,9))</f>
        <v/>
      </c>
      <c r="H20" s="638"/>
      <c r="I20" s="219" t="str">
        <f>IF($D19="","",VLOOKUP($D19,'1D ELO (5)'!$A$7:$P$33,10))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1"/>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(5)'!$A$7:$P$39,14))</f>
        <v/>
      </c>
      <c r="C23" s="197" t="str">
        <f>IF($D23="","",VLOOKUP($D23,'1D ELO (5)'!$A$7:$P$39,15))</f>
        <v/>
      </c>
      <c r="D23" s="199"/>
      <c r="E23" s="637" t="str">
        <f>UPPER(IF($D23="","",VLOOKUP($D23,'1D ELO (5)'!$A$7:$P$39,5)))</f>
        <v/>
      </c>
      <c r="F23" s="219" t="str">
        <f>UPPER(IF($D23="","",VLOOKUP($D23,'1D ELO (5)'!$A$7:$P$39,2)))</f>
        <v/>
      </c>
      <c r="G23" s="219" t="str">
        <f>IF($D23="","",VLOOKUP($D23,'1D ELO (5)'!$A$7:$P$39,3))</f>
        <v/>
      </c>
      <c r="H23" s="638"/>
      <c r="I23" s="219" t="str">
        <f>IF($D23="","",VLOOKUP($D23,'1D ELO (5)'!$A$7:$P$39,4))</f>
        <v/>
      </c>
      <c r="J23" s="626"/>
      <c r="K23" s="523"/>
      <c r="L23" s="627"/>
      <c r="M23" s="523"/>
      <c r="N23" s="640"/>
      <c r="O23" s="523"/>
      <c r="P23" s="640"/>
      <c r="Q23" s="523"/>
      <c r="R23" s="204"/>
      <c r="S23" s="207"/>
    </row>
    <row r="24" spans="1:19" s="63" customFormat="1" ht="9" customHeight="1" x14ac:dyDescent="0.25">
      <c r="A24" s="628"/>
      <c r="B24" s="210"/>
      <c r="C24" s="210"/>
      <c r="D24" s="210"/>
      <c r="E24" s="637" t="str">
        <f>UPPER(IF($D23="","",VLOOKUP($D23,'1D ELO (5)'!$A$7:$P$33,11)))</f>
        <v/>
      </c>
      <c r="F24" s="219" t="str">
        <f>UPPER(IF($D23="","",VLOOKUP($D23,'1D ELO (5)'!$A$7:$P$33,8)))</f>
        <v/>
      </c>
      <c r="G24" s="219" t="str">
        <f>IF($D23="","",VLOOKUP($D23,'1D ELO (5)'!$A$7:$P$33,9))</f>
        <v/>
      </c>
      <c r="H24" s="638"/>
      <c r="I24" s="219" t="str">
        <f>IF($D23="","",VLOOKUP($D23,'1D ELO (5)'!$A$7:$P$33,10))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211"/>
      <c r="F25" s="631"/>
      <c r="G25" s="631"/>
      <c r="H25" s="634"/>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(5)'!$A$7:$P$39,14))</f>
        <v/>
      </c>
      <c r="C27" s="197" t="str">
        <f>IF($D27="","",VLOOKUP($D27,'1D ELO (5)'!$A$7:$P$39,15))</f>
        <v/>
      </c>
      <c r="D27" s="199"/>
      <c r="E27" s="637" t="str">
        <f>UPPER(IF($D27="","",VLOOKUP($D27,'1D ELO (5)'!$A$7:$P$39,5)))</f>
        <v/>
      </c>
      <c r="F27" s="219" t="str">
        <f>UPPER(IF($D27="","",VLOOKUP($D27,'1D ELO (5)'!$A$7:$P$39,2)))</f>
        <v/>
      </c>
      <c r="G27" s="219" t="str">
        <f>IF($D27="","",VLOOKUP($D27,'1D ELO (5)'!$A$7:$P$39,3))</f>
        <v/>
      </c>
      <c r="H27" s="638"/>
      <c r="I27" s="219" t="str">
        <f>IF($D27="","",VLOOKUP($D27,'1D ELO (5)'!$A$7:$P$39,4))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(5)'!$A$7:$P$33,11)))</f>
        <v/>
      </c>
      <c r="F28" s="219" t="str">
        <f>UPPER(IF($D27="","",VLOOKUP($D27,'1D ELO (5)'!$A$7:$P$33,8)))</f>
        <v/>
      </c>
      <c r="G28" s="219" t="str">
        <f>IF($D27="","",VLOOKUP($D27,'1D ELO (5)'!$A$7:$P$33,9))</f>
        <v/>
      </c>
      <c r="H28" s="638"/>
      <c r="I28" s="219" t="str">
        <f>IF($D27="","",VLOOKUP($D27,'1D ELO (5)'!$A$7:$P$33,10))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(5)'!$A$7:$P$39,14))</f>
        <v/>
      </c>
      <c r="C31" s="197" t="str">
        <f>IF($D31="","",VLOOKUP($D31,'1D ELO (5)'!$A$7:$P$39,15))</f>
        <v/>
      </c>
      <c r="D31" s="199"/>
      <c r="E31" s="637" t="str">
        <f>UPPER(IF($D31="","",VLOOKUP($D31,'1D ELO (5)'!$A$7:$P$39,5)))</f>
        <v/>
      </c>
      <c r="F31" s="219" t="str">
        <f>UPPER(IF($D31="","",VLOOKUP($D31,'1D ELO (5)'!$A$7:$P$39,2)))</f>
        <v/>
      </c>
      <c r="G31" s="219" t="str">
        <f>IF($D31="","",VLOOKUP($D31,'1D ELO (5)'!$A$7:$P$39,3))</f>
        <v/>
      </c>
      <c r="H31" s="638"/>
      <c r="I31" s="219" t="str">
        <f>IF($D31="","",VLOOKUP($D31,'1D ELO (5)'!$A$7:$P$39,4))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(5)'!$A$7:$P$33,11)))</f>
        <v/>
      </c>
      <c r="F32" s="219" t="str">
        <f>UPPER(IF($D31="","",VLOOKUP($D31,'1D ELO (5)'!$A$7:$P$33,8)))</f>
        <v/>
      </c>
      <c r="G32" s="219" t="str">
        <f>IF($D31="","",VLOOKUP($D31,'1D ELO (5)'!$A$7:$P$33,9))</f>
        <v/>
      </c>
      <c r="H32" s="638"/>
      <c r="I32" s="219" t="str">
        <f>IF($D31="","",VLOOKUP($D31,'1D ELO (5)'!$A$7:$P$33,10))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3">
        <v>8</v>
      </c>
      <c r="B35" s="197" t="str">
        <f>IF($D35="","",VLOOKUP($D35,'1D ELO (5)'!$A$7:$P$39,14))</f>
        <v/>
      </c>
      <c r="C35" s="197" t="str">
        <f>IF($D35="","",VLOOKUP($D35,'1D ELO (5)'!$A$7:$P$39,15))</f>
        <v/>
      </c>
      <c r="D35" s="199"/>
      <c r="E35" s="624" t="str">
        <f>UPPER(IF($D35="","",VLOOKUP($D35,'1D ELO (5)'!$A$7:$P$39,5)))</f>
        <v/>
      </c>
      <c r="F35" s="235" t="str">
        <f>UPPER(IF($D35="","",VLOOKUP($D35,'1D ELO (5)'!$A$7:$P$39,2)))</f>
        <v/>
      </c>
      <c r="G35" s="235" t="str">
        <f>IF($D35="","",VLOOKUP($D35,'1D ELO (5)'!$A$7:$P$39,3))</f>
        <v/>
      </c>
      <c r="H35" s="625"/>
      <c r="I35" s="235" t="str">
        <f>IF($D35="","",VLOOKUP($D35,'1D ELO (5)'!$A$7:$P$39,4))</f>
        <v/>
      </c>
      <c r="J35" s="639"/>
      <c r="K35" s="523"/>
      <c r="L35" s="627"/>
      <c r="M35" s="526"/>
      <c r="N35" s="633"/>
      <c r="O35" s="523"/>
      <c r="P35" s="640"/>
      <c r="Q35" s="523"/>
      <c r="R35" s="204"/>
      <c r="S35" s="207"/>
    </row>
    <row r="36" spans="1:19" s="63" customFormat="1" ht="9" customHeight="1" x14ac:dyDescent="0.25">
      <c r="A36" s="628"/>
      <c r="B36" s="210"/>
      <c r="C36" s="210"/>
      <c r="D36" s="210"/>
      <c r="E36" s="624" t="str">
        <f>UPPER(IF($D35="","",VLOOKUP($D35,'1D ELO (5)'!$A$7:$P$33,11)))</f>
        <v/>
      </c>
      <c r="F36" s="235" t="str">
        <f>UPPER(IF($D35="","",VLOOKUP($D35,'1D ELO (5)'!$A$7:$P$33,8)))</f>
        <v/>
      </c>
      <c r="G36" s="235" t="str">
        <f>IF($D35="","",VLOOKUP($D35,'1D ELO (5)'!$A$7:$P$33,9))</f>
        <v/>
      </c>
      <c r="H36" s="625"/>
      <c r="I36" s="235" t="str">
        <f>IF($D35="","",VLOOKUP($D35,'1D ELO (5)'!$A$7:$P$33,10))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23">
        <v>9</v>
      </c>
      <c r="B39" s="197" t="str">
        <f>IF($D39="","",VLOOKUP($D39,'1D ELO (5)'!$A$7:$P$39,14))</f>
        <v/>
      </c>
      <c r="C39" s="197" t="str">
        <f>IF($D39="","",VLOOKUP($D39,'1D ELO (5)'!$A$7:$P$39,15))</f>
        <v/>
      </c>
      <c r="D39" s="199"/>
      <c r="E39" s="665" t="str">
        <f>UPPER(IF($D39="","",VLOOKUP($D39,'1D ELO (5)'!$A$7:$P$39,5)))</f>
        <v/>
      </c>
      <c r="F39" s="235" t="str">
        <f>UPPER(IF($D39="","",VLOOKUP($D39,'1D ELO (5)'!$A$7:$P$39,2)))</f>
        <v/>
      </c>
      <c r="G39" s="235" t="str">
        <f>IF($D39="","",VLOOKUP($D39,'1D ELO (5)'!$A$7:$P$39,3))</f>
        <v/>
      </c>
      <c r="H39" s="625"/>
      <c r="I39" s="235" t="str">
        <f>IF($D39="","",VLOOKUP($D39,'1D ELO (5)'!$A$7:$P$39,4))</f>
        <v/>
      </c>
      <c r="J39" s="626"/>
      <c r="K39" s="523"/>
      <c r="L39" s="627"/>
      <c r="M39" s="523"/>
      <c r="N39" s="627"/>
      <c r="O39" s="523"/>
      <c r="P39" s="640"/>
      <c r="Q39" s="526"/>
      <c r="R39" s="204"/>
      <c r="S39" s="207"/>
    </row>
    <row r="40" spans="1:19" s="63" customFormat="1" ht="9" customHeight="1" x14ac:dyDescent="0.25">
      <c r="A40" s="628"/>
      <c r="B40" s="210"/>
      <c r="C40" s="210"/>
      <c r="D40" s="210"/>
      <c r="E40" s="665" t="str">
        <f>UPPER(IF($D39="","",VLOOKUP($D39,'1D ELO (5)'!$A$7:$P$33,11)))</f>
        <v/>
      </c>
      <c r="F40" s="200" t="str">
        <f>UPPER(IF($D39="","",VLOOKUP($D39,'1D ELO (5)'!$A$7:$P$33,8)))</f>
        <v/>
      </c>
      <c r="G40" s="200" t="str">
        <f>IF($D39="","",VLOOKUP($D39,'1D ELO (5)'!$A$7:$P$33,9))</f>
        <v/>
      </c>
      <c r="H40" s="648"/>
      <c r="I40" s="200" t="str">
        <f>IF($D39="","",VLOOKUP($D39,'1D ELO (5)'!$A$7:$P$33,10))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(5)'!$A$7:$P$39,13))</f>
        <v/>
      </c>
      <c r="C43" s="197" t="str">
        <f>IF($D43="","",VLOOKUP($D43,'1D ELO (5)'!$A$7:$P$39,15))</f>
        <v/>
      </c>
      <c r="D43" s="199"/>
      <c r="E43" s="637" t="str">
        <f>UPPER(IF($D43="","",VLOOKUP($D43,'1D ELO (5)'!$A$7:$P$39,5)))</f>
        <v/>
      </c>
      <c r="F43" s="219" t="str">
        <f>UPPER(IF($D43="","",VLOOKUP($D43,'1D ELO (5)'!$A$7:$P$39,2)))</f>
        <v/>
      </c>
      <c r="G43" s="219" t="str">
        <f>IF($D43="","",VLOOKUP($D43,'1D ELO (5)'!$A$7:$P$39,3))</f>
        <v/>
      </c>
      <c r="H43" s="638"/>
      <c r="I43" s="219" t="str">
        <f>IF($D43="","",VLOOKUP($D43,'1D ELO (5)'!$A$7:$P$39,4))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(5)'!$A$7:$P$33,11)))</f>
        <v/>
      </c>
      <c r="F44" s="219" t="str">
        <f>UPPER(IF($D43="","",VLOOKUP($D43,'1D ELO (5)'!$A$7:$P$33,8)))</f>
        <v/>
      </c>
      <c r="G44" s="219" t="str">
        <f>IF($D43="","",VLOOKUP($D43,'1D ELO (5)'!$A$7:$P$33,9))</f>
        <v/>
      </c>
      <c r="H44" s="638"/>
      <c r="I44" s="219" t="str">
        <f>IF($D43="","",VLOOKUP($D43,'1D ELO (5)'!$A$7:$P$33,10))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(5)'!$A$7:$P$39,14))</f>
        <v/>
      </c>
      <c r="C47" s="197" t="str">
        <f>IF($D47="","",VLOOKUP($D47,'1D ELO (5)'!$A$7:$P$39,15))</f>
        <v/>
      </c>
      <c r="D47" s="199"/>
      <c r="E47" s="637" t="str">
        <f>UPPER(IF($D47="","",VLOOKUP($D47,'1D ELO (5)'!$A$7:$P$39,5)))</f>
        <v/>
      </c>
      <c r="F47" s="219" t="str">
        <f>UPPER(IF($D47="","",VLOOKUP($D47,'1D ELO (5)'!$A$7:$P$39,2)))</f>
        <v/>
      </c>
      <c r="G47" s="219" t="str">
        <f>IF($D47="","",VLOOKUP($D47,'1D ELO (5)'!$A$7:$P$39,3))</f>
        <v/>
      </c>
      <c r="H47" s="638"/>
      <c r="I47" s="219" t="str">
        <f>IF($D47="","",VLOOKUP($D47,'1D ELO (5)'!$A$7:$P$39,4))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(5)'!$A$7:$P$33,11)))</f>
        <v/>
      </c>
      <c r="F48" s="219" t="str">
        <f>UPPER(IF($D47="","",VLOOKUP($D47,'1D ELO (5)'!$A$7:$P$33,8)))</f>
        <v/>
      </c>
      <c r="G48" s="219" t="str">
        <f>IF($D47="","",VLOOKUP($D47,'1D ELO (5)'!$A$7:$P$33,9))</f>
        <v/>
      </c>
      <c r="H48" s="638"/>
      <c r="I48" s="219" t="str">
        <f>IF($D47="","",VLOOKUP($D47,'1D ELO (5)'!$A$7:$P$33,10))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211"/>
      <c r="F50" s="631"/>
      <c r="G50" s="631"/>
      <c r="H50" s="634"/>
      <c r="I50" s="528" t="s">
        <v>59</v>
      </c>
      <c r="J50" s="225"/>
      <c r="K50" s="635" t="str">
        <f>UPPER(IF(OR(J50="a",J50="as"),F48,IF(OR(J50="b",J50="bs"),F52,)))</f>
        <v/>
      </c>
      <c r="L50" s="629"/>
      <c r="M50" s="523"/>
      <c r="N50" s="640"/>
      <c r="O50" s="523"/>
      <c r="P50" s="640"/>
      <c r="Q50" s="523"/>
      <c r="R50" s="204"/>
      <c r="S50" s="207"/>
    </row>
    <row r="51" spans="1:19" s="63" customFormat="1" ht="9" customHeight="1" x14ac:dyDescent="0.25">
      <c r="A51" s="628">
        <v>12</v>
      </c>
      <c r="B51" s="197" t="str">
        <f>IF($D51="","",VLOOKUP($D51,'1D ELO (5)'!$A$7:$P$39,14))</f>
        <v/>
      </c>
      <c r="C51" s="197" t="str">
        <f>IF($D51="","",VLOOKUP($D51,'1D ELO (5)'!$A$7:$P$39,15))</f>
        <v/>
      </c>
      <c r="D51" s="199"/>
      <c r="E51" s="637" t="str">
        <f>UPPER(IF($D51="","",VLOOKUP($D51,'1D ELO (5)'!$A$7:$P$39,5)))</f>
        <v/>
      </c>
      <c r="F51" s="219" t="str">
        <f>UPPER(IF($D51="","",VLOOKUP($D51,'1D ELO (5)'!$A$7:$P$39,2)))</f>
        <v/>
      </c>
      <c r="G51" s="219" t="str">
        <f>IF($D51="","",VLOOKUP($D51,'1D ELO (5)'!$A$7:$P$39,3))</f>
        <v/>
      </c>
      <c r="H51" s="638"/>
      <c r="I51" s="219" t="str">
        <f>IF($D51="","",VLOOKUP($D51,'1D ELO (5)'!$A$7:$P$39,4))</f>
        <v/>
      </c>
      <c r="J51" s="639"/>
      <c r="K51" s="523"/>
      <c r="L51" s="627"/>
      <c r="M51" s="526"/>
      <c r="N51" s="645"/>
      <c r="O51" s="523"/>
      <c r="P51" s="640"/>
      <c r="Q51" s="523"/>
      <c r="R51" s="204"/>
      <c r="S51" s="207"/>
    </row>
    <row r="52" spans="1:19" s="63" customFormat="1" ht="9" customHeight="1" x14ac:dyDescent="0.25">
      <c r="A52" s="628"/>
      <c r="B52" s="210"/>
      <c r="C52" s="210"/>
      <c r="D52" s="210"/>
      <c r="E52" s="637" t="str">
        <f>UPPER(IF($D51="","",VLOOKUP($D51,'1D ELO (5)'!$A$7:$P$33,11)))</f>
        <v/>
      </c>
      <c r="F52" s="219" t="str">
        <f>UPPER(IF($D51="","",VLOOKUP($D51,'1D ELO (5)'!$A$7:$P$33,8)))</f>
        <v/>
      </c>
      <c r="G52" s="219" t="str">
        <f>IF($D51="","",VLOOKUP($D51,'1D ELO (5)'!$A$7:$P$33,9))</f>
        <v/>
      </c>
      <c r="H52" s="638"/>
      <c r="I52" s="219" t="str">
        <f>IF($D51="","",VLOOKUP($D51,'1D ELO (5)'!$A$7:$P$33,10))</f>
        <v/>
      </c>
      <c r="J52" s="629"/>
      <c r="K52" s="523"/>
      <c r="L52" s="627"/>
      <c r="M52" s="641"/>
      <c r="N52" s="646"/>
      <c r="O52" s="523"/>
      <c r="P52" s="640"/>
      <c r="Q52" s="523"/>
      <c r="R52" s="204"/>
      <c r="S52" s="207"/>
    </row>
    <row r="53" spans="1:19" s="63" customFormat="1" ht="9" customHeight="1" x14ac:dyDescent="0.25">
      <c r="A53" s="628"/>
      <c r="B53" s="212"/>
      <c r="C53" s="212"/>
      <c r="D53" s="212"/>
      <c r="E53" s="211"/>
      <c r="F53" s="631"/>
      <c r="G53" s="631"/>
      <c r="H53" s="634"/>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(5)'!$A$7:$P$39,14))</f>
        <v/>
      </c>
      <c r="C55" s="197" t="str">
        <f>IF($D55="","",VLOOKUP($D55,'1D ELO (5)'!$A$7:$P$39,15))</f>
        <v/>
      </c>
      <c r="D55" s="199"/>
      <c r="E55" s="637" t="str">
        <f>UPPER(IF($D55="","",VLOOKUP($D55,'1D ELO (5)'!$A$7:$P$39,5)))</f>
        <v/>
      </c>
      <c r="F55" s="219" t="str">
        <f>UPPER(IF($D55="","",VLOOKUP($D55,'1D ELO (5)'!$A$7:$P$39,2)))</f>
        <v/>
      </c>
      <c r="G55" s="219" t="str">
        <f>IF($D55="","",VLOOKUP($D55,'1D ELO (5)'!$A$7:$P$39,3))</f>
        <v/>
      </c>
      <c r="H55" s="638"/>
      <c r="I55" s="219" t="str">
        <f>IF($D55="","",VLOOKUP($D55,'1D ELO (5)'!$A$7:$P$39,4))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(5)'!$A$7:$P$33,11)))</f>
        <v/>
      </c>
      <c r="F56" s="219" t="str">
        <f>UPPER(IF($D55="","",VLOOKUP($D55,'1D ELO (5)'!$A$7:$P$33,8)))</f>
        <v/>
      </c>
      <c r="G56" s="219" t="str">
        <f>IF($D55="","",VLOOKUP($D55,'1D ELO (5)'!$A$7:$P$33,9))</f>
        <v/>
      </c>
      <c r="H56" s="638"/>
      <c r="I56" s="219" t="str">
        <f>IF($D55="","",VLOOKUP($D55,'1D ELO (5)'!$A$7:$P$33,10))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(5)'!$A$7:$P$39,14))</f>
        <v/>
      </c>
      <c r="C59" s="197" t="str">
        <f>IF($D59="","",VLOOKUP($D59,'1D ELO (5)'!$A$7:$P$39,15))</f>
        <v/>
      </c>
      <c r="D59" s="199"/>
      <c r="E59" s="637" t="str">
        <f>UPPER(IF($D59="","",VLOOKUP($D59,'1D ELO (5)'!$A$7:$P$39,5)))</f>
        <v/>
      </c>
      <c r="F59" s="219" t="str">
        <f>UPPER(IF($D59="","",VLOOKUP($D59,'1D ELO (5)'!$A$7:$P$39,2)))</f>
        <v/>
      </c>
      <c r="G59" s="219" t="str">
        <f>IF($D59="","",VLOOKUP($D59,'1D ELO (5)'!$A$7:$P$39,3))</f>
        <v/>
      </c>
      <c r="H59" s="638"/>
      <c r="I59" s="219" t="str">
        <f>IF($D59="","",VLOOKUP($D59,'1D ELO (5)'!$A$7:$P$39,4))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(5)'!$A$7:$P$33,11)))</f>
        <v/>
      </c>
      <c r="F60" s="219" t="str">
        <f>UPPER(IF($D59="","",VLOOKUP($D59,'1D ELO (5)'!$A$7:$P$33,8)))</f>
        <v/>
      </c>
      <c r="G60" s="219" t="str">
        <f>IF($D59="","",VLOOKUP($D59,'1D ELO (5)'!$A$7:$P$33,9))</f>
        <v/>
      </c>
      <c r="H60" s="638"/>
      <c r="I60" s="219" t="str">
        <f>IF($D59="","",VLOOKUP($D59,'1D ELO (5)'!$A$7:$P$33,10))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(5)'!$A$7:$P$39,14))</f>
        <v/>
      </c>
      <c r="C63" s="197" t="str">
        <f>IF($D63="","",VLOOKUP($D63,'1D ELO (5)'!$A$7:$P$39,15))</f>
        <v/>
      </c>
      <c r="D63" s="199"/>
      <c r="E63" s="637" t="str">
        <f>UPPER(IF($D63="","",VLOOKUP($D63,'1D ELO (5)'!$A$7:$P$39,5)))</f>
        <v/>
      </c>
      <c r="F63" s="219" t="str">
        <f>UPPER(IF($D63="","",VLOOKUP($D63,'1D ELO (5)'!$A$7:$P$39,2)))</f>
        <v/>
      </c>
      <c r="G63" s="219" t="str">
        <f>IF($D63="","",VLOOKUP($D63,'1D ELO (5)'!$A$7:$P$39,3))</f>
        <v/>
      </c>
      <c r="H63" s="638"/>
      <c r="I63" s="219" t="str">
        <f>IF($D63="","",VLOOKUP($D63,'1D ELO (5)'!$A$7:$P$39,4))</f>
        <v/>
      </c>
      <c r="J63" s="626"/>
      <c r="K63" s="523"/>
      <c r="L63" s="640"/>
      <c r="M63" s="523"/>
      <c r="N63" s="627"/>
      <c r="O63" s="672" t="s">
        <v>82</v>
      </c>
      <c r="P63" s="673"/>
      <c r="Q63" s="672" t="s">
        <v>238</v>
      </c>
      <c r="R63" s="673"/>
      <c r="S63" s="207"/>
    </row>
    <row r="64" spans="1:19" s="63" customFormat="1" ht="9" customHeight="1" x14ac:dyDescent="0.25">
      <c r="A64" s="628"/>
      <c r="B64" s="210"/>
      <c r="C64" s="210"/>
      <c r="D64" s="210"/>
      <c r="E64" s="637" t="str">
        <f>UPPER(IF($D63="","",VLOOKUP($D63,'1D ELO (5)'!$A$7:$P$33,11)))</f>
        <v/>
      </c>
      <c r="F64" s="219" t="str">
        <f>UPPER(IF($D63="","",VLOOKUP($D63,'1D ELO (5)'!$A$7:$P$33,8)))</f>
        <v/>
      </c>
      <c r="G64" s="219" t="str">
        <f>IF($D63="","",VLOOKUP($D63,'1D ELO (5)'!$A$7:$P$33,9))</f>
        <v/>
      </c>
      <c r="H64" s="638"/>
      <c r="I64" s="219" t="str">
        <f>IF($D63="","",VLOOKUP($D63,'1D ELO (5)'!$A$7:$P$33,10))</f>
        <v/>
      </c>
      <c r="J64" s="629"/>
      <c r="K64" s="630" t="str">
        <f>IF(J64="a",F63,IF(J64="b",F65,""))</f>
        <v/>
      </c>
      <c r="L64" s="640"/>
      <c r="M64" s="523"/>
      <c r="N64" s="627"/>
      <c r="O64" s="674" t="str">
        <f>UPPER(IF(OR(P38="a",P38="as"),O21,IF(OR(P38="b",P38="bs"),O53,)))</f>
        <v/>
      </c>
      <c r="P64" s="675"/>
      <c r="Q64" s="676"/>
      <c r="R64" s="673"/>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677" t="str">
        <f>UPPER(IF(OR(P38="a",P38="as"),O22,IF(OR(P38="b",P38="bs"),O54,)))</f>
        <v/>
      </c>
      <c r="P65" s="678"/>
      <c r="Q65" s="676"/>
      <c r="R65" s="673"/>
      <c r="S65" s="207"/>
    </row>
    <row r="66" spans="1:19" s="63" customFormat="1" ht="9" customHeight="1" x14ac:dyDescent="0.25">
      <c r="A66" s="628"/>
      <c r="B66" s="212"/>
      <c r="C66" s="212"/>
      <c r="D66" s="212"/>
      <c r="E66" s="211"/>
      <c r="F66" s="631"/>
      <c r="G66" s="631"/>
      <c r="H66" s="634"/>
      <c r="I66" s="528" t="s">
        <v>59</v>
      </c>
      <c r="J66" s="225"/>
      <c r="K66" s="635" t="str">
        <f>UPPER(IF(OR(J66="a",J66="as"),F64,IF(OR(J66="b",J66="bs"),F68,)))</f>
        <v/>
      </c>
      <c r="L66" s="629"/>
      <c r="M66" s="523"/>
      <c r="N66" s="627"/>
      <c r="O66" s="673"/>
      <c r="P66" s="679"/>
      <c r="Q66" s="674" t="str">
        <f>UPPER(IF(OR(P67="a",P67="as"),O64,IF(OR(P67="b",P67="bs"),O68,)))</f>
        <v/>
      </c>
      <c r="R66" s="680"/>
      <c r="S66" s="207"/>
    </row>
    <row r="67" spans="1:19" s="63" customFormat="1" ht="9" customHeight="1" x14ac:dyDescent="0.25">
      <c r="A67" s="669">
        <v>16</v>
      </c>
      <c r="B67" s="197" t="str">
        <f>IF($D67="","",VLOOKUP($D67,'1D ELO (5)'!$A$7:$P$39,14))</f>
        <v/>
      </c>
      <c r="C67" s="197" t="str">
        <f>IF($D67="","",VLOOKUP($D67,'1D ELO (5)'!$A$7:$P$39,15))</f>
        <v/>
      </c>
      <c r="D67" s="199"/>
      <c r="E67" s="665" t="str">
        <f>UPPER(IF($D67="","",VLOOKUP($D67,'1D ELO (5)'!$A$7:$P$39,5)))</f>
        <v/>
      </c>
      <c r="F67" s="235" t="str">
        <f>UPPER(IF($D67="","",VLOOKUP($D67,'1D ELO (5)'!$A$7:$P$39,2)))</f>
        <v/>
      </c>
      <c r="G67" s="235" t="str">
        <f>IF($D67="","",VLOOKUP($D67,'1D ELO (5)'!$A$7:$P$39,3))</f>
        <v/>
      </c>
      <c r="H67" s="625"/>
      <c r="I67" s="235" t="str">
        <f>IF($D67="","",VLOOKUP($D67,'1D ELO (5)'!$A$7:$P$39,4))</f>
        <v/>
      </c>
      <c r="J67" s="639"/>
      <c r="K67" s="523"/>
      <c r="L67" s="627"/>
      <c r="M67" s="526"/>
      <c r="N67" s="633"/>
      <c r="O67" s="550" t="s">
        <v>59</v>
      </c>
      <c r="P67" s="681"/>
      <c r="Q67" s="677" t="str">
        <f>UPPER(IF(OR(P67="a",P67="as"),O65,IF(OR(P67="b",P67="bs"),O69,)))</f>
        <v/>
      </c>
      <c r="R67" s="682"/>
      <c r="S67" s="207"/>
    </row>
    <row r="68" spans="1:19" s="63" customFormat="1" ht="9" customHeight="1" x14ac:dyDescent="0.25">
      <c r="A68" s="628"/>
      <c r="B68" s="210"/>
      <c r="C68" s="210"/>
      <c r="D68" s="210"/>
      <c r="E68" s="665" t="str">
        <f>UPPER(IF($D67="","",VLOOKUP($D67,'1D ELO (5)'!$A$7:$P$33,11)))</f>
        <v/>
      </c>
      <c r="F68" s="200" t="str">
        <f>UPPER(IF($D67="","",VLOOKUP($D67,'1D ELO (5)'!$A$7:$P$33,8)))</f>
        <v/>
      </c>
      <c r="G68" s="200" t="str">
        <f>IF($D67="","",VLOOKUP($D67,'1D ELO (5)'!$A$7:$P$33,9))</f>
        <v/>
      </c>
      <c r="H68" s="648"/>
      <c r="I68" s="200" t="str">
        <f>IF($D67="","",VLOOKUP($D67,'1D ELO (5)'!$A$7:$P$33,10))</f>
        <v/>
      </c>
      <c r="J68" s="629"/>
      <c r="K68" s="523"/>
      <c r="L68" s="627"/>
      <c r="M68" s="641"/>
      <c r="N68" s="642"/>
      <c r="O68" s="674" t="str">
        <f>UPPER(IF(OR(P113="a",P113="as"),O96,IF(OR(P113="b",P113="bs"),O128,)))</f>
        <v/>
      </c>
      <c r="P68" s="683"/>
      <c r="Q68" s="676"/>
      <c r="R68" s="673"/>
      <c r="S68" s="207"/>
    </row>
    <row r="69" spans="1:19" s="63" customFormat="1" ht="9" customHeight="1" x14ac:dyDescent="0.25">
      <c r="A69" s="482"/>
      <c r="B69" s="503"/>
      <c r="C69" s="503"/>
      <c r="D69" s="651"/>
      <c r="E69" s="651"/>
      <c r="F69" s="524"/>
      <c r="G69" s="524"/>
      <c r="H69" s="652"/>
      <c r="I69" s="524"/>
      <c r="J69" s="653"/>
      <c r="K69" s="205"/>
      <c r="L69" s="206"/>
      <c r="M69" s="205"/>
      <c r="N69" s="206"/>
      <c r="O69" s="677" t="str">
        <f>UPPER(IF(OR(P113="a",P113="as"),O97,IF(OR(P113="b",P113="bs"),O129,)))</f>
        <v/>
      </c>
      <c r="P69" s="684"/>
      <c r="Q69" s="676"/>
      <c r="R69" s="673"/>
      <c r="S69" s="207"/>
    </row>
    <row r="70" spans="1:19" s="10" customFormat="1" ht="6" customHeight="1" x14ac:dyDescent="0.25">
      <c r="A70" s="482"/>
      <c r="B70" s="503"/>
      <c r="C70" s="503"/>
      <c r="D70" s="651"/>
      <c r="E70" s="651"/>
      <c r="F70" s="524"/>
      <c r="G70" s="524"/>
      <c r="H70" s="652"/>
      <c r="I70" s="524"/>
      <c r="J70" s="653"/>
      <c r="K70" s="205"/>
      <c r="L70" s="206"/>
      <c r="M70" s="307"/>
      <c r="N70" s="308"/>
      <c r="O70" s="685"/>
      <c r="P70" s="686"/>
      <c r="Q70" s="685"/>
      <c r="R70" s="686"/>
      <c r="S70" s="314"/>
    </row>
    <row r="71" spans="1:19" s="21" customFormat="1" ht="10.5" customHeight="1" x14ac:dyDescent="0.25">
      <c r="A71" s="242" t="s">
        <v>54</v>
      </c>
      <c r="B71" s="243"/>
      <c r="C71" s="244"/>
      <c r="D71" s="245" t="s">
        <v>60</v>
      </c>
      <c r="E71" s="245"/>
      <c r="F71" s="246" t="s">
        <v>233</v>
      </c>
      <c r="G71" s="245" t="s">
        <v>60</v>
      </c>
      <c r="H71" s="246" t="s">
        <v>233</v>
      </c>
      <c r="I71" s="654"/>
      <c r="J71" s="246" t="s">
        <v>60</v>
      </c>
      <c r="K71" s="246" t="s">
        <v>62</v>
      </c>
      <c r="L71" s="248"/>
      <c r="M71" s="246" t="s">
        <v>63</v>
      </c>
      <c r="N71" s="249"/>
      <c r="O71" s="250" t="s">
        <v>234</v>
      </c>
      <c r="P71" s="250"/>
      <c r="Q71" s="251"/>
      <c r="R71" s="252"/>
    </row>
    <row r="72" spans="1:19" s="21" customFormat="1" ht="9" customHeight="1" x14ac:dyDescent="0.25">
      <c r="A72" s="309" t="s">
        <v>244</v>
      </c>
      <c r="B72" s="262"/>
      <c r="C72" s="310"/>
      <c r="D72" s="257">
        <v>1</v>
      </c>
      <c r="E72" s="257"/>
      <c r="F72" s="258">
        <f>IF(D72&gt;$R$79,,UPPER(VLOOKUP(D72,'1D ELO (5)'!$A$7:$L$23,2)))</f>
        <v>0</v>
      </c>
      <c r="G72" s="687">
        <v>5</v>
      </c>
      <c r="H72" s="258">
        <f>IF(G72&gt;$R$79,,UPPER(VLOOKUP(G72,'1D ELO (5)'!$A$7:$L$23,2)))</f>
        <v>0</v>
      </c>
      <c r="I72" s="655"/>
      <c r="J72" s="656" t="s">
        <v>66</v>
      </c>
      <c r="K72" s="262"/>
      <c r="L72" s="263"/>
      <c r="M72" s="262"/>
      <c r="N72" s="264"/>
      <c r="O72" s="265" t="s">
        <v>245</v>
      </c>
      <c r="P72" s="266"/>
      <c r="Q72" s="266"/>
      <c r="R72" s="267"/>
    </row>
    <row r="73" spans="1:19" s="21" customFormat="1" ht="9" customHeight="1" x14ac:dyDescent="0.25">
      <c r="A73" s="268" t="s">
        <v>126</v>
      </c>
      <c r="B73" s="269"/>
      <c r="C73" s="271"/>
      <c r="D73" s="257"/>
      <c r="E73" s="257"/>
      <c r="F73" s="258">
        <f>IF(D72&gt;$R$79,,UPPER(VLOOKUP(D72,'1D ELO (5)'!$A$7:$L$23,8)))</f>
        <v>0</v>
      </c>
      <c r="G73" s="687"/>
      <c r="H73" s="258">
        <f>IF(G72&gt;$R$79,,UPPER(VLOOKUP(G72,'1D ELO (5)'!$A$7:$L$23,8)))</f>
        <v>0</v>
      </c>
      <c r="I73" s="655"/>
      <c r="J73" s="656"/>
      <c r="K73" s="258">
        <f>IF(J72&gt;$R$79,,UPPER(VLOOKUP(J72,'1D ELO (5)'!$A$7:$L$23,8)))</f>
        <v>0</v>
      </c>
      <c r="L73" s="263"/>
      <c r="M73" s="262"/>
      <c r="N73" s="264"/>
      <c r="O73" s="269"/>
      <c r="P73" s="273"/>
      <c r="Q73" s="269"/>
      <c r="R73" s="274"/>
    </row>
    <row r="74" spans="1:19" s="21" customFormat="1" ht="9" customHeight="1" x14ac:dyDescent="0.25">
      <c r="A74" s="275"/>
      <c r="B74" s="276"/>
      <c r="C74" s="278"/>
      <c r="D74" s="257">
        <v>2</v>
      </c>
      <c r="E74" s="257"/>
      <c r="F74" s="258">
        <f>IF(D74&gt;$R$79,,UPPER(VLOOKUP(D74,'1D ELO (5)'!$A$7:$L$23,2)))</f>
        <v>0</v>
      </c>
      <c r="G74" s="687">
        <v>6</v>
      </c>
      <c r="H74" s="258">
        <f>IF(G74&gt;$R$79,,UPPER(VLOOKUP(G74,'1D ELO (5)'!$A$7:$L$23,2)))</f>
        <v>0</v>
      </c>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(5)'!$A$7:$L$23,8)))</f>
        <v>0</v>
      </c>
      <c r="G75" s="687"/>
      <c r="H75" s="258">
        <f>IF(G74&gt;$R$79,,UPPER(VLOOKUP(G74,'1D ELO (5)'!$A$7:$L$23,8)))</f>
        <v>0</v>
      </c>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(5)'!$A$7:$L$23,2)))</f>
        <v>0</v>
      </c>
      <c r="G76" s="687">
        <v>7</v>
      </c>
      <c r="H76" s="258">
        <f>IF(G76&gt;$R$79,,UPPER(VLOOKUP(G76,'1D ELO (5)'!$A$7:$L$23,2)))</f>
        <v>0</v>
      </c>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(5)'!$A$7:$L$23,8)))</f>
        <v>0</v>
      </c>
      <c r="G77" s="687"/>
      <c r="H77" s="258">
        <f>IF(G76&gt;$R$79,,UPPER(VLOOKUP(G76,'1D ELO (5)'!$A$7:$L$23,8)))</f>
        <v>0</v>
      </c>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(5)'!$A$7:$L$23,2)))</f>
        <v>0</v>
      </c>
      <c r="G78" s="687">
        <v>8</v>
      </c>
      <c r="H78" s="258">
        <f>IF(G78&gt;$R$79,,UPPER(VLOOKUP(G78,'1D ELO (5)'!$A$7:$L$23,2)))</f>
        <v>0</v>
      </c>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(5)'!$A$7:$L$23,8)))</f>
        <v>0</v>
      </c>
      <c r="G79" s="688"/>
      <c r="H79" s="292">
        <f>IF(G78&gt;$R$79,,UPPER(VLOOKUP(G78,'1D ELO (5)'!$A$7:$L$23,8)))</f>
        <v>0</v>
      </c>
      <c r="I79" s="658"/>
      <c r="J79" s="663"/>
      <c r="K79" s="269"/>
      <c r="L79" s="273"/>
      <c r="M79" s="269"/>
      <c r="N79" s="274"/>
      <c r="O79" s="269">
        <f>R4</f>
        <v>0</v>
      </c>
      <c r="P79" s="273"/>
      <c r="Q79" s="269"/>
      <c r="R79" s="689">
        <f>'1D ELO (5)'!$P$5</f>
        <v>0</v>
      </c>
    </row>
    <row r="80" spans="1:19" s="175" customFormat="1" ht="9.6" x14ac:dyDescent="0.25">
      <c r="A80" s="285"/>
      <c r="B80" s="58" t="s">
        <v>53</v>
      </c>
      <c r="C80" s="58" t="s">
        <v>239</v>
      </c>
      <c r="D80" s="58" t="s">
        <v>240</v>
      </c>
      <c r="E80" s="58" t="s">
        <v>105</v>
      </c>
      <c r="F80" s="69" t="s">
        <v>27</v>
      </c>
      <c r="G80" s="69" t="s">
        <v>28</v>
      </c>
      <c r="H80" s="69"/>
      <c r="I80" s="69" t="s">
        <v>38</v>
      </c>
      <c r="J80" s="69"/>
      <c r="K80" s="58" t="s">
        <v>57</v>
      </c>
      <c r="L80" s="618"/>
      <c r="M80" s="58" t="s">
        <v>160</v>
      </c>
      <c r="N80" s="618"/>
      <c r="O80" s="58" t="s">
        <v>241</v>
      </c>
      <c r="P80" s="618"/>
      <c r="Q80" s="58" t="s">
        <v>242</v>
      </c>
      <c r="R80" s="619"/>
    </row>
    <row r="81" spans="1:21" s="175" customFormat="1" ht="3.75" customHeight="1" x14ac:dyDescent="0.25">
      <c r="A81" s="690"/>
      <c r="B81" s="691"/>
      <c r="C81" s="691"/>
      <c r="D81" s="691"/>
      <c r="E81" s="691"/>
      <c r="F81" s="692"/>
      <c r="G81" s="692"/>
      <c r="H81" s="10"/>
      <c r="I81" s="692"/>
      <c r="J81" s="693"/>
      <c r="K81" s="691"/>
      <c r="L81" s="693"/>
      <c r="M81" s="691"/>
      <c r="N81" s="693"/>
      <c r="O81" s="691"/>
      <c r="P81" s="693"/>
      <c r="Q81" s="691"/>
      <c r="R81" s="694"/>
    </row>
    <row r="82" spans="1:21" s="63" customFormat="1" ht="10.5" customHeight="1" x14ac:dyDescent="0.25">
      <c r="A82" s="623">
        <v>17</v>
      </c>
      <c r="B82" s="197" t="str">
        <f>IF($D82="","",VLOOKUP($D82,'1D ELO (5)'!$A$7:$P$39,14))</f>
        <v/>
      </c>
      <c r="C82" s="197" t="str">
        <f>IF($D82="","",VLOOKUP($D82,'1D ELO (5)'!$A$7:$P$39,15))</f>
        <v/>
      </c>
      <c r="D82" s="199"/>
      <c r="E82" s="624" t="str">
        <f>UPPER(IF($D82="","",VLOOKUP($D82,'1D ELO (5)'!$A$7:$P$39,5)))</f>
        <v/>
      </c>
      <c r="F82" s="235" t="str">
        <f>UPPER(IF($D82="","",VLOOKUP($D82,'1D ELO (5)'!$A$7:$P$39,2)))</f>
        <v/>
      </c>
      <c r="G82" s="235" t="str">
        <f>IF($D82="","",VLOOKUP($D82,'1D ELO (5)'!$A$7:$P$39,3))</f>
        <v/>
      </c>
      <c r="H82" s="625"/>
      <c r="I82" s="235" t="str">
        <f>IF($D82="","",VLOOKUP($D82,'1D ELO (5)'!$A$7:$P$39,4))</f>
        <v/>
      </c>
      <c r="J82" s="626"/>
      <c r="K82" s="523"/>
      <c r="L82" s="627"/>
      <c r="M82" s="523"/>
      <c r="N82" s="627"/>
      <c r="O82" s="523"/>
      <c r="P82" s="627"/>
      <c r="Q82" s="523"/>
      <c r="R82" s="671" t="s">
        <v>246</v>
      </c>
      <c r="S82" s="207"/>
      <c r="U82" s="208">
        <f>Birók!P60</f>
        <v>0</v>
      </c>
    </row>
    <row r="83" spans="1:21" s="63" customFormat="1" ht="9" customHeight="1" x14ac:dyDescent="0.25">
      <c r="A83" s="628"/>
      <c r="B83" s="210"/>
      <c r="C83" s="210"/>
      <c r="D83" s="210"/>
      <c r="E83" s="624" t="str">
        <f>UPPER(IF($D82="","",VLOOKUP($D82,'1D ELO (5)'!$A$7:$P$33,11)))</f>
        <v/>
      </c>
      <c r="F83" s="235" t="str">
        <f>UPPER(IF($D82="","",VLOOKUP($D82,'1D ELO (5)'!$A$7:$P$33,8)))</f>
        <v/>
      </c>
      <c r="G83" s="235" t="str">
        <f>IF($D82="","",VLOOKUP($D82,'1D ELO (5)'!$A$7:$P$33,9))</f>
        <v/>
      </c>
      <c r="H83" s="625"/>
      <c r="I83" s="235" t="str">
        <f>IF($D82="","",VLOOKUP($D82,'1D ELO (5)'!$A$7:$P$33,10))</f>
        <v/>
      </c>
      <c r="J83" s="629"/>
      <c r="K83" s="630" t="str">
        <f>IF(J83="a",F82,IF(J83="b",F84,""))</f>
        <v/>
      </c>
      <c r="L83" s="627"/>
      <c r="M83" s="523"/>
      <c r="N83" s="627"/>
      <c r="O83" s="523"/>
      <c r="P83" s="627"/>
      <c r="Q83" s="523"/>
      <c r="R83" s="204"/>
      <c r="S83" s="207"/>
      <c r="U83" s="218">
        <f>Birók!P61</f>
        <v>0</v>
      </c>
    </row>
    <row r="84" spans="1:21" s="63" customFormat="1" ht="9" customHeight="1" x14ac:dyDescent="0.25">
      <c r="A84" s="628"/>
      <c r="B84" s="212"/>
      <c r="C84" s="212"/>
      <c r="D84" s="212"/>
      <c r="E84" s="316"/>
      <c r="F84" s="631"/>
      <c r="G84" s="631"/>
      <c r="H84" s="10"/>
      <c r="I84" s="631"/>
      <c r="J84" s="632"/>
      <c r="K84" s="298" t="str">
        <f>UPPER(IF(OR(J85="a",J85="as"),F82,IF(OR(J85="b",J85="bs"),F86,)))</f>
        <v/>
      </c>
      <c r="L84" s="633"/>
      <c r="M84" s="523"/>
      <c r="N84" s="627"/>
      <c r="O84" s="523"/>
      <c r="P84" s="627"/>
      <c r="Q84" s="523"/>
      <c r="R84" s="204"/>
      <c r="S84" s="207"/>
      <c r="U84" s="218">
        <f>Birók!P62</f>
        <v>0</v>
      </c>
    </row>
    <row r="85" spans="1:21" s="63" customFormat="1" ht="9" customHeight="1" x14ac:dyDescent="0.25">
      <c r="A85" s="628"/>
      <c r="B85" s="212"/>
      <c r="C85" s="212"/>
      <c r="D85" s="212"/>
      <c r="E85" s="211"/>
      <c r="F85" s="631"/>
      <c r="G85" s="631"/>
      <c r="H85" s="634"/>
      <c r="I85" s="528" t="s">
        <v>59</v>
      </c>
      <c r="J85" s="225"/>
      <c r="K85" s="635" t="str">
        <f>UPPER(IF(OR(J85="a",J85="as"),F83,IF(OR(J85="b",J85="bs"),F87,)))</f>
        <v/>
      </c>
      <c r="L85" s="636"/>
      <c r="M85" s="523"/>
      <c r="N85" s="627"/>
      <c r="O85" s="523"/>
      <c r="P85" s="627"/>
      <c r="Q85" s="523"/>
      <c r="R85" s="204"/>
      <c r="S85" s="207"/>
      <c r="U85" s="218">
        <f>Birók!P63</f>
        <v>0</v>
      </c>
    </row>
    <row r="86" spans="1:21" s="63" customFormat="1" ht="9" customHeight="1" x14ac:dyDescent="0.25">
      <c r="A86" s="628">
        <v>18</v>
      </c>
      <c r="B86" s="197" t="str">
        <f>IF($D86="","",VLOOKUP($D86,'1D ELO (5)'!$A$7:$P$39,14))</f>
        <v/>
      </c>
      <c r="C86" s="197" t="str">
        <f>IF($D86="","",VLOOKUP($D86,'1D ELO (5)'!$A$7:$P$39,15))</f>
        <v/>
      </c>
      <c r="D86" s="199"/>
      <c r="E86" s="637" t="str">
        <f>UPPER(IF($D86="","",VLOOKUP($D86,'1D ELO (5)'!$A$7:$P$39,5)))</f>
        <v/>
      </c>
      <c r="F86" s="219" t="str">
        <f>UPPER(IF($D86="","",VLOOKUP($D86,'1D ELO (5)'!$A$7:$P$39,2)))</f>
        <v/>
      </c>
      <c r="G86" s="219" t="str">
        <f>IF($D86="","",VLOOKUP($D86,'1D ELO (5)'!$A$7:$P$39,3))</f>
        <v/>
      </c>
      <c r="H86" s="638"/>
      <c r="I86" s="219" t="str">
        <f>IF($D86="","",VLOOKUP($D86,'1D ELO (5)'!$A$7:$P$39,4))</f>
        <v/>
      </c>
      <c r="J86" s="639"/>
      <c r="K86" s="523"/>
      <c r="L86" s="640"/>
      <c r="M86" s="526"/>
      <c r="N86" s="633"/>
      <c r="O86" s="523"/>
      <c r="P86" s="627"/>
      <c r="Q86" s="523"/>
      <c r="R86" s="204"/>
      <c r="S86" s="207"/>
      <c r="U86" s="218">
        <f>Birók!P64</f>
        <v>0</v>
      </c>
    </row>
    <row r="87" spans="1:21" s="63" customFormat="1" ht="9" customHeight="1" x14ac:dyDescent="0.25">
      <c r="A87" s="628"/>
      <c r="B87" s="210"/>
      <c r="C87" s="210"/>
      <c r="D87" s="210"/>
      <c r="E87" s="637" t="str">
        <f>UPPER(IF($D86="","",VLOOKUP($D86,'1D ELO (5)'!$A$7:$P$33,11)))</f>
        <v/>
      </c>
      <c r="F87" s="219" t="str">
        <f>UPPER(IF($D86="","",VLOOKUP($D86,'1D ELO (5)'!$A$7:$P$33,8)))</f>
        <v/>
      </c>
      <c r="G87" s="219" t="str">
        <f>IF($D86="","",VLOOKUP($D86,'1D ELO (5)'!$A$7:$P$33,9))</f>
        <v/>
      </c>
      <c r="H87" s="638"/>
      <c r="I87" s="219" t="str">
        <f>IF($D86="","",VLOOKUP($D86,'1D ELO (5)'!$A$7:$P$33,10))</f>
        <v/>
      </c>
      <c r="J87" s="629"/>
      <c r="K87" s="523"/>
      <c r="L87" s="640"/>
      <c r="M87" s="641"/>
      <c r="N87" s="642"/>
      <c r="O87" s="523"/>
      <c r="P87" s="627"/>
      <c r="Q87" s="523"/>
      <c r="R87" s="204"/>
      <c r="S87" s="207"/>
      <c r="U87" s="218">
        <f>Birók!P65</f>
        <v>0</v>
      </c>
    </row>
    <row r="88" spans="1:21" s="63" customFormat="1" ht="9" customHeight="1" x14ac:dyDescent="0.25">
      <c r="A88" s="628"/>
      <c r="B88" s="212"/>
      <c r="C88" s="212"/>
      <c r="D88" s="223"/>
      <c r="E88" s="666"/>
      <c r="F88" s="631"/>
      <c r="G88" s="631"/>
      <c r="H88" s="634"/>
      <c r="I88" s="631"/>
      <c r="J88" s="643"/>
      <c r="K88" s="523"/>
      <c r="L88" s="632"/>
      <c r="M88" s="298" t="str">
        <f>UPPER(IF(OR(L89="a",L89="as"),K84,IF(OR(L89="b",L89="bs"),K92,)))</f>
        <v/>
      </c>
      <c r="N88" s="627"/>
      <c r="O88" s="523"/>
      <c r="P88" s="627"/>
      <c r="Q88" s="523"/>
      <c r="R88" s="204"/>
      <c r="S88" s="207"/>
      <c r="U88" s="218">
        <f>Birók!P66</f>
        <v>0</v>
      </c>
    </row>
    <row r="89" spans="1:21" s="63" customFormat="1" ht="9" customHeight="1" x14ac:dyDescent="0.25">
      <c r="A89" s="628"/>
      <c r="B89" s="212"/>
      <c r="C89" s="212"/>
      <c r="D89" s="223"/>
      <c r="E89" s="666"/>
      <c r="F89" s="631"/>
      <c r="G89" s="631"/>
      <c r="H89" s="634"/>
      <c r="I89" s="631"/>
      <c r="J89" s="643"/>
      <c r="K89" s="215" t="s">
        <v>59</v>
      </c>
      <c r="L89" s="225"/>
      <c r="M89" s="635" t="str">
        <f>UPPER(IF(OR(L89="a",L89="as"),K85,IF(OR(L89="b",L89="bs"),K93,)))</f>
        <v/>
      </c>
      <c r="N89" s="636"/>
      <c r="O89" s="523"/>
      <c r="P89" s="627"/>
      <c r="Q89" s="523"/>
      <c r="R89" s="204"/>
      <c r="S89" s="207"/>
      <c r="U89" s="218">
        <f>Birók!P67</f>
        <v>0</v>
      </c>
    </row>
    <row r="90" spans="1:21" s="63" customFormat="1" ht="9" customHeight="1" x14ac:dyDescent="0.25">
      <c r="A90" s="644">
        <v>19</v>
      </c>
      <c r="B90" s="197" t="str">
        <f>IF($D90="","",VLOOKUP($D90,'1D ELO (5)'!$A$7:$P$39,14))</f>
        <v/>
      </c>
      <c r="C90" s="197" t="str">
        <f>IF($D90="","",VLOOKUP($D90,'1D ELO (5)'!$A$7:$P$39,15))</f>
        <v/>
      </c>
      <c r="D90" s="199"/>
      <c r="E90" s="637" t="str">
        <f>UPPER(IF($D90="","",VLOOKUP($D90,'1D ELO (5)'!$A$7:$P$39,5)))</f>
        <v/>
      </c>
      <c r="F90" s="219" t="str">
        <f>UPPER(IF($D90="","",VLOOKUP($D90,'1D ELO (5)'!$A$7:$P$39,2)))</f>
        <v/>
      </c>
      <c r="G90" s="219" t="str">
        <f>IF($D90="","",VLOOKUP($D90,'1D ELO (5)'!$A$7:$P$39,3))</f>
        <v/>
      </c>
      <c r="H90" s="638"/>
      <c r="I90" s="219" t="str">
        <f>IF($D90="","",VLOOKUP($D90,'1D ELO (5)'!$A$7:$P$39,4))</f>
        <v/>
      </c>
      <c r="J90" s="626"/>
      <c r="K90" s="523"/>
      <c r="L90" s="640"/>
      <c r="M90" s="523"/>
      <c r="N90" s="640"/>
      <c r="O90" s="526"/>
      <c r="P90" s="627"/>
      <c r="Q90" s="523"/>
      <c r="R90" s="204"/>
      <c r="S90" s="207"/>
      <c r="U90" s="218">
        <f>Birók!P68</f>
        <v>0</v>
      </c>
    </row>
    <row r="91" spans="1:21" s="63" customFormat="1" ht="9" customHeight="1" x14ac:dyDescent="0.25">
      <c r="A91" s="628"/>
      <c r="B91" s="210"/>
      <c r="C91" s="210"/>
      <c r="D91" s="210"/>
      <c r="E91" s="637" t="str">
        <f>UPPER(IF($D90="","",VLOOKUP($D90,'1D ELO (5)'!$A$7:$P$33,11)))</f>
        <v/>
      </c>
      <c r="F91" s="219" t="str">
        <f>UPPER(IF($D90="","",VLOOKUP($D90,'1D ELO (5)'!$A$7:$P$33,8)))</f>
        <v/>
      </c>
      <c r="G91" s="219" t="str">
        <f>IF($D90="","",VLOOKUP($D90,'1D ELO (5)'!$A$7:$P$33,9))</f>
        <v/>
      </c>
      <c r="H91" s="638"/>
      <c r="I91" s="219" t="str">
        <f>IF($D90="","",VLOOKUP($D90,'1D ELO (5)'!$A$7:$P$33,10))</f>
        <v/>
      </c>
      <c r="J91" s="629"/>
      <c r="K91" s="630" t="str">
        <f>IF(J91="a",F90,IF(J91="b",F92,""))</f>
        <v/>
      </c>
      <c r="L91" s="640"/>
      <c r="M91" s="523"/>
      <c r="N91" s="640"/>
      <c r="O91" s="523"/>
      <c r="P91" s="627"/>
      <c r="Q91" s="523"/>
      <c r="R91" s="204"/>
      <c r="S91" s="207"/>
      <c r="U91" s="301">
        <f>Birók!P69</f>
        <v>0</v>
      </c>
    </row>
    <row r="92" spans="1:21" s="63" customFormat="1" ht="9" customHeight="1" x14ac:dyDescent="0.25">
      <c r="A92" s="628"/>
      <c r="B92" s="212"/>
      <c r="C92" s="212"/>
      <c r="D92" s="223"/>
      <c r="E92" s="666"/>
      <c r="F92" s="631"/>
      <c r="G92" s="631"/>
      <c r="H92" s="634"/>
      <c r="I92" s="631"/>
      <c r="J92" s="632"/>
      <c r="K92" s="298" t="str">
        <f>UPPER(IF(OR(J93="a",J93="as"),F90,IF(OR(J93="b",J93="bs"),F94,)))</f>
        <v/>
      </c>
      <c r="L92" s="645"/>
      <c r="M92" s="523"/>
      <c r="N92" s="640"/>
      <c r="O92" s="523"/>
      <c r="P92" s="627"/>
      <c r="Q92" s="523"/>
      <c r="R92" s="204"/>
      <c r="S92" s="207"/>
    </row>
    <row r="93" spans="1:21" s="63" customFormat="1" ht="9" customHeight="1" x14ac:dyDescent="0.25">
      <c r="A93" s="628"/>
      <c r="B93" s="212"/>
      <c r="C93" s="212"/>
      <c r="D93" s="223"/>
      <c r="E93" s="666"/>
      <c r="F93" s="631"/>
      <c r="G93" s="631"/>
      <c r="H93" s="634"/>
      <c r="I93" s="528" t="s">
        <v>59</v>
      </c>
      <c r="J93" s="225"/>
      <c r="K93" s="635" t="str">
        <f>UPPER(IF(OR(J93="a",J93="as"),F91,IF(OR(J93="b",J93="bs"),F95,)))</f>
        <v/>
      </c>
      <c r="L93" s="629"/>
      <c r="M93" s="523"/>
      <c r="N93" s="640"/>
      <c r="O93" s="523"/>
      <c r="P93" s="627"/>
      <c r="Q93" s="523"/>
      <c r="R93" s="204"/>
      <c r="S93" s="207"/>
    </row>
    <row r="94" spans="1:21" s="63" customFormat="1" ht="9" customHeight="1" x14ac:dyDescent="0.25">
      <c r="A94" s="628">
        <v>20</v>
      </c>
      <c r="B94" s="197" t="str">
        <f>IF($D94="","",VLOOKUP($D94,'1D ELO (5)'!$A$7:$P$39,14))</f>
        <v/>
      </c>
      <c r="C94" s="197" t="str">
        <f>IF($D94="","",VLOOKUP($D94,'1D ELO (5)'!$A$7:$P$39,15))</f>
        <v/>
      </c>
      <c r="D94" s="199"/>
      <c r="E94" s="637" t="str">
        <f>UPPER(IF($D94="","",VLOOKUP($D94,'1D ELO (5)'!$A$7:$P$39,5)))</f>
        <v/>
      </c>
      <c r="F94" s="219" t="str">
        <f>UPPER(IF($D94="","",VLOOKUP($D94,'1D ELO (5)'!$A$7:$P$39,2)))</f>
        <v/>
      </c>
      <c r="G94" s="219" t="str">
        <f>IF($D94="","",VLOOKUP($D94,'1D ELO (5)'!$A$7:$P$39,3))</f>
        <v/>
      </c>
      <c r="H94" s="638"/>
      <c r="I94" s="219" t="str">
        <f>IF($D94="","",VLOOKUP($D94,'1D ELO (5)'!$A$7:$P$39,4))</f>
        <v/>
      </c>
      <c r="J94" s="639"/>
      <c r="K94" s="523"/>
      <c r="L94" s="627"/>
      <c r="M94" s="526"/>
      <c r="N94" s="645"/>
      <c r="O94" s="523"/>
      <c r="P94" s="627"/>
      <c r="Q94" s="523"/>
      <c r="R94" s="204"/>
      <c r="S94" s="207"/>
    </row>
    <row r="95" spans="1:21" s="63" customFormat="1" ht="9" customHeight="1" x14ac:dyDescent="0.25">
      <c r="A95" s="628"/>
      <c r="B95" s="210"/>
      <c r="C95" s="210"/>
      <c r="D95" s="210"/>
      <c r="E95" s="637" t="str">
        <f>UPPER(IF($D94="","",VLOOKUP($D94,'1D ELO (5)'!$A$7:$P$33,11)))</f>
        <v/>
      </c>
      <c r="F95" s="219" t="str">
        <f>UPPER(IF($D94="","",VLOOKUP($D94,'1D ELO (5)'!$A$7:$P$33,8)))</f>
        <v/>
      </c>
      <c r="G95" s="219" t="str">
        <f>IF($D94="","",VLOOKUP($D94,'1D ELO (5)'!$A$7:$P$33,9))</f>
        <v/>
      </c>
      <c r="H95" s="638"/>
      <c r="I95" s="219" t="str">
        <f>IF($D94="","",VLOOKUP($D94,'1D ELO (5)'!$A$7:$P$33,10))</f>
        <v/>
      </c>
      <c r="J95" s="629"/>
      <c r="K95" s="523"/>
      <c r="L95" s="627"/>
      <c r="M95" s="641"/>
      <c r="N95" s="646"/>
      <c r="O95" s="523"/>
      <c r="P95" s="627"/>
      <c r="Q95" s="523"/>
      <c r="R95" s="204"/>
      <c r="S95" s="207"/>
    </row>
    <row r="96" spans="1:21" s="63" customFormat="1" ht="9" customHeight="1" x14ac:dyDescent="0.25">
      <c r="A96" s="628"/>
      <c r="B96" s="212"/>
      <c r="C96" s="212"/>
      <c r="D96" s="212"/>
      <c r="E96" s="211"/>
      <c r="F96" s="631"/>
      <c r="G96" s="631"/>
      <c r="H96" s="634"/>
      <c r="I96" s="631"/>
      <c r="J96" s="643"/>
      <c r="K96" s="523"/>
      <c r="L96" s="627"/>
      <c r="M96" s="523"/>
      <c r="N96" s="632"/>
      <c r="O96" s="298" t="str">
        <f>UPPER(IF(OR(N97="a",N97="as"),M88,IF(OR(N97="b",N97="bs"),M104,)))</f>
        <v/>
      </c>
      <c r="P96" s="627"/>
      <c r="Q96" s="523"/>
      <c r="R96" s="204"/>
      <c r="S96" s="207"/>
    </row>
    <row r="97" spans="1:19" s="63" customFormat="1" ht="9" customHeight="1" x14ac:dyDescent="0.25">
      <c r="A97" s="628"/>
      <c r="B97" s="212"/>
      <c r="C97" s="212"/>
      <c r="D97" s="212"/>
      <c r="E97" s="211"/>
      <c r="F97" s="631"/>
      <c r="G97" s="631"/>
      <c r="H97" s="634"/>
      <c r="I97" s="631"/>
      <c r="J97" s="643"/>
      <c r="K97" s="523"/>
      <c r="L97" s="627"/>
      <c r="M97" s="215" t="s">
        <v>59</v>
      </c>
      <c r="N97" s="225"/>
      <c r="O97" s="635" t="str">
        <f>UPPER(IF(OR(N97="a",N97="as"),M89,IF(OR(N97="b",N97="bs"),M105,)))</f>
        <v/>
      </c>
      <c r="P97" s="636"/>
      <c r="Q97" s="523"/>
      <c r="R97" s="204"/>
      <c r="S97" s="207"/>
    </row>
    <row r="98" spans="1:19" s="63" customFormat="1" ht="9" customHeight="1" x14ac:dyDescent="0.25">
      <c r="A98" s="628">
        <v>21</v>
      </c>
      <c r="B98" s="197" t="str">
        <f>IF($D98="","",VLOOKUP($D98,'1D ELO (5)'!$A$7:$P$39,14))</f>
        <v/>
      </c>
      <c r="C98" s="197" t="str">
        <f>IF($D98="","",VLOOKUP($D98,'1D ELO (5)'!$A$7:$P$39,15))</f>
        <v/>
      </c>
      <c r="D98" s="199"/>
      <c r="E98" s="637" t="str">
        <f>UPPER(IF($D98="","",VLOOKUP($D98,'1D ELO (5)'!$A$7:$P$39,5)))</f>
        <v/>
      </c>
      <c r="F98" s="219" t="str">
        <f>UPPER(IF($D98="","",VLOOKUP($D98,'1D ELO (5)'!$A$7:$P$39,2)))</f>
        <v/>
      </c>
      <c r="G98" s="219" t="str">
        <f>IF($D98="","",VLOOKUP($D98,'1D ELO (5)'!$A$7:$P$39,3))</f>
        <v/>
      </c>
      <c r="H98" s="638"/>
      <c r="I98" s="219" t="str">
        <f>IF($D98="","",VLOOKUP($D98,'1D ELO (5)'!$A$7:$P$39,4))</f>
        <v/>
      </c>
      <c r="J98" s="626"/>
      <c r="K98" s="523"/>
      <c r="L98" s="627"/>
      <c r="M98" s="523"/>
      <c r="N98" s="640"/>
      <c r="O98" s="523"/>
      <c r="P98" s="640"/>
      <c r="Q98" s="523"/>
      <c r="R98" s="204"/>
      <c r="S98" s="207"/>
    </row>
    <row r="99" spans="1:19" s="63" customFormat="1" ht="9" customHeight="1" x14ac:dyDescent="0.25">
      <c r="A99" s="628"/>
      <c r="B99" s="210"/>
      <c r="C99" s="210"/>
      <c r="D99" s="210"/>
      <c r="E99" s="637" t="str">
        <f>UPPER(IF($D98="","",VLOOKUP($D98,'1D ELO (5)'!$A$7:$P$33,11)))</f>
        <v/>
      </c>
      <c r="F99" s="219" t="str">
        <f>UPPER(IF($D98="","",VLOOKUP($D98,'1D ELO (5)'!$A$7:$P$33,8)))</f>
        <v/>
      </c>
      <c r="G99" s="219" t="str">
        <f>IF($D98="","",VLOOKUP($D98,'1D ELO (5)'!$A$7:$P$33,9))</f>
        <v/>
      </c>
      <c r="H99" s="638"/>
      <c r="I99" s="219" t="str">
        <f>IF($D98="","",VLOOKUP($D98,'1D ELO (5)'!$A$7:$P$33,10))</f>
        <v/>
      </c>
      <c r="J99" s="629"/>
      <c r="K99" s="630" t="str">
        <f>IF(J99="a",F98,IF(J99="b",F100,""))</f>
        <v/>
      </c>
      <c r="L99" s="627"/>
      <c r="M99" s="523"/>
      <c r="N99" s="640"/>
      <c r="O99" s="523"/>
      <c r="P99" s="640"/>
      <c r="Q99" s="523"/>
      <c r="R99" s="204"/>
      <c r="S99" s="207"/>
    </row>
    <row r="100" spans="1:19" s="63" customFormat="1" ht="9" customHeight="1" x14ac:dyDescent="0.25">
      <c r="A100" s="628"/>
      <c r="B100" s="212"/>
      <c r="C100" s="212"/>
      <c r="D100" s="212"/>
      <c r="E100" s="211"/>
      <c r="F100" s="631"/>
      <c r="G100" s="631"/>
      <c r="H100" s="634"/>
      <c r="I100" s="631"/>
      <c r="J100" s="632"/>
      <c r="K100" s="298" t="str">
        <f>UPPER(IF(OR(J101="a",J101="as"),F98,IF(OR(J101="b",J101="bs"),F102,)))</f>
        <v/>
      </c>
      <c r="L100" s="633"/>
      <c r="M100" s="523"/>
      <c r="N100" s="640"/>
      <c r="O100" s="523"/>
      <c r="P100" s="640"/>
      <c r="Q100" s="523"/>
      <c r="R100" s="204"/>
      <c r="S100" s="207"/>
    </row>
    <row r="101" spans="1:19" s="63" customFormat="1" ht="9" customHeight="1" x14ac:dyDescent="0.25">
      <c r="A101" s="628"/>
      <c r="B101" s="212"/>
      <c r="C101" s="212"/>
      <c r="D101" s="212"/>
      <c r="E101" s="211"/>
      <c r="F101" s="631"/>
      <c r="G101" s="631"/>
      <c r="H101" s="634"/>
      <c r="I101" s="528" t="s">
        <v>59</v>
      </c>
      <c r="J101" s="225"/>
      <c r="K101" s="635" t="str">
        <f>UPPER(IF(OR(J101="a",J101="as"),F99,IF(OR(J101="b",J101="bs"),F103,)))</f>
        <v/>
      </c>
      <c r="L101" s="636"/>
      <c r="M101" s="523"/>
      <c r="N101" s="640"/>
      <c r="O101" s="523"/>
      <c r="P101" s="640"/>
      <c r="Q101" s="523"/>
      <c r="R101" s="204"/>
      <c r="S101" s="207"/>
    </row>
    <row r="102" spans="1:19" s="63" customFormat="1" ht="9" customHeight="1" x14ac:dyDescent="0.25">
      <c r="A102" s="628">
        <v>22</v>
      </c>
      <c r="B102" s="197" t="str">
        <f>IF($D102="","",VLOOKUP($D102,'1D ELO (5)'!$A$7:$P$39,14))</f>
        <v/>
      </c>
      <c r="C102" s="197" t="str">
        <f>IF($D102="","",VLOOKUP($D102,'1D ELO (5)'!$A$7:$P$39,15))</f>
        <v/>
      </c>
      <c r="D102" s="199"/>
      <c r="E102" s="637" t="str">
        <f>UPPER(IF($D102="","",VLOOKUP($D102,'1D ELO (5)'!$A$7:$P$39,5)))</f>
        <v/>
      </c>
      <c r="F102" s="219" t="str">
        <f>UPPER(IF($D102="","",VLOOKUP($D102,'1D ELO (5)'!$A$7:$P$39,2)))</f>
        <v/>
      </c>
      <c r="G102" s="219" t="str">
        <f>IF($D102="","",VLOOKUP($D102,'1D ELO (5)'!$A$7:$P$39,3))</f>
        <v/>
      </c>
      <c r="H102" s="638"/>
      <c r="I102" s="219" t="str">
        <f>IF($D102="","",VLOOKUP($D102,'1D ELO (5)'!$A$7:$P$39,4))</f>
        <v/>
      </c>
      <c r="J102" s="639"/>
      <c r="K102" s="523"/>
      <c r="L102" s="640"/>
      <c r="M102" s="526"/>
      <c r="N102" s="645"/>
      <c r="O102" s="523"/>
      <c r="P102" s="640"/>
      <c r="Q102" s="523"/>
      <c r="R102" s="204"/>
      <c r="S102" s="207"/>
    </row>
    <row r="103" spans="1:19" s="63" customFormat="1" ht="9" customHeight="1" x14ac:dyDescent="0.25">
      <c r="A103" s="628"/>
      <c r="B103" s="210"/>
      <c r="C103" s="210"/>
      <c r="D103" s="210"/>
      <c r="E103" s="637" t="str">
        <f>UPPER(IF($D102="","",VLOOKUP($D102,'1D ELO (5)'!$A$7:$P$33,11)))</f>
        <v/>
      </c>
      <c r="F103" s="219" t="str">
        <f>UPPER(IF($D102="","",VLOOKUP($D102,'1D ELO (5)'!$A$7:$P$33,8)))</f>
        <v/>
      </c>
      <c r="G103" s="219" t="str">
        <f>IF($D102="","",VLOOKUP($D102,'1D ELO (5)'!$A$7:$P$33,9))</f>
        <v/>
      </c>
      <c r="H103" s="638"/>
      <c r="I103" s="219" t="str">
        <f>IF($D102="","",VLOOKUP($D102,'1D ELO (5)'!$A$7:$P$33,10))</f>
        <v/>
      </c>
      <c r="J103" s="629"/>
      <c r="K103" s="523"/>
      <c r="L103" s="640"/>
      <c r="M103" s="641"/>
      <c r="N103" s="646"/>
      <c r="O103" s="523"/>
      <c r="P103" s="640"/>
      <c r="Q103" s="523"/>
      <c r="R103" s="204"/>
      <c r="S103" s="207"/>
    </row>
    <row r="104" spans="1:19" s="63" customFormat="1" ht="9" customHeight="1" x14ac:dyDescent="0.25">
      <c r="A104" s="628"/>
      <c r="B104" s="212"/>
      <c r="C104" s="212"/>
      <c r="D104" s="223"/>
      <c r="E104" s="666"/>
      <c r="F104" s="631"/>
      <c r="G104" s="631"/>
      <c r="H104" s="634"/>
      <c r="I104" s="631"/>
      <c r="J104" s="643"/>
      <c r="K104" s="523"/>
      <c r="L104" s="632"/>
      <c r="M104" s="298" t="str">
        <f>UPPER(IF(OR(L105="a",L105="as"),K100,IF(OR(L105="b",L105="bs"),K108,)))</f>
        <v/>
      </c>
      <c r="N104" s="640"/>
      <c r="O104" s="523"/>
      <c r="P104" s="640"/>
      <c r="Q104" s="523"/>
      <c r="R104" s="204"/>
      <c r="S104" s="207"/>
    </row>
    <row r="105" spans="1:19" s="63" customFormat="1" ht="9" customHeight="1" x14ac:dyDescent="0.25">
      <c r="A105" s="628"/>
      <c r="B105" s="212"/>
      <c r="C105" s="212"/>
      <c r="D105" s="223"/>
      <c r="E105" s="666"/>
      <c r="F105" s="631"/>
      <c r="G105" s="631"/>
      <c r="H105" s="634"/>
      <c r="I105" s="631"/>
      <c r="J105" s="643"/>
      <c r="K105" s="215" t="s">
        <v>59</v>
      </c>
      <c r="L105" s="225"/>
      <c r="M105" s="635" t="str">
        <f>UPPER(IF(OR(L105="a",L105="as"),K101,IF(OR(L105="b",L105="bs"),K109,)))</f>
        <v/>
      </c>
      <c r="N105" s="629"/>
      <c r="O105" s="523"/>
      <c r="P105" s="640"/>
      <c r="Q105" s="523"/>
      <c r="R105" s="204"/>
      <c r="S105" s="207"/>
    </row>
    <row r="106" spans="1:19" s="63" customFormat="1" ht="9" customHeight="1" x14ac:dyDescent="0.25">
      <c r="A106" s="644">
        <v>23</v>
      </c>
      <c r="B106" s="197" t="str">
        <f>IF($D106="","",VLOOKUP($D106,'1D ELO (5)'!$A$7:$P$39,14))</f>
        <v/>
      </c>
      <c r="C106" s="197" t="str">
        <f>IF($D106="","",VLOOKUP($D106,'1D ELO (5)'!$A$7:$P$39,15))</f>
        <v/>
      </c>
      <c r="D106" s="199"/>
      <c r="E106" s="637" t="str">
        <f>UPPER(IF($D106="","",VLOOKUP($D106,'1D ELO (5)'!$A$7:$P$39,5)))</f>
        <v/>
      </c>
      <c r="F106" s="219" t="str">
        <f>UPPER(IF($D106="","",VLOOKUP($D106,'1D ELO (5)'!$A$7:$P$39,2)))</f>
        <v/>
      </c>
      <c r="G106" s="219" t="str">
        <f>IF($D106="","",VLOOKUP($D106,'1D ELO (5)'!$A$7:$P$39,3))</f>
        <v/>
      </c>
      <c r="H106" s="638"/>
      <c r="I106" s="219" t="str">
        <f>IF($D106="","",VLOOKUP($D106,'1D ELO (5)'!$A$7:$P$39,4))</f>
        <v/>
      </c>
      <c r="J106" s="626"/>
      <c r="K106" s="523"/>
      <c r="L106" s="640"/>
      <c r="M106" s="523"/>
      <c r="N106" s="627"/>
      <c r="O106" s="526"/>
      <c r="P106" s="640"/>
      <c r="Q106" s="523"/>
      <c r="R106" s="204"/>
      <c r="S106" s="207"/>
    </row>
    <row r="107" spans="1:19" s="63" customFormat="1" ht="9" customHeight="1" x14ac:dyDescent="0.25">
      <c r="A107" s="628"/>
      <c r="B107" s="210"/>
      <c r="C107" s="210"/>
      <c r="D107" s="210"/>
      <c r="E107" s="637" t="str">
        <f>UPPER(IF($D106="","",VLOOKUP($D106,'1D ELO (5)'!$A$7:$P$33,11)))</f>
        <v/>
      </c>
      <c r="F107" s="219" t="str">
        <f>UPPER(IF($D106="","",VLOOKUP($D106,'1D ELO (5)'!$A$7:$P$33,8)))</f>
        <v/>
      </c>
      <c r="G107" s="219" t="str">
        <f>IF($D106="","",VLOOKUP($D106,'1D ELO (5)'!$A$7:$P$33,9))</f>
        <v/>
      </c>
      <c r="H107" s="638"/>
      <c r="I107" s="219" t="str">
        <f>IF($D106="","",VLOOKUP($D106,'1D ELO (5)'!$A$7:$P$33,10))</f>
        <v/>
      </c>
      <c r="J107" s="629"/>
      <c r="K107" s="630" t="str">
        <f>IF(J107="a",F106,IF(J107="b",F108,""))</f>
        <v/>
      </c>
      <c r="L107" s="640"/>
      <c r="M107" s="523"/>
      <c r="N107" s="627"/>
      <c r="O107" s="523"/>
      <c r="P107" s="640"/>
      <c r="Q107" s="523"/>
      <c r="R107" s="204"/>
      <c r="S107" s="207"/>
    </row>
    <row r="108" spans="1:19" s="63" customFormat="1" ht="9" customHeight="1" x14ac:dyDescent="0.25">
      <c r="A108" s="628"/>
      <c r="B108" s="212"/>
      <c r="C108" s="212"/>
      <c r="D108" s="223"/>
      <c r="E108" s="666"/>
      <c r="F108" s="631"/>
      <c r="G108" s="631"/>
      <c r="H108" s="634"/>
      <c r="I108" s="631"/>
      <c r="J108" s="632"/>
      <c r="K108" s="298" t="str">
        <f>UPPER(IF(OR(J109="a",J109="as"),F106,IF(OR(J109="b",J109="bs"),F110,)))</f>
        <v/>
      </c>
      <c r="L108" s="645"/>
      <c r="M108" s="523"/>
      <c r="N108" s="627"/>
      <c r="O108" s="523"/>
      <c r="P108" s="640"/>
      <c r="Q108" s="523"/>
      <c r="R108" s="204"/>
      <c r="S108" s="207"/>
    </row>
    <row r="109" spans="1:19" s="63" customFormat="1" ht="9" customHeight="1" x14ac:dyDescent="0.25">
      <c r="A109" s="628"/>
      <c r="B109" s="212"/>
      <c r="C109" s="212"/>
      <c r="D109" s="223"/>
      <c r="E109" s="666"/>
      <c r="F109" s="631"/>
      <c r="G109" s="631"/>
      <c r="H109" s="634"/>
      <c r="I109" s="528" t="s">
        <v>59</v>
      </c>
      <c r="J109" s="225"/>
      <c r="K109" s="635" t="str">
        <f>UPPER(IF(OR(J109="a",J109="as"),F107,IF(OR(J109="b",J109="bs"),F111,)))</f>
        <v/>
      </c>
      <c r="L109" s="629"/>
      <c r="M109" s="523"/>
      <c r="N109" s="627"/>
      <c r="O109" s="523"/>
      <c r="P109" s="640"/>
      <c r="Q109" s="523"/>
      <c r="R109" s="204"/>
      <c r="S109" s="207"/>
    </row>
    <row r="110" spans="1:19" s="63" customFormat="1" ht="9" customHeight="1" x14ac:dyDescent="0.25">
      <c r="A110" s="623">
        <v>24</v>
      </c>
      <c r="B110" s="197" t="str">
        <f>IF($D110="","",VLOOKUP($D110,'1D ELO (5)'!$A$7:$P$39,14))</f>
        <v/>
      </c>
      <c r="C110" s="197" t="str">
        <f>IF($D110="","",VLOOKUP($D110,'1D ELO (5)'!$A$7:$P$39,15))</f>
        <v/>
      </c>
      <c r="D110" s="199"/>
      <c r="E110" s="624" t="str">
        <f>UPPER(IF($D110="","",VLOOKUP($D110,'1D ELO (5)'!$A$7:$P$39,5)))</f>
        <v/>
      </c>
      <c r="F110" s="235" t="str">
        <f>UPPER(IF($D110="","",VLOOKUP($D110,'1D ELO (5)'!$A$7:$P$39,2)))</f>
        <v/>
      </c>
      <c r="G110" s="235" t="str">
        <f>IF($D110="","",VLOOKUP($D110,'1D ELO (5)'!$A$7:$P$39,3))</f>
        <v/>
      </c>
      <c r="H110" s="625"/>
      <c r="I110" s="235" t="str">
        <f>IF($D110="","",VLOOKUP($D110,'1D ELO (5)'!$A$7:$P$39,4))</f>
        <v/>
      </c>
      <c r="J110" s="639"/>
      <c r="K110" s="523"/>
      <c r="L110" s="627"/>
      <c r="M110" s="526"/>
      <c r="N110" s="633"/>
      <c r="O110" s="523"/>
      <c r="P110" s="640"/>
      <c r="Q110" s="523"/>
      <c r="R110" s="204"/>
      <c r="S110" s="207"/>
    </row>
    <row r="111" spans="1:19" s="63" customFormat="1" ht="9" customHeight="1" x14ac:dyDescent="0.25">
      <c r="A111" s="628"/>
      <c r="B111" s="210"/>
      <c r="C111" s="210"/>
      <c r="D111" s="210"/>
      <c r="E111" s="624" t="str">
        <f>UPPER(IF($D110="","",VLOOKUP($D110,'1D ELO (5)'!$A$7:$P$33,11)))</f>
        <v/>
      </c>
      <c r="F111" s="235" t="str">
        <f>UPPER(IF($D110="","",VLOOKUP($D110,'1D ELO (5)'!$A$7:$P$33,8)))</f>
        <v/>
      </c>
      <c r="G111" s="235" t="str">
        <f>IF($D110="","",VLOOKUP($D110,'1D ELO (5)'!$A$7:$P$33,9))</f>
        <v/>
      </c>
      <c r="H111" s="625"/>
      <c r="I111" s="235" t="str">
        <f>IF($D110="","",VLOOKUP($D110,'1D ELO (5)'!$A$7:$P$33,10))</f>
        <v/>
      </c>
      <c r="J111" s="629"/>
      <c r="K111" s="523"/>
      <c r="L111" s="627"/>
      <c r="M111" s="641"/>
      <c r="N111" s="642"/>
      <c r="O111" s="523"/>
      <c r="P111" s="640"/>
      <c r="Q111" s="523"/>
      <c r="R111" s="204"/>
      <c r="S111" s="207"/>
    </row>
    <row r="112" spans="1:19" s="63" customFormat="1" ht="9" customHeight="1" x14ac:dyDescent="0.25">
      <c r="A112" s="628"/>
      <c r="B112" s="212"/>
      <c r="C112" s="212"/>
      <c r="D112" s="223"/>
      <c r="E112" s="666"/>
      <c r="F112" s="631"/>
      <c r="G112" s="631"/>
      <c r="H112" s="634"/>
      <c r="I112" s="631"/>
      <c r="J112" s="643"/>
      <c r="K112" s="523"/>
      <c r="L112" s="627"/>
      <c r="M112" s="523"/>
      <c r="N112" s="627"/>
      <c r="O112" s="627"/>
      <c r="P112" s="632"/>
      <c r="Q112" s="298" t="str">
        <f>UPPER(IF(OR(P113="a",P113="as"),O96,IF(OR(P113="b",P113="bs"),O128,)))</f>
        <v/>
      </c>
      <c r="R112" s="650"/>
      <c r="S112" s="207"/>
    </row>
    <row r="113" spans="1:19" s="63" customFormat="1" ht="9" customHeight="1" x14ac:dyDescent="0.25">
      <c r="A113" s="628"/>
      <c r="B113" s="212"/>
      <c r="C113" s="212"/>
      <c r="D113" s="223"/>
      <c r="E113" s="666"/>
      <c r="F113" s="631"/>
      <c r="G113" s="631"/>
      <c r="H113" s="634"/>
      <c r="I113" s="631"/>
      <c r="J113" s="643"/>
      <c r="K113" s="523"/>
      <c r="L113" s="627"/>
      <c r="M113" s="523"/>
      <c r="N113" s="627"/>
      <c r="O113" s="215" t="s">
        <v>59</v>
      </c>
      <c r="P113" s="225"/>
      <c r="Q113" s="635" t="str">
        <f>UPPER(IF(OR(P113="a",P113="as"),O97,IF(OR(P113="b",P113="bs"),O129,)))</f>
        <v/>
      </c>
      <c r="R113" s="667"/>
      <c r="S113" s="207"/>
    </row>
    <row r="114" spans="1:19" s="63" customFormat="1" ht="9" customHeight="1" x14ac:dyDescent="0.25">
      <c r="A114" s="623">
        <v>25</v>
      </c>
      <c r="B114" s="197" t="str">
        <f>IF($D114="","",VLOOKUP($D114,'1D ELO (5)'!$A$7:$P$39,14))</f>
        <v/>
      </c>
      <c r="C114" s="197" t="str">
        <f>IF($D114="","",VLOOKUP($D114,'1D ELO (5)'!$A$7:$P$39,15))</f>
        <v/>
      </c>
      <c r="D114" s="199"/>
      <c r="E114" s="624" t="str">
        <f>UPPER(IF($D114="","",VLOOKUP($D114,'1D ELO (5)'!$A$7:$P$39,5)))</f>
        <v/>
      </c>
      <c r="F114" s="235" t="str">
        <f>UPPER(IF($D114="","",VLOOKUP($D114,'1D ELO (5)'!$A$7:$P$39,2)))</f>
        <v/>
      </c>
      <c r="G114" s="235" t="str">
        <f>IF($D114="","",VLOOKUP($D114,'1D ELO (5)'!$A$7:$P$39,3))</f>
        <v/>
      </c>
      <c r="H114" s="625"/>
      <c r="I114" s="235" t="str">
        <f>IF($D114="","",VLOOKUP($D114,'1D ELO (5)'!$A$7:$P$39,4))</f>
        <v/>
      </c>
      <c r="J114" s="626"/>
      <c r="K114" s="523"/>
      <c r="L114" s="627"/>
      <c r="M114" s="523"/>
      <c r="N114" s="627"/>
      <c r="O114" s="523"/>
      <c r="P114" s="640"/>
      <c r="Q114" s="526"/>
      <c r="R114" s="204"/>
      <c r="S114" s="207"/>
    </row>
    <row r="115" spans="1:19" s="63" customFormat="1" ht="9" customHeight="1" x14ac:dyDescent="0.25">
      <c r="A115" s="628"/>
      <c r="B115" s="210"/>
      <c r="C115" s="210"/>
      <c r="D115" s="210"/>
      <c r="E115" s="624" t="str">
        <f>UPPER(IF($D114="","",VLOOKUP($D114,'1D ELO (5)'!$A$7:$P$33,11)))</f>
        <v/>
      </c>
      <c r="F115" s="235" t="str">
        <f>UPPER(IF($D114="","",VLOOKUP($D114,'1D ELO (5)'!$A$7:$P$33,8)))</f>
        <v/>
      </c>
      <c r="G115" s="235" t="str">
        <f>IF($D114="","",VLOOKUP($D114,'1D ELO (5)'!$A$7:$P$33,9))</f>
        <v/>
      </c>
      <c r="H115" s="625"/>
      <c r="I115" s="235" t="str">
        <f>IF($D114="","",VLOOKUP($D114,'1D ELO (5)'!$A$7:$P$33,10))</f>
        <v/>
      </c>
      <c r="J115" s="629"/>
      <c r="K115" s="630" t="str">
        <f>IF(J115="a",F114,IF(J115="b",F116,""))</f>
        <v/>
      </c>
      <c r="L115" s="627"/>
      <c r="M115" s="523"/>
      <c r="N115" s="627"/>
      <c r="O115" s="523"/>
      <c r="P115" s="640"/>
      <c r="Q115" s="641"/>
      <c r="R115" s="668"/>
      <c r="S115" s="207"/>
    </row>
    <row r="116" spans="1:19" s="63" customFormat="1" ht="9" customHeight="1" x14ac:dyDescent="0.25">
      <c r="A116" s="628"/>
      <c r="B116" s="212"/>
      <c r="C116" s="212"/>
      <c r="D116" s="223"/>
      <c r="E116" s="666"/>
      <c r="F116" s="631"/>
      <c r="G116" s="631"/>
      <c r="H116" s="634"/>
      <c r="I116" s="631"/>
      <c r="J116" s="632"/>
      <c r="K116" s="298" t="str">
        <f>UPPER(IF(OR(J117="a",J117="as"),F114,IF(OR(J117="b",J117="bs"),F118,)))</f>
        <v/>
      </c>
      <c r="L116" s="633"/>
      <c r="M116" s="523"/>
      <c r="N116" s="627"/>
      <c r="O116" s="523"/>
      <c r="P116" s="640"/>
      <c r="Q116" s="523"/>
      <c r="R116" s="204"/>
      <c r="S116" s="207"/>
    </row>
    <row r="117" spans="1:19" s="63" customFormat="1" ht="9" customHeight="1" x14ac:dyDescent="0.25">
      <c r="A117" s="628"/>
      <c r="B117" s="212"/>
      <c r="C117" s="212"/>
      <c r="D117" s="223"/>
      <c r="E117" s="666"/>
      <c r="F117" s="631"/>
      <c r="G117" s="631"/>
      <c r="H117" s="634"/>
      <c r="I117" s="528" t="s">
        <v>59</v>
      </c>
      <c r="J117" s="225"/>
      <c r="K117" s="635" t="str">
        <f>UPPER(IF(OR(J117="a",J117="as"),F115,IF(OR(J117="b",J117="bs"),F119,)))</f>
        <v/>
      </c>
      <c r="L117" s="636"/>
      <c r="M117" s="523"/>
      <c r="N117" s="627"/>
      <c r="O117" s="523"/>
      <c r="P117" s="640"/>
      <c r="Q117" s="523"/>
      <c r="R117" s="204"/>
      <c r="S117" s="207"/>
    </row>
    <row r="118" spans="1:19" s="63" customFormat="1" ht="9" customHeight="1" x14ac:dyDescent="0.25">
      <c r="A118" s="628">
        <v>26</v>
      </c>
      <c r="B118" s="197" t="str">
        <f>IF($D118="","",VLOOKUP($D118,'1D ELO (5)'!$A$7:$P$39,14))</f>
        <v/>
      </c>
      <c r="C118" s="197" t="str">
        <f>IF($D118="","",VLOOKUP($D118,'1D ELO (5)'!$A$7:$P$39,15))</f>
        <v/>
      </c>
      <c r="D118" s="199"/>
      <c r="E118" s="637" t="str">
        <f>UPPER(IF($D118="","",VLOOKUP($D118,'1D ELO (5)'!$A$7:$P$39,5)))</f>
        <v/>
      </c>
      <c r="F118" s="219" t="str">
        <f>UPPER(IF($D118="","",VLOOKUP($D118,'1D ELO (5)'!$A$7:$P$39,2)))</f>
        <v/>
      </c>
      <c r="G118" s="219" t="str">
        <f>IF($D118="","",VLOOKUP($D118,'1D ELO (5)'!$A$7:$P$39,3))</f>
        <v/>
      </c>
      <c r="H118" s="638"/>
      <c r="I118" s="219" t="str">
        <f>IF($D118="","",VLOOKUP($D118,'1D ELO (5)'!$A$7:$P$39,4))</f>
        <v/>
      </c>
      <c r="J118" s="639"/>
      <c r="K118" s="523"/>
      <c r="L118" s="640"/>
      <c r="M118" s="526"/>
      <c r="N118" s="633"/>
      <c r="O118" s="523"/>
      <c r="P118" s="640"/>
      <c r="Q118" s="523"/>
      <c r="R118" s="204"/>
      <c r="S118" s="207"/>
    </row>
    <row r="119" spans="1:19" s="63" customFormat="1" ht="9" customHeight="1" x14ac:dyDescent="0.25">
      <c r="A119" s="628"/>
      <c r="B119" s="210"/>
      <c r="C119" s="210"/>
      <c r="D119" s="210"/>
      <c r="E119" s="637" t="str">
        <f>UPPER(IF($D118="","",VLOOKUP($D118,'1D ELO (5)'!$A$7:$P$33,11)))</f>
        <v/>
      </c>
      <c r="F119" s="219" t="str">
        <f>UPPER(IF($D118="","",VLOOKUP($D118,'1D ELO (5)'!$A$7:$P$33,8)))</f>
        <v/>
      </c>
      <c r="G119" s="219" t="str">
        <f>IF($D118="","",VLOOKUP($D118,'1D ELO (5)'!$A$7:$P$33,9))</f>
        <v/>
      </c>
      <c r="H119" s="638"/>
      <c r="I119" s="219" t="str">
        <f>IF($D118="","",VLOOKUP($D118,'1D ELO (5)'!$A$7:$P$33,10))</f>
        <v/>
      </c>
      <c r="J119" s="629"/>
      <c r="K119" s="523"/>
      <c r="L119" s="640"/>
      <c r="M119" s="641"/>
      <c r="N119" s="642"/>
      <c r="O119" s="523"/>
      <c r="P119" s="640"/>
      <c r="Q119" s="523"/>
      <c r="R119" s="204"/>
      <c r="S119" s="207"/>
    </row>
    <row r="120" spans="1:19" s="63" customFormat="1" ht="9" customHeight="1" x14ac:dyDescent="0.25">
      <c r="A120" s="628"/>
      <c r="B120" s="212"/>
      <c r="C120" s="212"/>
      <c r="D120" s="223"/>
      <c r="E120" s="666"/>
      <c r="F120" s="631"/>
      <c r="G120" s="631"/>
      <c r="H120" s="634"/>
      <c r="I120" s="631"/>
      <c r="J120" s="643"/>
      <c r="K120" s="523"/>
      <c r="L120" s="632"/>
      <c r="M120" s="298" t="str">
        <f>UPPER(IF(OR(L121="a",L121="as"),K116,IF(OR(L121="b",L121="bs"),K124,)))</f>
        <v/>
      </c>
      <c r="N120" s="627"/>
      <c r="O120" s="523"/>
      <c r="P120" s="640"/>
      <c r="Q120" s="523"/>
      <c r="R120" s="204"/>
      <c r="S120" s="207"/>
    </row>
    <row r="121" spans="1:19" s="63" customFormat="1" ht="9" customHeight="1" x14ac:dyDescent="0.25">
      <c r="A121" s="628"/>
      <c r="B121" s="212"/>
      <c r="C121" s="212"/>
      <c r="D121" s="223"/>
      <c r="E121" s="666"/>
      <c r="F121" s="631"/>
      <c r="G121" s="631"/>
      <c r="H121" s="634"/>
      <c r="I121" s="631"/>
      <c r="J121" s="643"/>
      <c r="K121" s="215" t="s">
        <v>59</v>
      </c>
      <c r="L121" s="225"/>
      <c r="M121" s="635" t="str">
        <f>UPPER(IF(OR(L121="a",L121="as"),K117,IF(OR(L121="b",L121="bs"),K125,)))</f>
        <v/>
      </c>
      <c r="N121" s="636"/>
      <c r="O121" s="523"/>
      <c r="P121" s="640"/>
      <c r="Q121" s="523"/>
      <c r="R121" s="204"/>
      <c r="S121" s="207"/>
    </row>
    <row r="122" spans="1:19" s="63" customFormat="1" ht="9" customHeight="1" x14ac:dyDescent="0.25">
      <c r="A122" s="644">
        <v>27</v>
      </c>
      <c r="B122" s="197" t="str">
        <f>IF($D122="","",VLOOKUP($D122,'1D ELO (5)'!$A$7:$P$39,14))</f>
        <v/>
      </c>
      <c r="C122" s="197" t="str">
        <f>IF($D122="","",VLOOKUP($D122,'1D ELO (5)'!$A$7:$P$39,15))</f>
        <v/>
      </c>
      <c r="D122" s="199"/>
      <c r="E122" s="637" t="str">
        <f>UPPER(IF($D122="","",VLOOKUP($D122,'1D ELO (5)'!$A$7:$P$39,5)))</f>
        <v/>
      </c>
      <c r="F122" s="219" t="str">
        <f>UPPER(IF($D122="","",VLOOKUP($D122,'1D ELO (5)'!$A$7:$P$39,2)))</f>
        <v/>
      </c>
      <c r="G122" s="219" t="str">
        <f>IF($D122="","",VLOOKUP($D122,'1D ELO (5)'!$A$7:$P$39,3))</f>
        <v/>
      </c>
      <c r="H122" s="638"/>
      <c r="I122" s="219" t="str">
        <f>IF($D122="","",VLOOKUP($D122,'1D ELO (5)'!$A$7:$P$39,4))</f>
        <v/>
      </c>
      <c r="J122" s="626"/>
      <c r="K122" s="523"/>
      <c r="L122" s="640"/>
      <c r="M122" s="523"/>
      <c r="N122" s="640"/>
      <c r="O122" s="526"/>
      <c r="P122" s="640"/>
      <c r="Q122" s="523"/>
      <c r="R122" s="204"/>
      <c r="S122" s="207"/>
    </row>
    <row r="123" spans="1:19" s="63" customFormat="1" ht="9" customHeight="1" x14ac:dyDescent="0.25">
      <c r="A123" s="628"/>
      <c r="B123" s="210"/>
      <c r="C123" s="210"/>
      <c r="D123" s="210"/>
      <c r="E123" s="637" t="str">
        <f>UPPER(IF($D122="","",VLOOKUP($D122,'1D ELO (5)'!$A$7:$P$33,11)))</f>
        <v/>
      </c>
      <c r="F123" s="219" t="str">
        <f>UPPER(IF($D122="","",VLOOKUP($D122,'1D ELO (5)'!$A$7:$P$33,8)))</f>
        <v/>
      </c>
      <c r="G123" s="219" t="str">
        <f>IF($D122="","",VLOOKUP($D122,'1D ELO (5)'!$A$7:$P$33,9))</f>
        <v/>
      </c>
      <c r="H123" s="638"/>
      <c r="I123" s="219" t="str">
        <f>IF($D122="","",VLOOKUP($D122,'1D ELO (5)'!$A$7:$P$33,10))</f>
        <v/>
      </c>
      <c r="J123" s="629"/>
      <c r="K123" s="630" t="str">
        <f>IF(J123="a",F122,IF(J123="b",F124,""))</f>
        <v/>
      </c>
      <c r="L123" s="640"/>
      <c r="M123" s="523"/>
      <c r="N123" s="640"/>
      <c r="O123" s="523"/>
      <c r="P123" s="640"/>
      <c r="Q123" s="523"/>
      <c r="R123" s="204"/>
      <c r="S123" s="207"/>
    </row>
    <row r="124" spans="1:19" s="63" customFormat="1" ht="9" customHeight="1" x14ac:dyDescent="0.25">
      <c r="A124" s="628"/>
      <c r="B124" s="212"/>
      <c r="C124" s="212"/>
      <c r="D124" s="212"/>
      <c r="E124" s="211"/>
      <c r="F124" s="631"/>
      <c r="G124" s="631"/>
      <c r="H124" s="634"/>
      <c r="I124" s="631"/>
      <c r="J124" s="632"/>
      <c r="K124" s="298" t="str">
        <f>UPPER(IF(OR(J125="a",J125="as"),F122,IF(OR(J125="b",J125="bs"),F126,)))</f>
        <v/>
      </c>
      <c r="L124" s="645"/>
      <c r="M124" s="523"/>
      <c r="N124" s="640"/>
      <c r="O124" s="523"/>
      <c r="P124" s="640"/>
      <c r="Q124" s="523"/>
      <c r="R124" s="204"/>
      <c r="S124" s="207"/>
    </row>
    <row r="125" spans="1:19" s="63" customFormat="1" ht="9" customHeight="1" x14ac:dyDescent="0.25">
      <c r="A125" s="628"/>
      <c r="B125" s="212"/>
      <c r="C125" s="212"/>
      <c r="D125" s="212"/>
      <c r="E125" s="211"/>
      <c r="F125" s="631"/>
      <c r="G125" s="631"/>
      <c r="H125" s="634"/>
      <c r="I125" s="528" t="s">
        <v>59</v>
      </c>
      <c r="J125" s="225"/>
      <c r="K125" s="635" t="str">
        <f>UPPER(IF(OR(J125="a",J125="as"),F123,IF(OR(J125="b",J125="bs"),F127,)))</f>
        <v/>
      </c>
      <c r="L125" s="629"/>
      <c r="M125" s="523"/>
      <c r="N125" s="640"/>
      <c r="O125" s="523"/>
      <c r="P125" s="640"/>
      <c r="Q125" s="523"/>
      <c r="R125" s="204"/>
      <c r="S125" s="207"/>
    </row>
    <row r="126" spans="1:19" s="63" customFormat="1" ht="9" customHeight="1" x14ac:dyDescent="0.25">
      <c r="A126" s="628">
        <v>28</v>
      </c>
      <c r="B126" s="197" t="str">
        <f>IF($D126="","",VLOOKUP($D126,'1D ELO (5)'!$A$7:$P$39,14))</f>
        <v/>
      </c>
      <c r="C126" s="197" t="str">
        <f>IF($D126="","",VLOOKUP($D126,'1D ELO (5)'!$A$7:$P$39,15))</f>
        <v/>
      </c>
      <c r="D126" s="199"/>
      <c r="E126" s="637" t="str">
        <f>UPPER(IF($D126="","",VLOOKUP($D126,'1D ELO (5)'!$A$7:$P$39,5)))</f>
        <v/>
      </c>
      <c r="F126" s="219" t="str">
        <f>UPPER(IF($D126="","",VLOOKUP($D126,'1D ELO (5)'!$A$7:$P$39,2)))</f>
        <v/>
      </c>
      <c r="G126" s="219" t="str">
        <f>IF($D126="","",VLOOKUP($D126,'1D ELO (5)'!$A$7:$P$39,3))</f>
        <v/>
      </c>
      <c r="H126" s="638"/>
      <c r="I126" s="219" t="str">
        <f>IF($D126="","",VLOOKUP($D126,'1D ELO (5)'!$A$7:$P$39,4))</f>
        <v/>
      </c>
      <c r="J126" s="639"/>
      <c r="K126" s="523"/>
      <c r="L126" s="627"/>
      <c r="M126" s="526"/>
      <c r="N126" s="645"/>
      <c r="O126" s="523"/>
      <c r="P126" s="640"/>
      <c r="Q126" s="523"/>
      <c r="R126" s="204"/>
      <c r="S126" s="207"/>
    </row>
    <row r="127" spans="1:19" s="63" customFormat="1" ht="9" customHeight="1" x14ac:dyDescent="0.25">
      <c r="A127" s="628"/>
      <c r="B127" s="210"/>
      <c r="C127" s="210"/>
      <c r="D127" s="210"/>
      <c r="E127" s="637" t="str">
        <f>UPPER(IF($D126="","",VLOOKUP($D126,'1D ELO (5)'!$A$7:$P$33,11)))</f>
        <v/>
      </c>
      <c r="F127" s="219" t="str">
        <f>UPPER(IF($D126="","",VLOOKUP($D126,'1D ELO (5)'!$A$7:$P$33,8)))</f>
        <v/>
      </c>
      <c r="G127" s="219" t="str">
        <f>IF($D126="","",VLOOKUP($D126,'1D ELO (5)'!$A$7:$P$33,9))</f>
        <v/>
      </c>
      <c r="H127" s="638"/>
      <c r="I127" s="219" t="str">
        <f>IF($D126="","",VLOOKUP($D126,'1D ELO (5)'!$A$7:$P$33,10))</f>
        <v/>
      </c>
      <c r="J127" s="629"/>
      <c r="K127" s="523"/>
      <c r="L127" s="627"/>
      <c r="M127" s="641"/>
      <c r="N127" s="646"/>
      <c r="O127" s="523"/>
      <c r="P127" s="640"/>
      <c r="Q127" s="523"/>
      <c r="R127" s="204"/>
      <c r="S127" s="207"/>
    </row>
    <row r="128" spans="1:19" s="63" customFormat="1" ht="9" customHeight="1" x14ac:dyDescent="0.25">
      <c r="A128" s="628"/>
      <c r="B128" s="212"/>
      <c r="C128" s="212"/>
      <c r="D128" s="212"/>
      <c r="E128" s="211"/>
      <c r="F128" s="631"/>
      <c r="G128" s="631"/>
      <c r="H128" s="634"/>
      <c r="I128" s="631"/>
      <c r="J128" s="643"/>
      <c r="K128" s="523"/>
      <c r="L128" s="627"/>
      <c r="M128" s="523"/>
      <c r="N128" s="632"/>
      <c r="O128" s="298" t="str">
        <f>UPPER(IF(OR(N129="a",N129="as"),M120,IF(OR(N129="b",N129="bs"),M136,)))</f>
        <v/>
      </c>
      <c r="P128" s="640"/>
      <c r="Q128" s="523"/>
      <c r="R128" s="204"/>
      <c r="S128" s="207"/>
    </row>
    <row r="129" spans="1:19" s="63" customFormat="1" ht="9" customHeight="1" x14ac:dyDescent="0.25">
      <c r="A129" s="628"/>
      <c r="B129" s="212"/>
      <c r="C129" s="212"/>
      <c r="D129" s="212"/>
      <c r="E129" s="211"/>
      <c r="F129" s="631"/>
      <c r="G129" s="631"/>
      <c r="H129" s="634"/>
      <c r="I129" s="631"/>
      <c r="J129" s="643"/>
      <c r="K129" s="523"/>
      <c r="L129" s="627"/>
      <c r="M129" s="215" t="s">
        <v>59</v>
      </c>
      <c r="N129" s="225"/>
      <c r="O129" s="635" t="str">
        <f>UPPER(IF(OR(N129="a",N129="as"),M121,IF(OR(N129="b",N129="bs"),M137,)))</f>
        <v/>
      </c>
      <c r="P129" s="629"/>
      <c r="Q129" s="523"/>
      <c r="R129" s="204"/>
      <c r="S129" s="207"/>
    </row>
    <row r="130" spans="1:19" s="63" customFormat="1" ht="9" customHeight="1" x14ac:dyDescent="0.25">
      <c r="A130" s="644">
        <v>29</v>
      </c>
      <c r="B130" s="197" t="str">
        <f>IF($D130="","",VLOOKUP($D130,'1D ELO (5)'!$A$7:$P$39,14))</f>
        <v/>
      </c>
      <c r="C130" s="197" t="str">
        <f>IF($D130="","",VLOOKUP($D130,'1D ELO (5)'!$A$7:$P$39,15))</f>
        <v/>
      </c>
      <c r="D130" s="199"/>
      <c r="E130" s="637" t="str">
        <f>UPPER(IF($D130="","",VLOOKUP($D130,'1D ELO (5)'!$A$7:$P$39,5)))</f>
        <v/>
      </c>
      <c r="F130" s="219" t="str">
        <f>UPPER(IF($D130="","",VLOOKUP($D130,'1D ELO (5)'!$A$7:$P$39,2)))</f>
        <v/>
      </c>
      <c r="G130" s="219" t="str">
        <f>IF($D130="","",VLOOKUP($D130,'1D ELO (5)'!$A$7:$P$39,3))</f>
        <v/>
      </c>
      <c r="H130" s="638"/>
      <c r="I130" s="219" t="str">
        <f>IF($D130="","",VLOOKUP($D130,'1D ELO (5)'!$A$7:$P$39,4))</f>
        <v/>
      </c>
      <c r="J130" s="626"/>
      <c r="K130" s="523"/>
      <c r="L130" s="627"/>
      <c r="M130" s="523"/>
      <c r="N130" s="640"/>
      <c r="O130" s="523"/>
      <c r="P130" s="627"/>
      <c r="Q130" s="523"/>
      <c r="R130" s="204"/>
      <c r="S130" s="207"/>
    </row>
    <row r="131" spans="1:19" s="63" customFormat="1" ht="9" customHeight="1" x14ac:dyDescent="0.25">
      <c r="A131" s="628"/>
      <c r="B131" s="210"/>
      <c r="C131" s="210"/>
      <c r="D131" s="210"/>
      <c r="E131" s="637" t="str">
        <f>UPPER(IF($D130="","",VLOOKUP($D130,'1D ELO (5)'!$A$7:$P$33,11)))</f>
        <v/>
      </c>
      <c r="F131" s="219" t="str">
        <f>UPPER(IF($D130="","",VLOOKUP($D130,'1D ELO (5)'!$A$7:$P$33,8)))</f>
        <v/>
      </c>
      <c r="G131" s="219" t="str">
        <f>IF($D130="","",VLOOKUP($D130,'1D ELO (5)'!$A$7:$P$33,9))</f>
        <v/>
      </c>
      <c r="H131" s="638"/>
      <c r="I131" s="219" t="str">
        <f>IF($D130="","",VLOOKUP($D130,'1D ELO (5)'!$A$7:$P$33,10))</f>
        <v/>
      </c>
      <c r="J131" s="629"/>
      <c r="K131" s="630" t="str">
        <f>IF(J131="a",F130,IF(J131="b",F132,""))</f>
        <v/>
      </c>
      <c r="L131" s="627"/>
      <c r="M131" s="523"/>
      <c r="N131" s="640"/>
      <c r="O131" s="523"/>
      <c r="P131" s="627"/>
      <c r="Q131" s="523"/>
      <c r="R131" s="204"/>
      <c r="S131" s="207"/>
    </row>
    <row r="132" spans="1:19" s="63" customFormat="1" ht="9" customHeight="1" x14ac:dyDescent="0.25">
      <c r="A132" s="628"/>
      <c r="B132" s="212"/>
      <c r="C132" s="212"/>
      <c r="D132" s="223"/>
      <c r="E132" s="666"/>
      <c r="F132" s="631"/>
      <c r="G132" s="631"/>
      <c r="H132" s="634"/>
      <c r="I132" s="631"/>
      <c r="J132" s="632"/>
      <c r="K132" s="298" t="str">
        <f>UPPER(IF(OR(J133="a",J133="as"),F130,IF(OR(J133="b",J133="bs"),F134,)))</f>
        <v/>
      </c>
      <c r="L132" s="633"/>
      <c r="M132" s="523"/>
      <c r="N132" s="640"/>
      <c r="O132" s="523"/>
      <c r="P132" s="627"/>
      <c r="Q132" s="523"/>
      <c r="R132" s="204"/>
      <c r="S132" s="207"/>
    </row>
    <row r="133" spans="1:19" s="63" customFormat="1" ht="9" customHeight="1" x14ac:dyDescent="0.25">
      <c r="A133" s="628"/>
      <c r="B133" s="212"/>
      <c r="C133" s="212"/>
      <c r="D133" s="223"/>
      <c r="E133" s="666"/>
      <c r="F133" s="631"/>
      <c r="G133" s="631"/>
      <c r="H133" s="634"/>
      <c r="I133" s="528" t="s">
        <v>59</v>
      </c>
      <c r="J133" s="225"/>
      <c r="K133" s="635" t="str">
        <f>UPPER(IF(OR(J133="a",J133="as"),F131,IF(OR(J133="b",J133="bs"),F135,)))</f>
        <v/>
      </c>
      <c r="L133" s="636"/>
      <c r="M133" s="523"/>
      <c r="N133" s="640"/>
      <c r="O133" s="523"/>
      <c r="P133" s="627"/>
      <c r="Q133" s="523"/>
      <c r="R133" s="204"/>
      <c r="S133" s="207"/>
    </row>
    <row r="134" spans="1:19" s="63" customFormat="1" ht="9" customHeight="1" x14ac:dyDescent="0.25">
      <c r="A134" s="628">
        <v>30</v>
      </c>
      <c r="B134" s="197" t="str">
        <f>IF($D134="","",VLOOKUP($D134,'1D ELO (5)'!$A$7:$P$39,14))</f>
        <v/>
      </c>
      <c r="C134" s="197" t="str">
        <f>IF($D134="","",VLOOKUP($D134,'1D ELO (5)'!$A$7:$P$39,15))</f>
        <v/>
      </c>
      <c r="D134" s="199"/>
      <c r="E134" s="637" t="str">
        <f>UPPER(IF($D134="","",VLOOKUP($D134,'1D ELO (5)'!$A$7:$P$39,5)))</f>
        <v/>
      </c>
      <c r="F134" s="219" t="str">
        <f>UPPER(IF($D134="","",VLOOKUP($D134,'1D ELO (5)'!$A$7:$P$39,2)))</f>
        <v/>
      </c>
      <c r="G134" s="219" t="str">
        <f>IF($D134="","",VLOOKUP($D134,'1D ELO (5)'!$A$7:$P$39,3))</f>
        <v/>
      </c>
      <c r="H134" s="638"/>
      <c r="I134" s="219" t="str">
        <f>IF($D134="","",VLOOKUP($D134,'1D ELO (5)'!$A$7:$P$39,4))</f>
        <v/>
      </c>
      <c r="J134" s="639"/>
      <c r="K134" s="523"/>
      <c r="L134" s="640"/>
      <c r="M134" s="526"/>
      <c r="N134" s="645"/>
      <c r="O134" s="523"/>
      <c r="P134" s="627"/>
      <c r="Q134" s="523"/>
      <c r="R134" s="204"/>
      <c r="S134" s="207"/>
    </row>
    <row r="135" spans="1:19" s="63" customFormat="1" ht="9" customHeight="1" x14ac:dyDescent="0.25">
      <c r="A135" s="628"/>
      <c r="B135" s="210"/>
      <c r="C135" s="210"/>
      <c r="D135" s="210"/>
      <c r="E135" s="637" t="str">
        <f>UPPER(IF($D134="","",VLOOKUP($D134,'1D ELO (5)'!$A$7:$P$33,11)))</f>
        <v/>
      </c>
      <c r="F135" s="219" t="str">
        <f>UPPER(IF($D134="","",VLOOKUP($D134,'1D ELO (5)'!$A$7:$P$33,8)))</f>
        <v/>
      </c>
      <c r="G135" s="219" t="str">
        <f>IF($D134="","",VLOOKUP($D134,'1D ELO (5)'!$A$7:$P$33,9))</f>
        <v/>
      </c>
      <c r="H135" s="638"/>
      <c r="I135" s="219" t="str">
        <f>IF($D134="","",VLOOKUP($D134,'1D ELO (5)'!$A$7:$P$33,10))</f>
        <v/>
      </c>
      <c r="J135" s="629"/>
      <c r="K135" s="523"/>
      <c r="L135" s="640"/>
      <c r="M135" s="641"/>
      <c r="N135" s="646"/>
      <c r="O135" s="523"/>
      <c r="P135" s="627"/>
      <c r="Q135" s="523"/>
      <c r="R135" s="204"/>
      <c r="S135" s="207"/>
    </row>
    <row r="136" spans="1:19" s="63" customFormat="1" ht="9" customHeight="1" x14ac:dyDescent="0.25">
      <c r="A136" s="628"/>
      <c r="B136" s="212"/>
      <c r="C136" s="212"/>
      <c r="D136" s="223"/>
      <c r="E136" s="666"/>
      <c r="F136" s="631"/>
      <c r="G136" s="631"/>
      <c r="H136" s="634"/>
      <c r="I136" s="631"/>
      <c r="J136" s="643"/>
      <c r="K136" s="523"/>
      <c r="L136" s="632"/>
      <c r="M136" s="298" t="str">
        <f>UPPER(IF(OR(L137="a",L137="as"),K132,IF(OR(L137="b",L137="bs"),K140,)))</f>
        <v/>
      </c>
      <c r="N136" s="640"/>
      <c r="O136" s="523"/>
      <c r="P136" s="627"/>
      <c r="Q136" s="523"/>
      <c r="R136" s="204"/>
      <c r="S136" s="207"/>
    </row>
    <row r="137" spans="1:19" s="63" customFormat="1" ht="9" customHeight="1" x14ac:dyDescent="0.25">
      <c r="A137" s="628"/>
      <c r="B137" s="212"/>
      <c r="C137" s="212"/>
      <c r="D137" s="223"/>
      <c r="E137" s="666"/>
      <c r="F137" s="631"/>
      <c r="G137" s="631"/>
      <c r="H137" s="634"/>
      <c r="I137" s="631"/>
      <c r="J137" s="643"/>
      <c r="K137" s="215" t="s">
        <v>59</v>
      </c>
      <c r="L137" s="225"/>
      <c r="M137" s="635" t="str">
        <f>UPPER(IF(OR(L137="a",L137="as"),K133,IF(OR(L137="b",L137="bs"),K141,)))</f>
        <v/>
      </c>
      <c r="N137" s="629"/>
      <c r="O137" s="523"/>
      <c r="P137" s="627"/>
      <c r="Q137" s="523"/>
      <c r="R137" s="204"/>
      <c r="S137" s="207"/>
    </row>
    <row r="138" spans="1:19" s="63" customFormat="1" ht="9" customHeight="1" x14ac:dyDescent="0.25">
      <c r="A138" s="644">
        <v>31</v>
      </c>
      <c r="B138" s="197" t="str">
        <f>IF($D138="","",VLOOKUP($D138,'1D ELO (5)'!$A$7:$P$39,14))</f>
        <v/>
      </c>
      <c r="C138" s="197" t="str">
        <f>IF($D138="","",VLOOKUP($D138,'1D ELO (5)'!$A$7:$P$39,15))</f>
        <v/>
      </c>
      <c r="D138" s="199"/>
      <c r="E138" s="637" t="str">
        <f>UPPER(IF($D138="","",VLOOKUP($D138,'1D ELO (5)'!$A$7:$P$39,5)))</f>
        <v/>
      </c>
      <c r="F138" s="219" t="str">
        <f>UPPER(IF($D138="","",VLOOKUP($D138,'1D ELO (5)'!$A$7:$P$39,2)))</f>
        <v/>
      </c>
      <c r="G138" s="219" t="str">
        <f>IF($D138="","",VLOOKUP($D138,'1D ELO (5)'!$A$7:$P$39,3))</f>
        <v/>
      </c>
      <c r="H138" s="638"/>
      <c r="I138" s="219" t="str">
        <f>IF($D138="","",VLOOKUP($D138,'1D ELO (5)'!$A$7:$P$39,4))</f>
        <v/>
      </c>
      <c r="J138" s="626"/>
      <c r="K138" s="523"/>
      <c r="L138" s="640"/>
      <c r="M138" s="523"/>
      <c r="N138" s="627"/>
      <c r="O138" s="672" t="str">
        <f>O63</f>
        <v>Döntő</v>
      </c>
      <c r="P138" s="673"/>
      <c r="Q138" s="672" t="str">
        <f>Q63</f>
        <v>Nyertes</v>
      </c>
      <c r="R138" s="673"/>
      <c r="S138" s="207"/>
    </row>
    <row r="139" spans="1:19" s="63" customFormat="1" ht="9" customHeight="1" x14ac:dyDescent="0.25">
      <c r="A139" s="628"/>
      <c r="B139" s="210"/>
      <c r="C139" s="210"/>
      <c r="D139" s="210"/>
      <c r="E139" s="637" t="str">
        <f>UPPER(IF($D138="","",VLOOKUP($D138,'1D ELO (5)'!$A$7:$P$33,11)))</f>
        <v/>
      </c>
      <c r="F139" s="219" t="str">
        <f>UPPER(IF($D138="","",VLOOKUP($D138,'1D ELO (5)'!$A$7:$P$33,8)))</f>
        <v/>
      </c>
      <c r="G139" s="219" t="str">
        <f>IF($D138="","",VLOOKUP($D138,'1D ELO (5)'!$A$7:$P$33,9))</f>
        <v/>
      </c>
      <c r="H139" s="638"/>
      <c r="I139" s="219" t="str">
        <f>IF($D138="","",VLOOKUP($D138,'1D ELO (5)'!$A$7:$P$33,10))</f>
        <v/>
      </c>
      <c r="J139" s="629"/>
      <c r="K139" s="630" t="str">
        <f>IF(J139="a",F138,IF(J139="b",F140,""))</f>
        <v/>
      </c>
      <c r="L139" s="640"/>
      <c r="M139" s="523"/>
      <c r="N139" s="627"/>
      <c r="O139" s="674" t="str">
        <f>O64</f>
        <v/>
      </c>
      <c r="P139" s="673"/>
      <c r="Q139" s="676"/>
      <c r="R139" s="673"/>
      <c r="S139" s="207"/>
    </row>
    <row r="140" spans="1:19" s="63" customFormat="1" ht="9" customHeight="1" x14ac:dyDescent="0.25">
      <c r="A140" s="628"/>
      <c r="B140" s="212"/>
      <c r="C140" s="212"/>
      <c r="D140" s="212"/>
      <c r="E140" s="211"/>
      <c r="F140" s="631"/>
      <c r="G140" s="631"/>
      <c r="H140" s="634"/>
      <c r="I140" s="631"/>
      <c r="J140" s="632"/>
      <c r="K140" s="298" t="str">
        <f>UPPER(IF(OR(J141="a",J141="as"),F138,IF(OR(J141="b",J141="bs"),F142,)))</f>
        <v/>
      </c>
      <c r="L140" s="645"/>
      <c r="M140" s="523"/>
      <c r="N140" s="627"/>
      <c r="O140" s="677" t="str">
        <f>O65</f>
        <v/>
      </c>
      <c r="P140" s="695"/>
      <c r="Q140" s="676"/>
      <c r="R140" s="673"/>
      <c r="S140" s="207"/>
    </row>
    <row r="141" spans="1:19" s="63" customFormat="1" ht="9" customHeight="1" x14ac:dyDescent="0.25">
      <c r="A141" s="628"/>
      <c r="B141" s="212"/>
      <c r="C141" s="212"/>
      <c r="D141" s="212"/>
      <c r="E141" s="211"/>
      <c r="F141" s="631"/>
      <c r="G141" s="631"/>
      <c r="H141" s="634"/>
      <c r="I141" s="528" t="s">
        <v>59</v>
      </c>
      <c r="J141" s="225"/>
      <c r="K141" s="635" t="str">
        <f>UPPER(IF(OR(J141="a",J141="as"),F139,IF(OR(J141="b",J141="bs"),F143,)))</f>
        <v/>
      </c>
      <c r="L141" s="629"/>
      <c r="M141" s="523"/>
      <c r="N141" s="627"/>
      <c r="O141" s="676"/>
      <c r="P141" s="696"/>
      <c r="Q141" s="674" t="str">
        <f>Q66</f>
        <v/>
      </c>
      <c r="R141" s="673"/>
      <c r="S141" s="207"/>
    </row>
    <row r="142" spans="1:19" s="63" customFormat="1" ht="9" customHeight="1" x14ac:dyDescent="0.25">
      <c r="A142" s="669">
        <v>32</v>
      </c>
      <c r="B142" s="197" t="str">
        <f>IF($D142="","",VLOOKUP($D142,'1D ELO (5)'!$A$7:$P$39,14))</f>
        <v/>
      </c>
      <c r="C142" s="197" t="str">
        <f>IF($D142="","",VLOOKUP($D142,'1D ELO (5)'!$A$7:$P$39,15))</f>
        <v/>
      </c>
      <c r="D142" s="199"/>
      <c r="E142" s="624" t="str">
        <f>UPPER(IF($D142="","",VLOOKUP($D142,'1D ELO (5)'!$A$7:$P$39,5)))</f>
        <v/>
      </c>
      <c r="F142" s="235" t="str">
        <f>UPPER(IF($D142="","",VLOOKUP($D142,'1D ELO (5)'!$A$7:$P$39,2)))</f>
        <v/>
      </c>
      <c r="G142" s="235" t="str">
        <f>IF($D142="","",VLOOKUP($D142,'1D ELO (5)'!$A$7:$P$39,3))</f>
        <v/>
      </c>
      <c r="H142" s="625"/>
      <c r="I142" s="235" t="str">
        <f>IF($D142="","",VLOOKUP($D142,'1D ELO (5)'!$A$7:$P$39,4))</f>
        <v/>
      </c>
      <c r="J142" s="639"/>
      <c r="K142" s="523"/>
      <c r="L142" s="627"/>
      <c r="M142" s="526"/>
      <c r="N142" s="633"/>
      <c r="O142" s="676"/>
      <c r="P142" s="696"/>
      <c r="Q142" s="677" t="str">
        <f>Q67</f>
        <v/>
      </c>
      <c r="R142" s="695"/>
      <c r="S142" s="207"/>
    </row>
    <row r="143" spans="1:19" s="63" customFormat="1" ht="9" customHeight="1" x14ac:dyDescent="0.25">
      <c r="A143" s="628"/>
      <c r="B143" s="210"/>
      <c r="C143" s="210"/>
      <c r="D143" s="210"/>
      <c r="E143" s="624" t="str">
        <f>UPPER(IF($D142="","",VLOOKUP($D142,'1D ELO (5)'!$A$7:$P$33,11)))</f>
        <v/>
      </c>
      <c r="F143" s="235" t="str">
        <f>UPPER(IF($D142="","",VLOOKUP($D142,'1D ELO (5)'!$A$7:$P$33,8)))</f>
        <v/>
      </c>
      <c r="G143" s="235" t="str">
        <f>IF($D142="","",VLOOKUP($D142,'1D ELO (5)'!$A$7:$P$33,9))</f>
        <v/>
      </c>
      <c r="H143" s="625"/>
      <c r="I143" s="235" t="str">
        <f>IF($D142="","",VLOOKUP($D142,'1D ELO (5)'!$A$7:$P$33,10))</f>
        <v/>
      </c>
      <c r="J143" s="629"/>
      <c r="K143" s="523"/>
      <c r="L143" s="627"/>
      <c r="M143" s="641"/>
      <c r="N143" s="642"/>
      <c r="O143" s="674" t="str">
        <f>O68</f>
        <v/>
      </c>
      <c r="P143" s="696"/>
      <c r="Q143" s="676">
        <f>Q68</f>
        <v>0</v>
      </c>
      <c r="R143" s="673"/>
      <c r="S143" s="207"/>
    </row>
    <row r="144" spans="1:19" s="63" customFormat="1" ht="9" customHeight="1" x14ac:dyDescent="0.25">
      <c r="A144" s="482"/>
      <c r="B144" s="503"/>
      <c r="C144" s="503"/>
      <c r="D144" s="651"/>
      <c r="E144" s="651"/>
      <c r="F144" s="524"/>
      <c r="G144" s="524"/>
      <c r="H144" s="652"/>
      <c r="I144" s="524"/>
      <c r="J144" s="653"/>
      <c r="K144" s="205"/>
      <c r="L144" s="206"/>
      <c r="M144" s="205"/>
      <c r="N144" s="206"/>
      <c r="O144" s="677" t="str">
        <f>O69</f>
        <v/>
      </c>
      <c r="P144" s="697"/>
      <c r="Q144" s="698"/>
      <c r="R144" s="699"/>
      <c r="S144" s="207"/>
    </row>
    <row r="145" spans="1:19" s="10" customFormat="1" ht="6" customHeight="1" x14ac:dyDescent="0.25">
      <c r="A145" s="482"/>
      <c r="B145" s="503"/>
      <c r="C145" s="503"/>
      <c r="D145" s="651"/>
      <c r="E145" s="651"/>
      <c r="F145" s="524"/>
      <c r="G145" s="524"/>
      <c r="H145" s="652"/>
      <c r="I145" s="524"/>
      <c r="J145" s="653"/>
      <c r="K145" s="205"/>
      <c r="L145" s="206"/>
      <c r="M145" s="307"/>
      <c r="N145" s="308"/>
      <c r="O145" s="685"/>
      <c r="P145" s="686"/>
      <c r="Q145" s="685"/>
      <c r="R145" s="686"/>
      <c r="S145" s="314"/>
    </row>
    <row r="146" spans="1:19" s="21" customFormat="1" ht="10.5" customHeight="1" x14ac:dyDescent="0.25">
      <c r="A146" s="242" t="s">
        <v>54</v>
      </c>
      <c r="B146" s="243"/>
      <c r="C146" s="244"/>
      <c r="D146" s="245" t="s">
        <v>60</v>
      </c>
      <c r="E146" s="245"/>
      <c r="F146" s="246" t="s">
        <v>233</v>
      </c>
      <c r="G146" s="245" t="s">
        <v>60</v>
      </c>
      <c r="H146" s="246" t="s">
        <v>233</v>
      </c>
      <c r="I146" s="654"/>
      <c r="J146" s="246" t="s">
        <v>60</v>
      </c>
      <c r="K146" s="246" t="s">
        <v>62</v>
      </c>
      <c r="L146" s="248"/>
      <c r="M146" s="246" t="s">
        <v>63</v>
      </c>
      <c r="N146" s="249"/>
      <c r="O146" s="250" t="s">
        <v>234</v>
      </c>
      <c r="P146" s="250"/>
      <c r="Q146" s="251">
        <f>Q71</f>
        <v>0</v>
      </c>
      <c r="R146" s="252"/>
    </row>
    <row r="147" spans="1:19" s="21" customFormat="1" ht="9" customHeight="1" x14ac:dyDescent="0.25">
      <c r="A147" s="309" t="s">
        <v>244</v>
      </c>
      <c r="B147" s="262"/>
      <c r="C147" s="310"/>
      <c r="D147" s="257">
        <v>1</v>
      </c>
      <c r="E147" s="257"/>
      <c r="F147" s="258">
        <f t="shared" ref="F147:H154" si="0">F72</f>
        <v>0</v>
      </c>
      <c r="G147" s="416">
        <f t="shared" si="0"/>
        <v>5</v>
      </c>
      <c r="H147" s="416">
        <f t="shared" si="0"/>
        <v>0</v>
      </c>
      <c r="I147" s="655"/>
      <c r="J147" s="656" t="s">
        <v>66</v>
      </c>
      <c r="K147" s="262">
        <f t="shared" ref="K147:K154" si="1">K72</f>
        <v>0</v>
      </c>
      <c r="L147" s="263"/>
      <c r="M147" s="262">
        <f t="shared" ref="M147:M154" si="2">M72</f>
        <v>0</v>
      </c>
      <c r="N147" s="264"/>
      <c r="O147" s="265" t="s">
        <v>245</v>
      </c>
      <c r="P147" s="266"/>
      <c r="Q147" s="266"/>
      <c r="R147" s="267"/>
    </row>
    <row r="148" spans="1:19" s="21" customFormat="1" ht="9" customHeight="1" x14ac:dyDescent="0.25">
      <c r="A148" s="268" t="s">
        <v>126</v>
      </c>
      <c r="B148" s="269"/>
      <c r="C148" s="271"/>
      <c r="D148" s="257"/>
      <c r="E148" s="257"/>
      <c r="F148" s="258">
        <f t="shared" si="0"/>
        <v>0</v>
      </c>
      <c r="G148" s="416">
        <f t="shared" si="0"/>
        <v>0</v>
      </c>
      <c r="H148" s="416">
        <f t="shared" si="0"/>
        <v>0</v>
      </c>
      <c r="I148" s="655"/>
      <c r="J148" s="656"/>
      <c r="K148" s="262">
        <f t="shared" si="1"/>
        <v>0</v>
      </c>
      <c r="L148" s="263"/>
      <c r="M148" s="262">
        <f t="shared" si="2"/>
        <v>0</v>
      </c>
      <c r="N148" s="264"/>
      <c r="O148" s="269"/>
      <c r="P148" s="273"/>
      <c r="Q148" s="269"/>
      <c r="R148" s="274"/>
    </row>
    <row r="149" spans="1:19" s="21" customFormat="1" ht="9" customHeight="1" x14ac:dyDescent="0.25">
      <c r="A149" s="275"/>
      <c r="B149" s="276"/>
      <c r="C149" s="278"/>
      <c r="D149" s="257">
        <v>2</v>
      </c>
      <c r="E149" s="257"/>
      <c r="F149" s="258">
        <f t="shared" si="0"/>
        <v>0</v>
      </c>
      <c r="G149" s="416">
        <f t="shared" si="0"/>
        <v>6</v>
      </c>
      <c r="H149" s="416">
        <f t="shared" si="0"/>
        <v>0</v>
      </c>
      <c r="I149" s="655"/>
      <c r="J149" s="656" t="s">
        <v>69</v>
      </c>
      <c r="K149" s="262">
        <f t="shared" si="1"/>
        <v>0</v>
      </c>
      <c r="L149" s="263"/>
      <c r="M149" s="262">
        <f t="shared" si="2"/>
        <v>0</v>
      </c>
      <c r="N149" s="264"/>
      <c r="O149" s="265" t="s">
        <v>71</v>
      </c>
      <c r="P149" s="266"/>
      <c r="Q149" s="266"/>
      <c r="R149" s="267"/>
    </row>
    <row r="150" spans="1:19" s="21" customFormat="1" ht="9" customHeight="1" x14ac:dyDescent="0.25">
      <c r="A150" s="279"/>
      <c r="B150" s="182"/>
      <c r="C150" s="280"/>
      <c r="D150" s="257"/>
      <c r="E150" s="257"/>
      <c r="F150" s="258">
        <f t="shared" si="0"/>
        <v>0</v>
      </c>
      <c r="G150" s="416">
        <f t="shared" si="0"/>
        <v>0</v>
      </c>
      <c r="H150" s="416">
        <f t="shared" si="0"/>
        <v>0</v>
      </c>
      <c r="I150" s="655"/>
      <c r="J150" s="656"/>
      <c r="K150" s="262">
        <f t="shared" si="1"/>
        <v>0</v>
      </c>
      <c r="L150" s="263"/>
      <c r="M150" s="262">
        <f t="shared" si="2"/>
        <v>0</v>
      </c>
      <c r="N150" s="264"/>
      <c r="O150" s="262"/>
      <c r="P150" s="263"/>
      <c r="Q150" s="262"/>
      <c r="R150" s="264"/>
    </row>
    <row r="151" spans="1:19" s="21" customFormat="1" ht="9" customHeight="1" x14ac:dyDescent="0.25">
      <c r="A151" s="281"/>
      <c r="B151" s="282"/>
      <c r="C151" s="283"/>
      <c r="D151" s="257">
        <v>3</v>
      </c>
      <c r="E151" s="257"/>
      <c r="F151" s="258">
        <f t="shared" si="0"/>
        <v>0</v>
      </c>
      <c r="G151" s="416">
        <f t="shared" si="0"/>
        <v>7</v>
      </c>
      <c r="H151" s="416">
        <f t="shared" si="0"/>
        <v>0</v>
      </c>
      <c r="I151" s="655"/>
      <c r="J151" s="656" t="s">
        <v>70</v>
      </c>
      <c r="K151" s="262">
        <f t="shared" si="1"/>
        <v>0</v>
      </c>
      <c r="L151" s="263"/>
      <c r="M151" s="262">
        <f t="shared" si="2"/>
        <v>0</v>
      </c>
      <c r="N151" s="264"/>
      <c r="O151" s="269"/>
      <c r="P151" s="273"/>
      <c r="Q151" s="269"/>
      <c r="R151" s="274"/>
    </row>
    <row r="152" spans="1:19" s="21" customFormat="1" ht="9" customHeight="1" x14ac:dyDescent="0.25">
      <c r="A152" s="284"/>
      <c r="B152" s="19"/>
      <c r="C152" s="280"/>
      <c r="D152" s="257"/>
      <c r="E152" s="257"/>
      <c r="F152" s="258">
        <f t="shared" si="0"/>
        <v>0</v>
      </c>
      <c r="G152" s="416">
        <f t="shared" si="0"/>
        <v>0</v>
      </c>
      <c r="H152" s="416">
        <f t="shared" si="0"/>
        <v>0</v>
      </c>
      <c r="I152" s="655"/>
      <c r="J152" s="656"/>
      <c r="K152" s="262">
        <f t="shared" si="1"/>
        <v>0</v>
      </c>
      <c r="L152" s="263"/>
      <c r="M152" s="262">
        <f t="shared" si="2"/>
        <v>0</v>
      </c>
      <c r="N152" s="264"/>
      <c r="O152" s="265" t="s">
        <v>34</v>
      </c>
      <c r="P152" s="266"/>
      <c r="Q152" s="266"/>
      <c r="R152" s="267"/>
    </row>
    <row r="153" spans="1:19" s="21" customFormat="1" ht="9" customHeight="1" x14ac:dyDescent="0.25">
      <c r="A153" s="284"/>
      <c r="B153" s="19"/>
      <c r="C153" s="286"/>
      <c r="D153" s="257">
        <v>4</v>
      </c>
      <c r="E153" s="257"/>
      <c r="F153" s="258">
        <f t="shared" si="0"/>
        <v>0</v>
      </c>
      <c r="G153" s="416">
        <f t="shared" si="0"/>
        <v>8</v>
      </c>
      <c r="H153" s="416">
        <f t="shared" si="0"/>
        <v>0</v>
      </c>
      <c r="I153" s="655"/>
      <c r="J153" s="656" t="s">
        <v>72</v>
      </c>
      <c r="K153" s="262">
        <f t="shared" si="1"/>
        <v>0</v>
      </c>
      <c r="L153" s="263"/>
      <c r="M153" s="262">
        <f t="shared" si="2"/>
        <v>0</v>
      </c>
      <c r="N153" s="264"/>
      <c r="O153" s="262"/>
      <c r="P153" s="263"/>
      <c r="Q153" s="262"/>
      <c r="R153" s="264"/>
    </row>
    <row r="154" spans="1:19" s="21" customFormat="1" ht="9" customHeight="1" x14ac:dyDescent="0.25">
      <c r="A154" s="287"/>
      <c r="B154" s="288"/>
      <c r="C154" s="290"/>
      <c r="D154" s="291"/>
      <c r="E154" s="291"/>
      <c r="F154" s="292">
        <f t="shared" si="0"/>
        <v>0</v>
      </c>
      <c r="G154" s="412">
        <f t="shared" si="0"/>
        <v>0</v>
      </c>
      <c r="H154" s="412">
        <f t="shared" si="0"/>
        <v>0</v>
      </c>
      <c r="I154" s="658"/>
      <c r="J154" s="663"/>
      <c r="K154" s="269">
        <f t="shared" si="1"/>
        <v>0</v>
      </c>
      <c r="L154" s="273"/>
      <c r="M154" s="269">
        <f t="shared" si="2"/>
        <v>0</v>
      </c>
      <c r="N154" s="274"/>
      <c r="O154" s="269">
        <f>O79</f>
        <v>0</v>
      </c>
      <c r="P154" s="273"/>
      <c r="Q154" s="269"/>
      <c r="R154" s="274"/>
    </row>
  </sheetData>
  <mergeCells count="1">
    <mergeCell ref="A4:C4"/>
  </mergeCells>
  <conditionalFormatting sqref="D7 D11 D15 D19 D23 D27 D31 D35 D39 D43 D47 D51 D55 D59 D63 D67 D82 D86 D90 D94 D98 D102 D106 D110 D114 D118 D122 D126 D130 D134 D138 D142">
    <cfRule type="cellIs" dxfId="406" priority="22"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405" priority="23" operator="equal">
      <formula>"Bye"</formula>
    </cfRule>
  </conditionalFormatting>
  <conditionalFormatting sqref="I10 K14 I18 M22 I26 K30 I34 O38 I42 K46 I50 M54 I58 K62 I66 O67 I85 K89 I93 M97 I101 K105 I109 O113 I117 K121 I125 M129 I133 K137 I141">
    <cfRule type="expression" dxfId="404" priority="29">
      <formula>AND($O$1="CU",I10="Umpire")</formula>
    </cfRule>
    <cfRule type="expression" dxfId="403" priority="30">
      <formula>AND($O$1="CU",I10&lt;&gt;"Umpire",J10&lt;&gt;"")</formula>
    </cfRule>
    <cfRule type="expression" dxfId="402" priority="31">
      <formula>AND($O$1="CU",I10&lt;&gt;"Umpire")</formula>
    </cfRule>
  </conditionalFormatting>
  <conditionalFormatting sqref="J10 L14 J18 N22 J26 L30 J34 P38 J42 L46 J50 N54 J58 L62 J66 P67 J85 L89 J93 N97 J101 L105 J109 P113 J117 L121 J125 N129 J133 L137 J141">
    <cfRule type="expression" dxfId="401" priority="24">
      <formula>$O$1="CU"</formula>
    </cfRule>
  </conditionalFormatting>
  <conditionalFormatting sqref="K9 M13 K17 O21 K25 M29 K33 Q37 K41 M45 K49 O53 K57 M61 K65 Q66 K84 M88 K92 O96 K100 M104 K108 Q112 K116 M120 K124 O128 K132 M136 K140">
    <cfRule type="expression" dxfId="400" priority="27">
      <formula>J10="as"</formula>
    </cfRule>
    <cfRule type="expression" dxfId="399" priority="28">
      <formula>J10="bs"</formula>
    </cfRule>
  </conditionalFormatting>
  <conditionalFormatting sqref="K10 M14 K18 O22 K26 M30 K34 Q38 K42 M46 K50 O54 K58 M62 K66 Q67 K85 M89 K93 O97 K101 M105 K109 Q113 K117 M121 K125 O129 K133 M137 K141">
    <cfRule type="expression" dxfId="398" priority="25">
      <formula>J10="as"</formula>
    </cfRule>
    <cfRule type="expression" dxfId="397" priority="26">
      <formula>J10="bs"</formula>
    </cfRule>
  </conditionalFormatting>
  <conditionalFormatting sqref="O64">
    <cfRule type="expression" dxfId="396" priority="16">
      <formula>P38="as"</formula>
    </cfRule>
    <cfRule type="expression" dxfId="395" priority="17">
      <formula>P38="bs"</formula>
    </cfRule>
  </conditionalFormatting>
  <conditionalFormatting sqref="O65">
    <cfRule type="expression" dxfId="394" priority="20">
      <formula>P38="as"</formula>
    </cfRule>
    <cfRule type="expression" dxfId="393" priority="21">
      <formula>P38="bs"</formula>
    </cfRule>
  </conditionalFormatting>
  <conditionalFormatting sqref="O68">
    <cfRule type="expression" dxfId="392" priority="14">
      <formula>P113="as"</formula>
    </cfRule>
    <cfRule type="expression" dxfId="391" priority="15">
      <formula>P113="bs"</formula>
    </cfRule>
  </conditionalFormatting>
  <conditionalFormatting sqref="O69">
    <cfRule type="expression" dxfId="390" priority="18">
      <formula>P113="as"</formula>
    </cfRule>
    <cfRule type="expression" dxfId="389" priority="19">
      <formula>P113="bs"</formula>
    </cfRule>
  </conditionalFormatting>
  <conditionalFormatting sqref="O139">
    <cfRule type="expression" dxfId="388" priority="6">
      <formula>P38="as"</formula>
    </cfRule>
    <cfRule type="expression" dxfId="387" priority="7">
      <formula>P38="bs"</formula>
    </cfRule>
  </conditionalFormatting>
  <conditionalFormatting sqref="O140">
    <cfRule type="expression" dxfId="386" priority="10">
      <formula>P38="as"</formula>
    </cfRule>
    <cfRule type="expression" dxfId="385" priority="11">
      <formula>P38="bs"</formula>
    </cfRule>
  </conditionalFormatting>
  <conditionalFormatting sqref="O143">
    <cfRule type="expression" dxfId="384" priority="4">
      <formula>P113="as"</formula>
    </cfRule>
    <cfRule type="expression" dxfId="383" priority="5">
      <formula>P113="bs"</formula>
    </cfRule>
  </conditionalFormatting>
  <conditionalFormatting sqref="O144">
    <cfRule type="expression" dxfId="382" priority="8">
      <formula>P113="as"</formula>
    </cfRule>
    <cfRule type="expression" dxfId="381" priority="9">
      <formula>P113="bs"</formula>
    </cfRule>
  </conditionalFormatting>
  <conditionalFormatting sqref="Q141">
    <cfRule type="expression" dxfId="380" priority="2">
      <formula>P67="as"</formula>
    </cfRule>
    <cfRule type="expression" dxfId="379" priority="3">
      <formula>P67="bs"</formula>
    </cfRule>
  </conditionalFormatting>
  <conditionalFormatting sqref="Q142">
    <cfRule type="expression" dxfId="378" priority="12">
      <formula>P67="as"</formula>
    </cfRule>
    <cfRule type="expression" dxfId="377" priority="13">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60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99330"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99329"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99332"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99333"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00"/>
  </sheetPr>
  <dimension ref="A1:AS140"/>
  <sheetViews>
    <sheetView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27" width="11.5546875" hidden="1" customWidth="1"/>
    <col min="28" max="28" width="10.33203125" hidden="1" customWidth="1"/>
    <col min="29" max="34" width="11.5546875" hidden="1" customWidth="1"/>
    <col min="35" max="37" width="9.109375" style="386" customWidth="1"/>
  </cols>
  <sheetData>
    <row r="1" spans="1:45" s="167" customFormat="1" ht="21.75" customHeight="1" x14ac:dyDescent="0.25">
      <c r="A1" s="459" t="str">
        <f>Altalanos!$A$6</f>
        <v>Diákolimpia / H-B vm</v>
      </c>
      <c r="B1" s="459"/>
      <c r="C1" s="348"/>
      <c r="D1" s="348"/>
      <c r="E1" s="348"/>
      <c r="F1" s="348"/>
      <c r="G1" s="348"/>
      <c r="H1" s="459"/>
      <c r="I1" s="350"/>
      <c r="J1" s="351"/>
      <c r="K1" s="349" t="s">
        <v>83</v>
      </c>
      <c r="L1" s="352"/>
      <c r="M1" s="353"/>
      <c r="N1" s="351"/>
      <c r="O1" s="351"/>
      <c r="P1" s="351"/>
      <c r="Q1" s="348"/>
      <c r="R1" s="351"/>
      <c r="T1" s="460"/>
      <c r="U1" s="460"/>
      <c r="V1" s="460"/>
      <c r="W1" s="460"/>
      <c r="X1" s="460"/>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c r="AI1" s="451"/>
      <c r="AJ1" s="451"/>
      <c r="AK1" s="451"/>
    </row>
    <row r="2" spans="1:45" s="172" customFormat="1" ht="13.2" x14ac:dyDescent="0.25">
      <c r="A2" s="355" t="s">
        <v>32</v>
      </c>
      <c r="B2" s="356"/>
      <c r="C2" s="356"/>
      <c r="D2" s="356"/>
      <c r="E2" s="356" t="str">
        <f>Altalanos!$A$8</f>
        <v>I. (U8) – Fiú / B</v>
      </c>
      <c r="F2" s="356"/>
      <c r="G2" s="357"/>
      <c r="H2" s="358"/>
      <c r="I2" s="358"/>
      <c r="J2" s="359"/>
      <c r="K2" s="352"/>
      <c r="L2" s="352"/>
      <c r="M2" s="352"/>
      <c r="N2" s="359"/>
      <c r="O2" s="358"/>
      <c r="P2" s="359"/>
      <c r="Q2" s="358"/>
      <c r="R2" s="359"/>
      <c r="T2" s="461"/>
      <c r="U2" s="461"/>
      <c r="V2" s="461"/>
      <c r="W2" s="461"/>
      <c r="X2" s="461"/>
      <c r="Y2" s="360"/>
      <c r="Z2" s="361"/>
      <c r="AA2" s="361" t="s">
        <v>98</v>
      </c>
      <c r="AB2" s="362">
        <v>300</v>
      </c>
      <c r="AC2" s="362">
        <v>250</v>
      </c>
      <c r="AD2" s="362">
        <v>200</v>
      </c>
      <c r="AE2" s="362">
        <v>150</v>
      </c>
      <c r="AF2" s="362">
        <v>120</v>
      </c>
      <c r="AG2" s="362">
        <v>90</v>
      </c>
      <c r="AH2" s="362">
        <v>40</v>
      </c>
      <c r="AI2" s="377"/>
      <c r="AJ2" s="377"/>
      <c r="AK2" s="377"/>
      <c r="AL2" s="461"/>
      <c r="AM2" s="461"/>
      <c r="AN2" s="461"/>
      <c r="AO2" s="461"/>
      <c r="AP2" s="461"/>
      <c r="AQ2" s="461"/>
      <c r="AR2" s="461"/>
      <c r="AS2" s="461"/>
    </row>
    <row r="3" spans="1:45"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T3" s="462"/>
      <c r="U3" s="462"/>
      <c r="V3" s="462"/>
      <c r="W3" s="462"/>
      <c r="X3" s="462"/>
      <c r="Y3" s="361" t="str">
        <f>IF(K4="OB","A",IF(K4="IX","W",IF(K4="","",K4)))</f>
        <v/>
      </c>
      <c r="Z3" s="361"/>
      <c r="AA3" s="361" t="s">
        <v>116</v>
      </c>
      <c r="AB3" s="362">
        <v>280</v>
      </c>
      <c r="AC3" s="362">
        <v>230</v>
      </c>
      <c r="AD3" s="362">
        <v>180</v>
      </c>
      <c r="AE3" s="362">
        <v>140</v>
      </c>
      <c r="AF3" s="362">
        <v>80</v>
      </c>
      <c r="AG3" s="362">
        <v>0</v>
      </c>
      <c r="AH3" s="362">
        <v>0</v>
      </c>
      <c r="AI3" s="377"/>
      <c r="AJ3" s="377"/>
      <c r="AK3" s="377"/>
      <c r="AL3" s="462"/>
      <c r="AM3" s="462"/>
      <c r="AN3" s="462"/>
      <c r="AO3" s="462"/>
      <c r="AP3" s="462"/>
      <c r="AQ3" s="462"/>
      <c r="AR3" s="462"/>
      <c r="AS3" s="462"/>
    </row>
    <row r="4" spans="1:45" s="181" customFormat="1" ht="11.25" customHeight="1" x14ac:dyDescent="0.25">
      <c r="A4" s="720" t="str">
        <f>Altalanos!$A$10</f>
        <v>2025. 04. 29-30.</v>
      </c>
      <c r="B4" s="720"/>
      <c r="C4" s="720"/>
      <c r="D4" s="2"/>
      <c r="E4" s="366"/>
      <c r="F4" s="366"/>
      <c r="G4" s="366" t="str">
        <f>Altalanos!$C$10</f>
        <v>Berettyóújfalu</v>
      </c>
      <c r="H4" s="463"/>
      <c r="I4" s="366"/>
      <c r="J4" s="368"/>
      <c r="K4" s="367"/>
      <c r="L4" s="368"/>
      <c r="M4" s="464"/>
      <c r="N4" s="368"/>
      <c r="O4" s="366"/>
      <c r="P4" s="368"/>
      <c r="Q4" s="366"/>
      <c r="R4" s="369">
        <f>Altalanos!$E$10</f>
        <v>0</v>
      </c>
      <c r="T4" s="465"/>
      <c r="U4" s="465"/>
      <c r="V4" s="465"/>
      <c r="W4" s="465"/>
      <c r="X4" s="465"/>
      <c r="Y4" s="361"/>
      <c r="Z4" s="361"/>
      <c r="AA4" s="361" t="s">
        <v>101</v>
      </c>
      <c r="AB4" s="362">
        <v>250</v>
      </c>
      <c r="AC4" s="362">
        <v>200</v>
      </c>
      <c r="AD4" s="362">
        <v>150</v>
      </c>
      <c r="AE4" s="362">
        <v>120</v>
      </c>
      <c r="AF4" s="362">
        <v>90</v>
      </c>
      <c r="AG4" s="362">
        <v>60</v>
      </c>
      <c r="AH4" s="362">
        <v>25</v>
      </c>
      <c r="AI4" s="377"/>
      <c r="AJ4" s="377"/>
      <c r="AK4" s="377"/>
      <c r="AL4" s="465"/>
      <c r="AM4" s="465"/>
      <c r="AN4" s="465"/>
      <c r="AO4" s="465"/>
      <c r="AP4" s="465"/>
      <c r="AQ4" s="465"/>
      <c r="AR4" s="465"/>
      <c r="AS4" s="465"/>
    </row>
    <row r="5" spans="1:45" s="175" customFormat="1" ht="13.2" x14ac:dyDescent="0.25">
      <c r="A5" s="182"/>
      <c r="B5" s="183" t="s">
        <v>53</v>
      </c>
      <c r="C5" s="184" t="s">
        <v>54</v>
      </c>
      <c r="D5" s="183" t="s">
        <v>55</v>
      </c>
      <c r="E5" s="183" t="s">
        <v>81</v>
      </c>
      <c r="F5" s="185" t="s">
        <v>27</v>
      </c>
      <c r="G5" s="185" t="s">
        <v>28</v>
      </c>
      <c r="H5" s="185"/>
      <c r="I5" s="185" t="s">
        <v>38</v>
      </c>
      <c r="J5" s="185"/>
      <c r="K5" s="183" t="s">
        <v>57</v>
      </c>
      <c r="L5" s="186"/>
      <c r="M5" s="183" t="s">
        <v>82</v>
      </c>
      <c r="N5" s="186"/>
      <c r="O5" s="183" t="s">
        <v>156</v>
      </c>
      <c r="P5" s="186"/>
      <c r="Q5" s="183"/>
      <c r="R5" s="187"/>
      <c r="T5" s="462"/>
      <c r="U5" s="462"/>
      <c r="V5" s="462"/>
      <c r="W5" s="462"/>
      <c r="X5" s="462"/>
      <c r="Y5" s="361">
        <f>IF(OR(Altalanos!$A$8="F1",Altalanos!$A$8="F2",Altalanos!$A$8="N1",Altalanos!$A$8="N2"),1,2)</f>
        <v>2</v>
      </c>
      <c r="Z5" s="361"/>
      <c r="AA5" s="361" t="s">
        <v>104</v>
      </c>
      <c r="AB5" s="362">
        <v>200</v>
      </c>
      <c r="AC5" s="362">
        <v>150</v>
      </c>
      <c r="AD5" s="362">
        <v>120</v>
      </c>
      <c r="AE5" s="362">
        <v>90</v>
      </c>
      <c r="AF5" s="362">
        <v>60</v>
      </c>
      <c r="AG5" s="362">
        <v>40</v>
      </c>
      <c r="AH5" s="362">
        <v>15</v>
      </c>
      <c r="AI5" s="377"/>
      <c r="AJ5" s="377"/>
      <c r="AK5" s="377"/>
      <c r="AL5" s="462"/>
      <c r="AM5" s="462"/>
      <c r="AN5" s="462"/>
      <c r="AO5" s="462"/>
      <c r="AP5" s="462"/>
      <c r="AQ5" s="462"/>
      <c r="AR5" s="462"/>
      <c r="AS5" s="462"/>
    </row>
    <row r="6" spans="1:45" s="195" customFormat="1" ht="10.5" customHeight="1" x14ac:dyDescent="0.25">
      <c r="A6" s="466"/>
      <c r="B6" s="467"/>
      <c r="C6" s="467"/>
      <c r="D6" s="467"/>
      <c r="E6" s="467"/>
      <c r="F6" s="466" t="str">
        <f>IF(Y3="","",CONCATENATE(VLOOKUP(Y3,AB1:AH1,4)," pont"))</f>
        <v/>
      </c>
      <c r="G6" s="468"/>
      <c r="H6" s="469"/>
      <c r="I6" s="468"/>
      <c r="J6" s="470"/>
      <c r="K6" s="467" t="str">
        <f>IF(Y3="","",CONCATENATE(VLOOKUP(Y3,AB1:AH1,3)," pont"))</f>
        <v/>
      </c>
      <c r="L6" s="470"/>
      <c r="M6" s="467" t="str">
        <f>IF(Y3="","",CONCATENATE(VLOOKUP(Y3,AB1:AH1,2)," pont"))</f>
        <v/>
      </c>
      <c r="N6" s="470"/>
      <c r="O6" s="467" t="str">
        <f>IF(Y3="","",CONCATENATE(VLOOKUP(Y3,AB1:AH1,1)," pont"))</f>
        <v/>
      </c>
      <c r="P6" s="470"/>
      <c r="Q6" s="467"/>
      <c r="R6" s="471"/>
      <c r="T6" s="472"/>
      <c r="U6" s="472"/>
      <c r="V6" s="472"/>
      <c r="W6" s="472"/>
      <c r="X6" s="472"/>
      <c r="Y6" s="473"/>
      <c r="Z6" s="473"/>
      <c r="AA6" s="473" t="s">
        <v>112</v>
      </c>
      <c r="AB6" s="474">
        <v>150</v>
      </c>
      <c r="AC6" s="474">
        <v>120</v>
      </c>
      <c r="AD6" s="474">
        <v>90</v>
      </c>
      <c r="AE6" s="474">
        <v>60</v>
      </c>
      <c r="AF6" s="474">
        <v>40</v>
      </c>
      <c r="AG6" s="474">
        <v>25</v>
      </c>
      <c r="AH6" s="474">
        <v>10</v>
      </c>
      <c r="AI6" s="475"/>
      <c r="AJ6" s="475"/>
      <c r="AK6" s="475"/>
      <c r="AL6" s="472"/>
      <c r="AM6" s="472"/>
      <c r="AN6" s="472"/>
      <c r="AO6" s="472"/>
      <c r="AP6" s="472"/>
      <c r="AQ6" s="472"/>
      <c r="AR6" s="472"/>
      <c r="AS6" s="472"/>
    </row>
    <row r="7" spans="1:45" s="63" customFormat="1" ht="12.75" customHeight="1" x14ac:dyDescent="0.25">
      <c r="A7" s="196">
        <v>1</v>
      </c>
      <c r="B7" s="238" t="str">
        <f>IF($E7="","",VLOOKUP($E7,'1MD ELO'!$A$7:$O$22,14))</f>
        <v/>
      </c>
      <c r="C7" s="239" t="str">
        <f>IF($E7="","",VLOOKUP($E7,'1MD ELO'!$A$7:$O$22,15))</f>
        <v/>
      </c>
      <c r="D7" s="239" t="str">
        <f>IF($E7="","",VLOOKUP($E7,'1MD ELO'!$A$7:$O$22,5))</f>
        <v/>
      </c>
      <c r="E7" s="240"/>
      <c r="F7" s="476" t="str">
        <f>UPPER(IF($E7="","",VLOOKUP($E7,'1MD ELO'!$A$7:$O$22,2)))</f>
        <v/>
      </c>
      <c r="G7" s="476" t="str">
        <f>IF($E7="","",VLOOKUP($E7,'1MD ELO'!$A$7:$O$22,3))</f>
        <v/>
      </c>
      <c r="H7" s="476"/>
      <c r="I7" s="476" t="str">
        <f>IF($E7="","",VLOOKUP($E7,'1MD ELO'!$A$7:$O$22,4))</f>
        <v/>
      </c>
      <c r="J7" s="477"/>
      <c r="K7" s="478"/>
      <c r="L7" s="478"/>
      <c r="M7" s="478"/>
      <c r="N7" s="478"/>
      <c r="O7" s="203"/>
      <c r="P7" s="204"/>
      <c r="Q7" s="205"/>
      <c r="R7" s="206"/>
      <c r="S7" s="207"/>
      <c r="T7" s="207"/>
      <c r="U7" s="479" t="str">
        <f>Birók!P21</f>
        <v>Bíró</v>
      </c>
      <c r="V7" s="207"/>
      <c r="W7" s="207"/>
      <c r="X7" s="207"/>
      <c r="Y7" s="361"/>
      <c r="Z7" s="361"/>
      <c r="AA7" s="361" t="s">
        <v>113</v>
      </c>
      <c r="AB7" s="362">
        <v>120</v>
      </c>
      <c r="AC7" s="362">
        <v>90</v>
      </c>
      <c r="AD7" s="362">
        <v>60</v>
      </c>
      <c r="AE7" s="362">
        <v>40</v>
      </c>
      <c r="AF7" s="362">
        <v>25</v>
      </c>
      <c r="AG7" s="362">
        <v>10</v>
      </c>
      <c r="AH7" s="362">
        <v>5</v>
      </c>
      <c r="AI7" s="377"/>
      <c r="AJ7" s="377"/>
      <c r="AK7" s="377"/>
      <c r="AL7" s="207"/>
      <c r="AM7" s="207"/>
      <c r="AN7" s="207"/>
      <c r="AO7" s="207"/>
      <c r="AP7" s="207"/>
      <c r="AQ7" s="207"/>
      <c r="AR7" s="207"/>
      <c r="AS7" s="207"/>
    </row>
    <row r="8" spans="1:45" s="63" customFormat="1" ht="12.75" customHeight="1" x14ac:dyDescent="0.25">
      <c r="A8" s="209"/>
      <c r="B8" s="480"/>
      <c r="C8" s="481"/>
      <c r="D8" s="481"/>
      <c r="E8" s="482"/>
      <c r="F8" s="483"/>
      <c r="G8" s="483"/>
      <c r="H8" s="484"/>
      <c r="I8" s="485" t="s">
        <v>59</v>
      </c>
      <c r="J8" s="216"/>
      <c r="K8" s="486" t="str">
        <f>UPPER(IF(OR(J8="a",J8="as"),F7,IF(OR(J8="b",J8="bs"),F9,)))</f>
        <v/>
      </c>
      <c r="L8" s="486"/>
      <c r="M8" s="478"/>
      <c r="N8" s="478"/>
      <c r="O8" s="203"/>
      <c r="P8" s="204"/>
      <c r="Q8" s="205"/>
      <c r="R8" s="206"/>
      <c r="S8" s="207"/>
      <c r="T8" s="207"/>
      <c r="U8" s="487" t="str">
        <f>Birók!P22</f>
        <v xml:space="preserve"> </v>
      </c>
      <c r="V8" s="207"/>
      <c r="W8" s="207"/>
      <c r="X8" s="207"/>
      <c r="Y8" s="361"/>
      <c r="Z8" s="361"/>
      <c r="AA8" s="361" t="s">
        <v>114</v>
      </c>
      <c r="AB8" s="362">
        <v>90</v>
      </c>
      <c r="AC8" s="362">
        <v>60</v>
      </c>
      <c r="AD8" s="362">
        <v>40</v>
      </c>
      <c r="AE8" s="362">
        <v>25</v>
      </c>
      <c r="AF8" s="362">
        <v>10</v>
      </c>
      <c r="AG8" s="362">
        <v>5</v>
      </c>
      <c r="AH8" s="362">
        <v>2</v>
      </c>
      <c r="AI8" s="377"/>
      <c r="AJ8" s="377"/>
      <c r="AK8" s="377"/>
      <c r="AL8" s="207"/>
      <c r="AM8" s="207"/>
      <c r="AN8" s="207"/>
      <c r="AO8" s="207"/>
      <c r="AP8" s="207"/>
      <c r="AQ8" s="207"/>
      <c r="AR8" s="207"/>
      <c r="AS8" s="207"/>
    </row>
    <row r="9" spans="1:45" s="63" customFormat="1" ht="12.75" customHeight="1" x14ac:dyDescent="0.25">
      <c r="A9" s="209">
        <v>2</v>
      </c>
      <c r="B9" s="238" t="str">
        <f>IF($E9="","",VLOOKUP($E9,'1MD ELO'!$A$7:$O$22,14))</f>
        <v/>
      </c>
      <c r="C9" s="239" t="str">
        <f>IF($E9="","",VLOOKUP($E9,'1MD ELO'!$A$7:$O$22,15))</f>
        <v/>
      </c>
      <c r="D9" s="239" t="str">
        <f>IF($E9="","",VLOOKUP($E9,'1MD ELO'!$A$7:$O$22,5))</f>
        <v/>
      </c>
      <c r="E9" s="488"/>
      <c r="F9" s="380" t="str">
        <f>UPPER(IF($E9="","",VLOOKUP($E9,'1MD ELO'!$A$7:$O$22,2)))</f>
        <v/>
      </c>
      <c r="G9" s="380" t="str">
        <f>IF($E9="","",VLOOKUP($E9,'1MD ELO'!$A$7:$O$22,3))</f>
        <v/>
      </c>
      <c r="H9" s="380"/>
      <c r="I9" s="380" t="str">
        <f>IF($E9="","",VLOOKUP($E9,'1MD ELO'!$A$7:$O$22,4))</f>
        <v/>
      </c>
      <c r="J9" s="489"/>
      <c r="K9" s="478"/>
      <c r="L9" s="490"/>
      <c r="M9" s="478"/>
      <c r="N9" s="478"/>
      <c r="O9" s="203"/>
      <c r="P9" s="204"/>
      <c r="Q9" s="205"/>
      <c r="R9" s="206"/>
      <c r="S9" s="207"/>
      <c r="T9" s="207"/>
      <c r="U9" s="487" t="str">
        <f>Birók!P23</f>
        <v xml:space="preserve"> </v>
      </c>
      <c r="V9" s="207"/>
      <c r="W9" s="207"/>
      <c r="X9" s="207"/>
      <c r="Y9" s="361"/>
      <c r="Z9" s="361"/>
      <c r="AA9" s="361" t="s">
        <v>115</v>
      </c>
      <c r="AB9" s="362">
        <v>60</v>
      </c>
      <c r="AC9" s="362">
        <v>40</v>
      </c>
      <c r="AD9" s="362">
        <v>25</v>
      </c>
      <c r="AE9" s="362">
        <v>10</v>
      </c>
      <c r="AF9" s="362">
        <v>5</v>
      </c>
      <c r="AG9" s="362">
        <v>2</v>
      </c>
      <c r="AH9" s="362">
        <v>1</v>
      </c>
      <c r="AI9" s="377"/>
      <c r="AJ9" s="377"/>
      <c r="AK9" s="377"/>
      <c r="AL9" s="207"/>
      <c r="AM9" s="207"/>
      <c r="AN9" s="207"/>
      <c r="AO9" s="207"/>
      <c r="AP9" s="207"/>
      <c r="AQ9" s="207"/>
      <c r="AR9" s="207"/>
      <c r="AS9" s="207"/>
    </row>
    <row r="10" spans="1:45" s="63" customFormat="1" ht="12.75" customHeight="1" x14ac:dyDescent="0.25">
      <c r="A10" s="209"/>
      <c r="B10" s="480"/>
      <c r="C10" s="481"/>
      <c r="D10" s="481"/>
      <c r="E10" s="491"/>
      <c r="F10" s="483"/>
      <c r="G10" s="483"/>
      <c r="H10" s="484"/>
      <c r="I10" s="483"/>
      <c r="J10" s="492"/>
      <c r="K10" s="485" t="s">
        <v>59</v>
      </c>
      <c r="L10" s="225"/>
      <c r="M10" s="486" t="str">
        <f>UPPER(IF(OR(L10="a",L10="as"),K8,IF(OR(L10="b",L10="bs"),K12,)))</f>
        <v/>
      </c>
      <c r="N10" s="493"/>
      <c r="O10" s="494"/>
      <c r="P10" s="494"/>
      <c r="Q10" s="205"/>
      <c r="R10" s="206"/>
      <c r="S10" s="207"/>
      <c r="T10" s="207"/>
      <c r="U10" s="487" t="str">
        <f>Birók!P24</f>
        <v xml:space="preserve"> </v>
      </c>
      <c r="V10" s="207"/>
      <c r="W10" s="207"/>
      <c r="X10" s="207"/>
      <c r="Y10" s="361"/>
      <c r="Z10" s="361"/>
      <c r="AA10" s="361" t="s">
        <v>117</v>
      </c>
      <c r="AB10" s="362">
        <v>40</v>
      </c>
      <c r="AC10" s="362">
        <v>25</v>
      </c>
      <c r="AD10" s="362">
        <v>15</v>
      </c>
      <c r="AE10" s="362">
        <v>7</v>
      </c>
      <c r="AF10" s="362">
        <v>4</v>
      </c>
      <c r="AG10" s="362">
        <v>1</v>
      </c>
      <c r="AH10" s="362">
        <v>0</v>
      </c>
      <c r="AI10" s="377"/>
      <c r="AJ10" s="377"/>
      <c r="AK10" s="377"/>
      <c r="AL10" s="207"/>
      <c r="AM10" s="207"/>
      <c r="AN10" s="207"/>
      <c r="AO10" s="207"/>
      <c r="AP10" s="207"/>
      <c r="AQ10" s="207"/>
      <c r="AR10" s="207"/>
      <c r="AS10" s="207"/>
    </row>
    <row r="11" spans="1:45" s="63" customFormat="1" ht="12.75" customHeight="1" x14ac:dyDescent="0.25">
      <c r="A11" s="209">
        <v>3</v>
      </c>
      <c r="B11" s="238" t="str">
        <f>IF($E11="","",VLOOKUP($E11,'1MD ELO'!$A$7:$O$22,14))</f>
        <v/>
      </c>
      <c r="C11" s="239" t="str">
        <f>IF($E11="","",VLOOKUP($E11,'1MD ELO'!$A$7:$O$22,15))</f>
        <v/>
      </c>
      <c r="D11" s="239" t="str">
        <f>IF($E11="","",VLOOKUP($E11,'1MD ELO'!$A$7:$O$22,5))</f>
        <v/>
      </c>
      <c r="E11" s="488"/>
      <c r="F11" s="380" t="str">
        <f>UPPER(IF($E11="","",VLOOKUP($E11,'1MD ELO'!$A$7:$O$22,2)))</f>
        <v/>
      </c>
      <c r="G11" s="380" t="str">
        <f>IF($E11="","",VLOOKUP($E11,'1MD ELO'!$A$7:$O$22,3))</f>
        <v/>
      </c>
      <c r="H11" s="380"/>
      <c r="I11" s="380" t="str">
        <f>IF($E11="","",VLOOKUP($E11,'1MD ELO'!$A$7:$O$22,4))</f>
        <v/>
      </c>
      <c r="J11" s="477"/>
      <c r="K11" s="478"/>
      <c r="L11" s="495"/>
      <c r="M11" s="478"/>
      <c r="N11" s="496"/>
      <c r="O11" s="494"/>
      <c r="P11" s="494"/>
      <c r="Q11" s="205"/>
      <c r="R11" s="206"/>
      <c r="S11" s="207"/>
      <c r="T11" s="207"/>
      <c r="U11" s="487" t="str">
        <f>Birók!P25</f>
        <v xml:space="preserve"> </v>
      </c>
      <c r="V11" s="207"/>
      <c r="W11" s="207"/>
      <c r="X11" s="207"/>
      <c r="Y11" s="361"/>
      <c r="Z11" s="361"/>
      <c r="AA11" s="361" t="s">
        <v>118</v>
      </c>
      <c r="AB11" s="362">
        <v>25</v>
      </c>
      <c r="AC11" s="362">
        <v>15</v>
      </c>
      <c r="AD11" s="362">
        <v>10</v>
      </c>
      <c r="AE11" s="362">
        <v>6</v>
      </c>
      <c r="AF11" s="362">
        <v>3</v>
      </c>
      <c r="AG11" s="362">
        <v>1</v>
      </c>
      <c r="AH11" s="362">
        <v>0</v>
      </c>
      <c r="AI11" s="377"/>
      <c r="AJ11" s="377"/>
      <c r="AK11" s="377"/>
      <c r="AL11" s="207"/>
      <c r="AM11" s="207"/>
      <c r="AN11" s="207"/>
      <c r="AO11" s="207"/>
      <c r="AP11" s="207"/>
      <c r="AQ11" s="207"/>
      <c r="AR11" s="207"/>
      <c r="AS11" s="207"/>
    </row>
    <row r="12" spans="1:45" s="63" customFormat="1" ht="12.75" customHeight="1" x14ac:dyDescent="0.25">
      <c r="A12" s="209"/>
      <c r="B12" s="480"/>
      <c r="C12" s="481"/>
      <c r="D12" s="481"/>
      <c r="E12" s="491"/>
      <c r="F12" s="483"/>
      <c r="G12" s="483"/>
      <c r="H12" s="484"/>
      <c r="I12" s="485" t="s">
        <v>59</v>
      </c>
      <c r="J12" s="216"/>
      <c r="K12" s="486" t="str">
        <f>UPPER(IF(OR(J12="a",J12="as"),F11,IF(OR(J12="b",J12="bs"),F13,)))</f>
        <v/>
      </c>
      <c r="L12" s="497"/>
      <c r="M12" s="478"/>
      <c r="N12" s="496"/>
      <c r="O12" s="494"/>
      <c r="P12" s="494"/>
      <c r="Q12" s="205"/>
      <c r="R12" s="206"/>
      <c r="S12" s="207"/>
      <c r="T12" s="207"/>
      <c r="U12" s="487" t="str">
        <f>Birók!P26</f>
        <v xml:space="preserve"> </v>
      </c>
      <c r="V12" s="207"/>
      <c r="W12" s="207"/>
      <c r="X12" s="207"/>
      <c r="Y12" s="361"/>
      <c r="Z12" s="361"/>
      <c r="AA12" s="361" t="s">
        <v>120</v>
      </c>
      <c r="AB12" s="362">
        <v>15</v>
      </c>
      <c r="AC12" s="362">
        <v>10</v>
      </c>
      <c r="AD12" s="362">
        <v>6</v>
      </c>
      <c r="AE12" s="362">
        <v>3</v>
      </c>
      <c r="AF12" s="362">
        <v>1</v>
      </c>
      <c r="AG12" s="362">
        <v>0</v>
      </c>
      <c r="AH12" s="362">
        <v>0</v>
      </c>
      <c r="AI12" s="377"/>
      <c r="AJ12" s="377"/>
      <c r="AK12" s="377"/>
      <c r="AL12" s="207"/>
      <c r="AM12" s="207"/>
      <c r="AN12" s="207"/>
      <c r="AO12" s="207"/>
      <c r="AP12" s="207"/>
      <c r="AQ12" s="207"/>
      <c r="AR12" s="207"/>
      <c r="AS12" s="207"/>
    </row>
    <row r="13" spans="1:45" s="63" customFormat="1" ht="12.75" customHeight="1" x14ac:dyDescent="0.25">
      <c r="A13" s="209">
        <v>4</v>
      </c>
      <c r="B13" s="238" t="str">
        <f>IF($E13="","",VLOOKUP($E13,'1MD ELO'!$A$7:$O$22,14))</f>
        <v/>
      </c>
      <c r="C13" s="239" t="str">
        <f>IF($E13="","",VLOOKUP($E13,'1MD ELO'!$A$7:$O$22,15))</f>
        <v/>
      </c>
      <c r="D13" s="239" t="str">
        <f>IF($E13="","",VLOOKUP($E13,'1MD ELO'!$A$7:$O$22,5))</f>
        <v/>
      </c>
      <c r="E13" s="488"/>
      <c r="F13" s="380" t="str">
        <f>UPPER(IF($E13="","",VLOOKUP($E13,'1MD ELO'!$A$7:$O$22,2)))</f>
        <v/>
      </c>
      <c r="G13" s="380" t="str">
        <f>IF($E13="","",VLOOKUP($E13,'1MD ELO'!$A$7:$O$22,3))</f>
        <v/>
      </c>
      <c r="H13" s="380"/>
      <c r="I13" s="380" t="str">
        <f>IF($E13="","",VLOOKUP($E13,'1MD ELO'!$A$7:$O$22,4))</f>
        <v/>
      </c>
      <c r="J13" s="498"/>
      <c r="K13" s="478"/>
      <c r="L13" s="478"/>
      <c r="M13" s="478"/>
      <c r="N13" s="496"/>
      <c r="O13" s="494"/>
      <c r="P13" s="494"/>
      <c r="Q13" s="205"/>
      <c r="R13" s="206"/>
      <c r="S13" s="207"/>
      <c r="T13" s="207"/>
      <c r="U13" s="487" t="str">
        <f>Birók!P27</f>
        <v xml:space="preserve"> </v>
      </c>
      <c r="V13" s="207"/>
      <c r="W13" s="207"/>
      <c r="X13" s="207"/>
      <c r="Y13" s="361"/>
      <c r="Z13" s="361"/>
      <c r="AA13" s="361" t="s">
        <v>121</v>
      </c>
      <c r="AB13" s="362">
        <v>10</v>
      </c>
      <c r="AC13" s="362">
        <v>6</v>
      </c>
      <c r="AD13" s="362">
        <v>3</v>
      </c>
      <c r="AE13" s="362">
        <v>1</v>
      </c>
      <c r="AF13" s="362">
        <v>0</v>
      </c>
      <c r="AG13" s="362">
        <v>0</v>
      </c>
      <c r="AH13" s="362">
        <v>0</v>
      </c>
      <c r="AI13" s="377"/>
      <c r="AJ13" s="377"/>
      <c r="AK13" s="377"/>
      <c r="AL13" s="207"/>
      <c r="AM13" s="207"/>
      <c r="AN13" s="207"/>
      <c r="AO13" s="207"/>
      <c r="AP13" s="207"/>
      <c r="AQ13" s="207"/>
      <c r="AR13" s="207"/>
      <c r="AS13" s="207"/>
    </row>
    <row r="14" spans="1:45" s="63" customFormat="1" ht="12.75" customHeight="1" x14ac:dyDescent="0.25">
      <c r="A14" s="209"/>
      <c r="B14" s="480"/>
      <c r="C14" s="481"/>
      <c r="D14" s="481"/>
      <c r="E14" s="491"/>
      <c r="F14" s="483"/>
      <c r="G14" s="483"/>
      <c r="H14" s="484"/>
      <c r="I14" s="483"/>
      <c r="J14" s="492"/>
      <c r="K14" s="478"/>
      <c r="L14" s="478"/>
      <c r="M14" s="485" t="s">
        <v>59</v>
      </c>
      <c r="N14" s="225"/>
      <c r="O14" s="486" t="str">
        <f>UPPER(IF(OR(N14="a",N14="as"),M10,IF(OR(N14="b",N14="bs"),M18,)))</f>
        <v/>
      </c>
      <c r="P14" s="493"/>
      <c r="Q14" s="205"/>
      <c r="R14" s="206"/>
      <c r="S14" s="207"/>
      <c r="T14" s="207"/>
      <c r="U14" s="487" t="str">
        <f>Birók!P28</f>
        <v xml:space="preserve"> </v>
      </c>
      <c r="V14" s="207"/>
      <c r="W14" s="207"/>
      <c r="X14" s="207"/>
      <c r="Y14" s="361"/>
      <c r="Z14" s="361"/>
      <c r="AA14" s="361" t="s">
        <v>122</v>
      </c>
      <c r="AB14" s="362">
        <v>3</v>
      </c>
      <c r="AC14" s="362">
        <v>2</v>
      </c>
      <c r="AD14" s="362">
        <v>1</v>
      </c>
      <c r="AE14" s="362">
        <v>0</v>
      </c>
      <c r="AF14" s="362">
        <v>0</v>
      </c>
      <c r="AG14" s="362">
        <v>0</v>
      </c>
      <c r="AH14" s="362">
        <v>0</v>
      </c>
      <c r="AI14" s="377"/>
      <c r="AJ14" s="377"/>
      <c r="AK14" s="377"/>
      <c r="AL14" s="207"/>
      <c r="AM14" s="207"/>
      <c r="AN14" s="207"/>
      <c r="AO14" s="207"/>
      <c r="AP14" s="207"/>
      <c r="AQ14" s="207"/>
      <c r="AR14" s="207"/>
      <c r="AS14" s="207"/>
    </row>
    <row r="15" spans="1:45" s="63" customFormat="1" ht="12.75" customHeight="1" x14ac:dyDescent="0.25">
      <c r="A15" s="302">
        <v>5</v>
      </c>
      <c r="B15" s="238" t="str">
        <f>IF($E15="","",VLOOKUP($E15,'1MD ELO'!$A$7:$O$22,14))</f>
        <v/>
      </c>
      <c r="C15" s="239" t="str">
        <f>IF($E15="","",VLOOKUP($E15,'1MD ELO'!$A$7:$O$22,15))</f>
        <v/>
      </c>
      <c r="D15" s="239" t="str">
        <f>IF($E15="","",VLOOKUP($E15,'1MD ELO'!$A$7:$O$22,5))</f>
        <v/>
      </c>
      <c r="E15" s="488"/>
      <c r="F15" s="380" t="str">
        <f>UPPER(IF($E15="","",VLOOKUP($E15,'1MD ELO'!$A$7:$O$22,2)))</f>
        <v/>
      </c>
      <c r="G15" s="380" t="str">
        <f>IF($E15="","",VLOOKUP($E15,'1MD ELO'!$A$7:$O$22,3))</f>
        <v/>
      </c>
      <c r="H15" s="380"/>
      <c r="I15" s="380" t="str">
        <f>IF($E15="","",VLOOKUP($E15,'1MD ELO'!$A$7:$O$22,4))</f>
        <v/>
      </c>
      <c r="J15" s="499"/>
      <c r="K15" s="478"/>
      <c r="L15" s="478"/>
      <c r="M15" s="478"/>
      <c r="N15" s="496"/>
      <c r="O15" s="478"/>
      <c r="P15" s="494"/>
      <c r="Q15" s="205"/>
      <c r="R15" s="206"/>
      <c r="S15" s="207"/>
      <c r="T15" s="207"/>
      <c r="U15" s="487" t="str">
        <f>Birók!P29</f>
        <v xml:space="preserve"> </v>
      </c>
      <c r="V15" s="207"/>
      <c r="W15" s="207"/>
      <c r="X15" s="207"/>
      <c r="Y15" s="361"/>
      <c r="Z15" s="361"/>
      <c r="AA15" s="361"/>
      <c r="AB15" s="361"/>
      <c r="AC15" s="361"/>
      <c r="AD15" s="361"/>
      <c r="AE15" s="361"/>
      <c r="AF15" s="361"/>
      <c r="AG15" s="361"/>
      <c r="AH15" s="361"/>
      <c r="AI15" s="377"/>
      <c r="AJ15" s="377"/>
      <c r="AK15" s="377"/>
      <c r="AL15" s="207"/>
      <c r="AM15" s="207"/>
      <c r="AN15" s="207"/>
      <c r="AO15" s="207"/>
      <c r="AP15" s="207"/>
      <c r="AQ15" s="207"/>
      <c r="AR15" s="207"/>
      <c r="AS15" s="207"/>
    </row>
    <row r="16" spans="1:45" s="63" customFormat="1" ht="12.75" customHeight="1" x14ac:dyDescent="0.25">
      <c r="A16" s="209"/>
      <c r="B16" s="480"/>
      <c r="C16" s="481"/>
      <c r="D16" s="481"/>
      <c r="E16" s="491"/>
      <c r="F16" s="483"/>
      <c r="G16" s="483"/>
      <c r="H16" s="484"/>
      <c r="I16" s="485" t="s">
        <v>59</v>
      </c>
      <c r="J16" s="216"/>
      <c r="K16" s="486" t="str">
        <f>UPPER(IF(OR(J16="a",J16="as"),F15,IF(OR(J16="b",J16="bs"),F17,)))</f>
        <v/>
      </c>
      <c r="L16" s="486"/>
      <c r="M16" s="478"/>
      <c r="N16" s="496"/>
      <c r="O16" s="485"/>
      <c r="P16" s="494"/>
      <c r="Q16" s="205"/>
      <c r="R16" s="206"/>
      <c r="S16" s="207"/>
      <c r="T16" s="207"/>
      <c r="U16" s="500" t="str">
        <f>Birók!P30</f>
        <v>Egyik sem</v>
      </c>
      <c r="V16" s="207"/>
      <c r="W16" s="207"/>
      <c r="X16" s="207"/>
      <c r="Y16" s="361"/>
      <c r="Z16" s="361"/>
      <c r="AA16" s="361" t="s">
        <v>98</v>
      </c>
      <c r="AB16" s="362">
        <v>150</v>
      </c>
      <c r="AC16" s="362">
        <v>120</v>
      </c>
      <c r="AD16" s="362">
        <v>90</v>
      </c>
      <c r="AE16" s="362">
        <v>60</v>
      </c>
      <c r="AF16" s="362">
        <v>40</v>
      </c>
      <c r="AG16" s="362">
        <v>25</v>
      </c>
      <c r="AH16" s="362">
        <v>15</v>
      </c>
      <c r="AI16" s="377"/>
      <c r="AJ16" s="377"/>
      <c r="AK16" s="377"/>
      <c r="AL16" s="207"/>
      <c r="AM16" s="207"/>
      <c r="AN16" s="207"/>
      <c r="AO16" s="207"/>
      <c r="AP16" s="207"/>
      <c r="AQ16" s="207"/>
      <c r="AR16" s="207"/>
      <c r="AS16" s="207"/>
    </row>
    <row r="17" spans="1:45" s="63" customFormat="1" ht="12.75" customHeight="1" x14ac:dyDescent="0.25">
      <c r="A17" s="209">
        <v>6</v>
      </c>
      <c r="B17" s="238" t="str">
        <f>IF($E17="","",VLOOKUP($E17,'1MD ELO'!$A$7:$O$22,14))</f>
        <v/>
      </c>
      <c r="C17" s="239" t="str">
        <f>IF($E17="","",VLOOKUP($E17,'1MD ELO'!$A$7:$O$22,15))</f>
        <v/>
      </c>
      <c r="D17" s="239" t="str">
        <f>IF($E17="","",VLOOKUP($E17,'1MD ELO'!$A$7:$O$22,5))</f>
        <v/>
      </c>
      <c r="E17" s="488"/>
      <c r="F17" s="380" t="str">
        <f>UPPER(IF($E17="","",VLOOKUP($E17,'1MD ELO'!$A$7:$O$22,2)))</f>
        <v/>
      </c>
      <c r="G17" s="380" t="str">
        <f>IF($E17="","",VLOOKUP($E17,'1MD ELO'!$A$7:$O$22,3))</f>
        <v/>
      </c>
      <c r="H17" s="380"/>
      <c r="I17" s="380" t="str">
        <f>IF($E17="","",VLOOKUP($E17,'1MD ELO'!$A$7:$O$22,4))</f>
        <v/>
      </c>
      <c r="J17" s="489"/>
      <c r="K17" s="478"/>
      <c r="L17" s="490"/>
      <c r="M17" s="478"/>
      <c r="N17" s="496"/>
      <c r="O17" s="494"/>
      <c r="P17" s="494"/>
      <c r="Q17" s="205"/>
      <c r="R17" s="206"/>
      <c r="S17" s="207"/>
      <c r="T17" s="207"/>
      <c r="U17" s="207"/>
      <c r="V17" s="207"/>
      <c r="W17" s="207"/>
      <c r="X17" s="207"/>
      <c r="Y17" s="361"/>
      <c r="Z17" s="361"/>
      <c r="AA17" s="361" t="s">
        <v>101</v>
      </c>
      <c r="AB17" s="362">
        <v>120</v>
      </c>
      <c r="AC17" s="362">
        <v>90</v>
      </c>
      <c r="AD17" s="362">
        <v>60</v>
      </c>
      <c r="AE17" s="362">
        <v>40</v>
      </c>
      <c r="AF17" s="362">
        <v>25</v>
      </c>
      <c r="AG17" s="362">
        <v>15</v>
      </c>
      <c r="AH17" s="362">
        <v>8</v>
      </c>
      <c r="AI17" s="377"/>
      <c r="AJ17" s="377"/>
      <c r="AK17" s="377"/>
      <c r="AL17" s="207"/>
      <c r="AM17" s="207"/>
      <c r="AN17" s="207"/>
      <c r="AO17" s="207"/>
      <c r="AP17" s="207"/>
      <c r="AQ17" s="207"/>
      <c r="AR17" s="207"/>
      <c r="AS17" s="207"/>
    </row>
    <row r="18" spans="1:45" s="63" customFormat="1" ht="12.75" customHeight="1" x14ac:dyDescent="0.25">
      <c r="A18" s="209"/>
      <c r="B18" s="480"/>
      <c r="C18" s="481"/>
      <c r="D18" s="481"/>
      <c r="E18" s="491"/>
      <c r="F18" s="483"/>
      <c r="G18" s="483"/>
      <c r="H18" s="484"/>
      <c r="I18" s="483"/>
      <c r="J18" s="492"/>
      <c r="K18" s="485" t="s">
        <v>59</v>
      </c>
      <c r="L18" s="225"/>
      <c r="M18" s="486" t="str">
        <f>UPPER(IF(OR(L18="a",L18="as"),K16,IF(OR(L18="b",L18="bs"),K20,)))</f>
        <v/>
      </c>
      <c r="N18" s="501"/>
      <c r="O18" s="494"/>
      <c r="P18" s="494"/>
      <c r="Q18" s="205"/>
      <c r="R18" s="206"/>
      <c r="S18" s="207"/>
      <c r="T18" s="207"/>
      <c r="U18" s="207"/>
      <c r="V18" s="207"/>
      <c r="W18" s="207"/>
      <c r="X18" s="207"/>
      <c r="Y18" s="361"/>
      <c r="Z18" s="361"/>
      <c r="AA18" s="361" t="s">
        <v>104</v>
      </c>
      <c r="AB18" s="362">
        <v>90</v>
      </c>
      <c r="AC18" s="362">
        <v>60</v>
      </c>
      <c r="AD18" s="362">
        <v>40</v>
      </c>
      <c r="AE18" s="362">
        <v>25</v>
      </c>
      <c r="AF18" s="362">
        <v>15</v>
      </c>
      <c r="AG18" s="362">
        <v>8</v>
      </c>
      <c r="AH18" s="362">
        <v>4</v>
      </c>
      <c r="AI18" s="377"/>
      <c r="AJ18" s="377"/>
      <c r="AK18" s="377"/>
      <c r="AL18" s="207"/>
      <c r="AM18" s="207"/>
      <c r="AN18" s="207"/>
      <c r="AO18" s="207"/>
      <c r="AP18" s="207"/>
      <c r="AQ18" s="207"/>
      <c r="AR18" s="207"/>
      <c r="AS18" s="207"/>
    </row>
    <row r="19" spans="1:45" s="63" customFormat="1" ht="12.75" customHeight="1" x14ac:dyDescent="0.25">
      <c r="A19" s="209">
        <v>7</v>
      </c>
      <c r="B19" s="238" t="str">
        <f>IF($E19="","",VLOOKUP($E19,'1MD ELO'!$A$7:$O$22,14))</f>
        <v/>
      </c>
      <c r="C19" s="239" t="str">
        <f>IF($E19="","",VLOOKUP($E19,'1MD ELO'!$A$7:$O$22,15))</f>
        <v/>
      </c>
      <c r="D19" s="239" t="str">
        <f>IF($E19="","",VLOOKUP($E19,'1MD ELO'!$A$7:$O$22,5))</f>
        <v/>
      </c>
      <c r="E19" s="488"/>
      <c r="F19" s="380" t="str">
        <f>UPPER(IF($E19="","",VLOOKUP($E19,'1MD ELO'!$A$7:$O$22,2)))</f>
        <v/>
      </c>
      <c r="G19" s="380" t="str">
        <f>IF($E19="","",VLOOKUP($E19,'1MD ELO'!$A$7:$O$22,3))</f>
        <v/>
      </c>
      <c r="H19" s="380"/>
      <c r="I19" s="380" t="str">
        <f>IF($E19="","",VLOOKUP($E19,'1MD ELO'!$A$7:$O$22,4))</f>
        <v/>
      </c>
      <c r="J19" s="477"/>
      <c r="K19" s="478"/>
      <c r="L19" s="495"/>
      <c r="M19" s="478"/>
      <c r="N19" s="494"/>
      <c r="O19" s="494"/>
      <c r="P19" s="494"/>
      <c r="Q19" s="205"/>
      <c r="R19" s="206"/>
      <c r="S19" s="207"/>
      <c r="T19" s="207"/>
      <c r="U19" s="207"/>
      <c r="V19" s="207"/>
      <c r="W19" s="207"/>
      <c r="X19" s="207"/>
      <c r="Y19" s="361"/>
      <c r="Z19" s="361"/>
      <c r="AA19" s="361" t="s">
        <v>112</v>
      </c>
      <c r="AB19" s="362">
        <v>60</v>
      </c>
      <c r="AC19" s="362">
        <v>40</v>
      </c>
      <c r="AD19" s="362">
        <v>25</v>
      </c>
      <c r="AE19" s="362">
        <v>15</v>
      </c>
      <c r="AF19" s="362">
        <v>8</v>
      </c>
      <c r="AG19" s="362">
        <v>4</v>
      </c>
      <c r="AH19" s="362">
        <v>2</v>
      </c>
      <c r="AI19" s="377"/>
      <c r="AJ19" s="377"/>
      <c r="AK19" s="377"/>
      <c r="AL19" s="207"/>
      <c r="AM19" s="207"/>
      <c r="AN19" s="207"/>
      <c r="AO19" s="207"/>
      <c r="AP19" s="207"/>
      <c r="AQ19" s="207"/>
      <c r="AR19" s="207"/>
      <c r="AS19" s="207"/>
    </row>
    <row r="20" spans="1:45" s="63" customFormat="1" ht="12.75" customHeight="1" x14ac:dyDescent="0.25">
      <c r="A20" s="209"/>
      <c r="B20" s="480"/>
      <c r="C20" s="481"/>
      <c r="D20" s="481"/>
      <c r="E20" s="482"/>
      <c r="F20" s="483"/>
      <c r="G20" s="483"/>
      <c r="H20" s="484"/>
      <c r="I20" s="485" t="s">
        <v>59</v>
      </c>
      <c r="J20" s="216"/>
      <c r="K20" s="486" t="str">
        <f>UPPER(IF(OR(J20="a",J20="as"),F19,IF(OR(J20="b",J20="bs"),F21,)))</f>
        <v/>
      </c>
      <c r="L20" s="497"/>
      <c r="M20" s="478"/>
      <c r="N20" s="494"/>
      <c r="O20" s="494"/>
      <c r="P20" s="494"/>
      <c r="Q20" s="205"/>
      <c r="R20" s="206"/>
      <c r="S20" s="207"/>
      <c r="T20" s="207"/>
      <c r="U20" s="207"/>
      <c r="V20" s="207"/>
      <c r="W20" s="207"/>
      <c r="X20" s="207"/>
      <c r="Y20" s="361"/>
      <c r="Z20" s="361"/>
      <c r="AA20" s="361" t="s">
        <v>113</v>
      </c>
      <c r="AB20" s="362">
        <v>40</v>
      </c>
      <c r="AC20" s="362">
        <v>25</v>
      </c>
      <c r="AD20" s="362">
        <v>15</v>
      </c>
      <c r="AE20" s="362">
        <v>8</v>
      </c>
      <c r="AF20" s="362">
        <v>4</v>
      </c>
      <c r="AG20" s="362">
        <v>2</v>
      </c>
      <c r="AH20" s="362">
        <v>1</v>
      </c>
      <c r="AI20" s="377"/>
      <c r="AJ20" s="377"/>
      <c r="AK20" s="377"/>
      <c r="AL20" s="207"/>
      <c r="AM20" s="207"/>
      <c r="AN20" s="207"/>
      <c r="AO20" s="207"/>
      <c r="AP20" s="207"/>
      <c r="AQ20" s="207"/>
      <c r="AR20" s="207"/>
      <c r="AS20" s="207"/>
    </row>
    <row r="21" spans="1:45" s="63" customFormat="1" ht="12.75" customHeight="1" x14ac:dyDescent="0.25">
      <c r="A21" s="234">
        <v>8</v>
      </c>
      <c r="B21" s="238" t="str">
        <f>IF($E21="","",VLOOKUP($E21,'1MD ELO'!$A$7:$O$22,14))</f>
        <v/>
      </c>
      <c r="C21" s="239" t="str">
        <f>IF($E21="","",VLOOKUP($E21,'1MD ELO'!$A$7:$O$22,15))</f>
        <v/>
      </c>
      <c r="D21" s="239" t="str">
        <f>IF($E21="","",VLOOKUP($E21,'1MD ELO'!$A$7:$O$22,5))</f>
        <v/>
      </c>
      <c r="E21" s="240"/>
      <c r="F21" s="443" t="str">
        <f>UPPER(IF($E21="","",VLOOKUP($E21,'1MD ELO'!$A$7:$O$22,2)))</f>
        <v/>
      </c>
      <c r="G21" s="443" t="str">
        <f>IF($E21="","",VLOOKUP($E21,'1MD ELO'!$A$7:$O$22,3))</f>
        <v/>
      </c>
      <c r="H21" s="443"/>
      <c r="I21" s="443" t="str">
        <f>IF($E21="","",VLOOKUP($E21,'1MD ELO'!$A$7:$O$22,4))</f>
        <v/>
      </c>
      <c r="J21" s="498"/>
      <c r="K21" s="478"/>
      <c r="L21" s="478"/>
      <c r="M21" s="478"/>
      <c r="N21" s="494"/>
      <c r="O21" s="494"/>
      <c r="P21" s="494"/>
      <c r="Q21" s="205"/>
      <c r="R21" s="206"/>
      <c r="S21" s="207"/>
      <c r="T21" s="207"/>
      <c r="U21" s="207"/>
      <c r="V21" s="207"/>
      <c r="W21" s="207"/>
      <c r="X21" s="207"/>
      <c r="Y21" s="361"/>
      <c r="Z21" s="361"/>
      <c r="AA21" s="361" t="s">
        <v>114</v>
      </c>
      <c r="AB21" s="362">
        <v>25</v>
      </c>
      <c r="AC21" s="362">
        <v>15</v>
      </c>
      <c r="AD21" s="362">
        <v>10</v>
      </c>
      <c r="AE21" s="362">
        <v>6</v>
      </c>
      <c r="AF21" s="362">
        <v>3</v>
      </c>
      <c r="AG21" s="362">
        <v>1</v>
      </c>
      <c r="AH21" s="362">
        <v>0</v>
      </c>
      <c r="AI21" s="377"/>
      <c r="AJ21" s="377"/>
      <c r="AK21" s="377"/>
      <c r="AL21" s="207"/>
      <c r="AM21" s="207"/>
      <c r="AN21" s="207"/>
      <c r="AO21" s="207"/>
      <c r="AP21" s="207"/>
      <c r="AQ21" s="207"/>
      <c r="AR21" s="207"/>
      <c r="AS21" s="207"/>
    </row>
    <row r="22" spans="1:45" s="63" customFormat="1" ht="9" customHeight="1" x14ac:dyDescent="0.25">
      <c r="A22" s="502"/>
      <c r="B22" s="203"/>
      <c r="C22" s="203"/>
      <c r="D22" s="203"/>
      <c r="E22" s="482"/>
      <c r="F22" s="203"/>
      <c r="G22" s="203"/>
      <c r="H22" s="203"/>
      <c r="I22" s="203"/>
      <c r="J22" s="482"/>
      <c r="K22" s="203"/>
      <c r="L22" s="203"/>
      <c r="M22" s="203"/>
      <c r="N22" s="205"/>
      <c r="O22" s="205"/>
      <c r="P22" s="205"/>
      <c r="Q22" s="205"/>
      <c r="R22" s="206"/>
      <c r="S22" s="207"/>
      <c r="T22" s="207"/>
      <c r="U22" s="207"/>
      <c r="V22" s="207"/>
      <c r="W22" s="207"/>
      <c r="X22" s="207"/>
      <c r="Y22" s="361"/>
      <c r="Z22" s="361"/>
      <c r="AA22" s="361" t="s">
        <v>115</v>
      </c>
      <c r="AB22" s="362">
        <v>15</v>
      </c>
      <c r="AC22" s="362">
        <v>10</v>
      </c>
      <c r="AD22" s="362">
        <v>6</v>
      </c>
      <c r="AE22" s="362">
        <v>3</v>
      </c>
      <c r="AF22" s="362">
        <v>1</v>
      </c>
      <c r="AG22" s="362">
        <v>0</v>
      </c>
      <c r="AH22" s="362">
        <v>0</v>
      </c>
      <c r="AI22" s="377"/>
      <c r="AJ22" s="377"/>
      <c r="AK22" s="377"/>
      <c r="AL22" s="207"/>
      <c r="AM22" s="207"/>
      <c r="AN22" s="207"/>
      <c r="AO22" s="207"/>
      <c r="AP22" s="207"/>
      <c r="AQ22" s="207"/>
      <c r="AR22" s="207"/>
      <c r="AS22" s="207"/>
    </row>
    <row r="23" spans="1:45" s="63" customFormat="1" ht="9" customHeight="1" x14ac:dyDescent="0.25">
      <c r="A23" s="503"/>
      <c r="B23" s="482"/>
      <c r="C23" s="482"/>
      <c r="D23" s="482"/>
      <c r="E23" s="482"/>
      <c r="F23" s="203"/>
      <c r="G23" s="203"/>
      <c r="H23" s="207"/>
      <c r="I23" s="504"/>
      <c r="J23" s="482"/>
      <c r="K23" s="203"/>
      <c r="L23" s="203"/>
      <c r="M23" s="203"/>
      <c r="N23" s="205"/>
      <c r="O23" s="205"/>
      <c r="P23" s="205"/>
      <c r="Q23" s="205"/>
      <c r="R23" s="206"/>
      <c r="S23" s="207"/>
      <c r="T23" s="207"/>
      <c r="U23" s="207"/>
      <c r="V23" s="207"/>
      <c r="W23" s="207"/>
      <c r="X23" s="207"/>
      <c r="Y23" s="361"/>
      <c r="Z23" s="361"/>
      <c r="AA23" s="361" t="s">
        <v>117</v>
      </c>
      <c r="AB23" s="362">
        <v>10</v>
      </c>
      <c r="AC23" s="362">
        <v>6</v>
      </c>
      <c r="AD23" s="362">
        <v>3</v>
      </c>
      <c r="AE23" s="362">
        <v>1</v>
      </c>
      <c r="AF23" s="362">
        <v>0</v>
      </c>
      <c r="AG23" s="362">
        <v>0</v>
      </c>
      <c r="AH23" s="362">
        <v>0</v>
      </c>
      <c r="AI23" s="377"/>
      <c r="AJ23" s="377"/>
      <c r="AK23" s="377"/>
      <c r="AL23" s="207"/>
      <c r="AM23" s="207"/>
      <c r="AN23" s="207"/>
      <c r="AO23" s="207"/>
      <c r="AP23" s="207"/>
      <c r="AQ23" s="207"/>
      <c r="AR23" s="207"/>
      <c r="AS23" s="207"/>
    </row>
    <row r="24" spans="1:45" s="63" customFormat="1" ht="9" customHeight="1" x14ac:dyDescent="0.25">
      <c r="A24" s="503"/>
      <c r="B24" s="203"/>
      <c r="C24" s="203"/>
      <c r="D24" s="203"/>
      <c r="E24" s="482"/>
      <c r="F24" s="203"/>
      <c r="G24" s="203"/>
      <c r="H24" s="203"/>
      <c r="I24" s="203"/>
      <c r="J24" s="482"/>
      <c r="K24" s="203"/>
      <c r="L24" s="505"/>
      <c r="M24" s="203"/>
      <c r="N24" s="205"/>
      <c r="O24" s="205"/>
      <c r="P24" s="205"/>
      <c r="Q24" s="205"/>
      <c r="R24" s="206"/>
      <c r="S24" s="207"/>
      <c r="T24" s="207"/>
      <c r="U24" s="207"/>
      <c r="V24" s="207"/>
      <c r="W24" s="207"/>
      <c r="X24" s="207"/>
      <c r="Y24" s="361"/>
      <c r="Z24" s="361"/>
      <c r="AA24" s="361" t="s">
        <v>118</v>
      </c>
      <c r="AB24" s="362">
        <v>6</v>
      </c>
      <c r="AC24" s="362">
        <v>3</v>
      </c>
      <c r="AD24" s="362">
        <v>1</v>
      </c>
      <c r="AE24" s="362">
        <v>0</v>
      </c>
      <c r="AF24" s="362">
        <v>0</v>
      </c>
      <c r="AG24" s="362">
        <v>0</v>
      </c>
      <c r="AH24" s="362">
        <v>0</v>
      </c>
      <c r="AI24" s="377"/>
      <c r="AJ24" s="377"/>
      <c r="AK24" s="377"/>
      <c r="AL24" s="207"/>
      <c r="AM24" s="207"/>
      <c r="AN24" s="207"/>
      <c r="AO24" s="207"/>
      <c r="AP24" s="207"/>
      <c r="AQ24" s="207"/>
      <c r="AR24" s="207"/>
      <c r="AS24" s="207"/>
    </row>
    <row r="25" spans="1:45" s="63" customFormat="1" ht="9" customHeight="1" x14ac:dyDescent="0.25">
      <c r="A25" s="503"/>
      <c r="B25" s="482"/>
      <c r="C25" s="482"/>
      <c r="D25" s="482"/>
      <c r="E25" s="482"/>
      <c r="F25" s="203"/>
      <c r="G25" s="203"/>
      <c r="H25" s="207"/>
      <c r="I25" s="203"/>
      <c r="J25" s="482"/>
      <c r="K25" s="504"/>
      <c r="L25" s="482"/>
      <c r="M25" s="203"/>
      <c r="N25" s="205"/>
      <c r="O25" s="205"/>
      <c r="P25" s="205"/>
      <c r="Q25" s="205"/>
      <c r="R25" s="206"/>
      <c r="S25" s="207"/>
      <c r="T25" s="207"/>
      <c r="U25" s="207"/>
      <c r="V25" s="207"/>
      <c r="W25" s="207"/>
      <c r="X25" s="207"/>
      <c r="Y25" s="361"/>
      <c r="Z25" s="361"/>
      <c r="AA25" s="361" t="s">
        <v>120</v>
      </c>
      <c r="AB25" s="362">
        <v>3</v>
      </c>
      <c r="AC25" s="362">
        <v>2</v>
      </c>
      <c r="AD25" s="362">
        <v>1</v>
      </c>
      <c r="AE25" s="362">
        <v>0</v>
      </c>
      <c r="AF25" s="362">
        <v>0</v>
      </c>
      <c r="AG25" s="362">
        <v>0</v>
      </c>
      <c r="AH25" s="362">
        <v>0</v>
      </c>
      <c r="AI25" s="377"/>
      <c r="AJ25" s="377"/>
      <c r="AK25" s="377"/>
      <c r="AL25" s="207"/>
      <c r="AM25" s="207"/>
      <c r="AN25" s="207"/>
      <c r="AO25" s="207"/>
      <c r="AP25" s="207"/>
      <c r="AQ25" s="207"/>
      <c r="AR25" s="207"/>
      <c r="AS25" s="207"/>
    </row>
    <row r="26" spans="1:45" s="63" customFormat="1" ht="9" customHeight="1" x14ac:dyDescent="0.25">
      <c r="A26" s="503"/>
      <c r="B26" s="203"/>
      <c r="C26" s="203"/>
      <c r="D26" s="203"/>
      <c r="E26" s="482"/>
      <c r="F26" s="203"/>
      <c r="G26" s="203"/>
      <c r="H26" s="203"/>
      <c r="I26" s="203"/>
      <c r="J26" s="482"/>
      <c r="K26" s="203"/>
      <c r="L26" s="203"/>
      <c r="M26" s="203"/>
      <c r="N26" s="205"/>
      <c r="O26" s="205"/>
      <c r="P26" s="205"/>
      <c r="Q26" s="205"/>
      <c r="R26" s="206"/>
      <c r="S26" s="313"/>
      <c r="T26" s="207"/>
      <c r="U26" s="207"/>
      <c r="V26" s="207"/>
      <c r="W26" s="207"/>
      <c r="X26" s="207"/>
      <c r="Y26"/>
      <c r="Z26"/>
      <c r="AA26"/>
      <c r="AB26"/>
      <c r="AC26"/>
      <c r="AD26"/>
      <c r="AE26"/>
      <c r="AF26"/>
      <c r="AG26"/>
      <c r="AH26"/>
      <c r="AI26" s="377"/>
      <c r="AJ26" s="377"/>
      <c r="AK26" s="377"/>
      <c r="AL26" s="207"/>
      <c r="AM26" s="207"/>
      <c r="AN26" s="207"/>
      <c r="AO26" s="207"/>
      <c r="AP26" s="207"/>
      <c r="AQ26" s="207"/>
      <c r="AR26" s="207"/>
      <c r="AS26" s="207"/>
    </row>
    <row r="27" spans="1:45" s="63" customFormat="1" ht="9" customHeight="1" x14ac:dyDescent="0.25">
      <c r="A27" s="503"/>
      <c r="B27" s="482"/>
      <c r="C27" s="482"/>
      <c r="D27" s="482"/>
      <c r="E27" s="482"/>
      <c r="F27" s="203"/>
      <c r="G27" s="203"/>
      <c r="H27" s="207"/>
      <c r="I27" s="504"/>
      <c r="J27" s="482"/>
      <c r="K27" s="203"/>
      <c r="L27" s="203"/>
      <c r="M27" s="203"/>
      <c r="N27" s="205"/>
      <c r="O27" s="205"/>
      <c r="P27" s="205"/>
      <c r="Q27" s="205"/>
      <c r="R27" s="206"/>
      <c r="S27" s="207"/>
      <c r="T27" s="207"/>
      <c r="U27" s="207"/>
      <c r="V27" s="207"/>
      <c r="W27" s="207"/>
      <c r="X27" s="207"/>
      <c r="Y27"/>
      <c r="Z27"/>
      <c r="AA27"/>
      <c r="AB27"/>
      <c r="AC27"/>
      <c r="AD27"/>
      <c r="AE27"/>
      <c r="AF27"/>
      <c r="AG27"/>
      <c r="AH27"/>
      <c r="AI27" s="377"/>
      <c r="AJ27" s="377"/>
      <c r="AK27" s="377"/>
      <c r="AL27" s="207"/>
      <c r="AM27" s="207"/>
      <c r="AN27" s="207"/>
      <c r="AO27" s="207"/>
      <c r="AP27" s="207"/>
      <c r="AQ27" s="207"/>
      <c r="AR27" s="207"/>
      <c r="AS27" s="207"/>
    </row>
    <row r="28" spans="1:45" s="63" customFormat="1" ht="9" customHeight="1" x14ac:dyDescent="0.25">
      <c r="A28" s="503"/>
      <c r="B28" s="203"/>
      <c r="C28" s="203"/>
      <c r="D28" s="203"/>
      <c r="E28" s="482"/>
      <c r="F28" s="203"/>
      <c r="G28" s="203"/>
      <c r="H28" s="203"/>
      <c r="I28" s="203"/>
      <c r="J28" s="482"/>
      <c r="K28" s="203"/>
      <c r="L28" s="203"/>
      <c r="M28" s="203"/>
      <c r="N28" s="205"/>
      <c r="O28" s="205"/>
      <c r="P28" s="205"/>
      <c r="Q28" s="205"/>
      <c r="R28" s="206"/>
      <c r="S28" s="207"/>
      <c r="T28" s="207"/>
      <c r="U28" s="207"/>
      <c r="V28" s="207"/>
      <c r="W28" s="207"/>
      <c r="X28" s="207"/>
      <c r="Y28" s="207"/>
      <c r="Z28" s="207"/>
      <c r="AA28" s="207"/>
      <c r="AB28" s="207"/>
      <c r="AC28" s="207"/>
      <c r="AD28" s="207"/>
      <c r="AE28" s="207"/>
      <c r="AF28" s="207"/>
      <c r="AG28" s="207"/>
      <c r="AH28" s="207"/>
      <c r="AI28" s="314"/>
      <c r="AJ28" s="314"/>
      <c r="AK28" s="314"/>
      <c r="AL28" s="207"/>
      <c r="AM28" s="207"/>
      <c r="AN28" s="207"/>
      <c r="AO28" s="207"/>
      <c r="AP28" s="207"/>
      <c r="AQ28" s="207"/>
      <c r="AR28" s="207"/>
      <c r="AS28" s="207"/>
    </row>
    <row r="29" spans="1:45" s="63" customFormat="1" ht="9" customHeight="1" x14ac:dyDescent="0.25">
      <c r="A29" s="503"/>
      <c r="B29" s="482"/>
      <c r="C29" s="482"/>
      <c r="D29" s="482"/>
      <c r="E29" s="482"/>
      <c r="F29" s="203"/>
      <c r="G29" s="203"/>
      <c r="H29" s="207"/>
      <c r="I29" s="203"/>
      <c r="J29" s="482"/>
      <c r="K29" s="203"/>
      <c r="L29" s="203"/>
      <c r="M29" s="504"/>
      <c r="N29" s="482"/>
      <c r="O29" s="203"/>
      <c r="P29" s="205"/>
      <c r="Q29" s="205"/>
      <c r="R29" s="206"/>
      <c r="S29" s="207"/>
      <c r="T29" s="207"/>
      <c r="U29" s="207"/>
      <c r="V29" s="207"/>
      <c r="W29" s="207"/>
      <c r="X29" s="207"/>
      <c r="Y29" s="207"/>
      <c r="Z29" s="207"/>
      <c r="AA29" s="207"/>
      <c r="AB29" s="207"/>
      <c r="AC29" s="207"/>
      <c r="AD29" s="207"/>
      <c r="AE29" s="207"/>
      <c r="AF29" s="207"/>
      <c r="AG29" s="207"/>
      <c r="AH29" s="207"/>
      <c r="AI29" s="314"/>
      <c r="AJ29" s="314"/>
      <c r="AK29" s="314"/>
      <c r="AL29" s="207"/>
      <c r="AM29" s="207"/>
      <c r="AN29" s="207"/>
      <c r="AO29" s="207"/>
      <c r="AP29" s="207"/>
      <c r="AQ29" s="207"/>
      <c r="AR29" s="207"/>
      <c r="AS29" s="207"/>
    </row>
    <row r="30" spans="1:45" s="63" customFormat="1" ht="9" customHeight="1" x14ac:dyDescent="0.25">
      <c r="A30" s="503"/>
      <c r="B30" s="203"/>
      <c r="C30" s="203"/>
      <c r="D30" s="203"/>
      <c r="E30" s="482"/>
      <c r="F30" s="203"/>
      <c r="G30" s="203"/>
      <c r="H30" s="203"/>
      <c r="I30" s="203"/>
      <c r="J30" s="482"/>
      <c r="K30" s="203"/>
      <c r="L30" s="203"/>
      <c r="M30" s="203"/>
      <c r="N30" s="205"/>
      <c r="O30" s="203"/>
      <c r="P30" s="205"/>
      <c r="Q30" s="205"/>
      <c r="R30" s="206"/>
      <c r="S30" s="207"/>
      <c r="T30" s="207"/>
      <c r="U30" s="207"/>
      <c r="V30" s="207"/>
      <c r="W30" s="207"/>
      <c r="X30" s="207"/>
      <c r="Y30" s="207"/>
      <c r="Z30" s="207"/>
      <c r="AA30" s="207"/>
      <c r="AB30" s="207"/>
      <c r="AC30" s="207"/>
      <c r="AD30" s="207"/>
      <c r="AE30" s="207"/>
      <c r="AF30" s="207"/>
      <c r="AG30" s="207"/>
      <c r="AH30" s="207"/>
      <c r="AI30" s="314"/>
      <c r="AJ30" s="314"/>
      <c r="AK30" s="314"/>
      <c r="AL30" s="207"/>
      <c r="AM30" s="207"/>
      <c r="AN30" s="207"/>
      <c r="AO30" s="207"/>
      <c r="AP30" s="207"/>
      <c r="AQ30" s="207"/>
      <c r="AR30" s="207"/>
      <c r="AS30" s="207"/>
    </row>
    <row r="31" spans="1:45" s="63" customFormat="1" ht="9" customHeight="1" x14ac:dyDescent="0.25">
      <c r="A31" s="503"/>
      <c r="B31" s="482"/>
      <c r="C31" s="482"/>
      <c r="D31" s="482"/>
      <c r="E31" s="482"/>
      <c r="F31" s="203"/>
      <c r="G31" s="203"/>
      <c r="H31" s="207"/>
      <c r="I31" s="504"/>
      <c r="J31" s="482"/>
      <c r="K31" s="203"/>
      <c r="L31" s="203"/>
      <c r="M31" s="203"/>
      <c r="N31" s="205"/>
      <c r="O31" s="205"/>
      <c r="P31" s="205"/>
      <c r="Q31" s="205"/>
      <c r="R31" s="206"/>
      <c r="S31" s="207"/>
      <c r="T31" s="207"/>
      <c r="U31" s="207"/>
      <c r="V31" s="207"/>
      <c r="W31" s="207"/>
      <c r="X31" s="207"/>
      <c r="Y31" s="207"/>
      <c r="Z31" s="207"/>
      <c r="AA31" s="207"/>
      <c r="AB31" s="207"/>
      <c r="AC31" s="207"/>
      <c r="AD31" s="207"/>
      <c r="AE31" s="207"/>
      <c r="AF31" s="207"/>
      <c r="AG31" s="207"/>
      <c r="AH31" s="207"/>
      <c r="AI31" s="314"/>
      <c r="AJ31" s="314"/>
      <c r="AK31" s="314"/>
      <c r="AL31" s="207"/>
      <c r="AM31" s="207"/>
      <c r="AN31" s="207"/>
      <c r="AO31" s="207"/>
      <c r="AP31" s="207"/>
      <c r="AQ31" s="207"/>
      <c r="AR31" s="207"/>
      <c r="AS31" s="207"/>
    </row>
    <row r="32" spans="1:45" s="63" customFormat="1" ht="9" customHeight="1" x14ac:dyDescent="0.25">
      <c r="A32" s="503"/>
      <c r="B32" s="203"/>
      <c r="C32" s="203"/>
      <c r="D32" s="203"/>
      <c r="E32" s="482"/>
      <c r="F32" s="203"/>
      <c r="G32" s="203"/>
      <c r="H32" s="203"/>
      <c r="I32" s="203"/>
      <c r="J32" s="482"/>
      <c r="K32" s="203"/>
      <c r="L32" s="505"/>
      <c r="M32" s="203"/>
      <c r="N32" s="205"/>
      <c r="O32" s="205"/>
      <c r="P32" s="205"/>
      <c r="Q32" s="205"/>
      <c r="R32" s="206"/>
      <c r="S32" s="207"/>
      <c r="T32" s="207"/>
      <c r="U32" s="207"/>
      <c r="V32" s="207"/>
      <c r="W32" s="207"/>
      <c r="X32" s="207"/>
      <c r="Y32" s="207"/>
      <c r="Z32" s="207"/>
      <c r="AA32" s="207"/>
      <c r="AB32" s="207"/>
      <c r="AC32" s="207"/>
      <c r="AD32" s="207"/>
      <c r="AE32" s="207"/>
      <c r="AF32" s="207"/>
      <c r="AG32" s="207"/>
      <c r="AH32" s="207"/>
      <c r="AI32" s="314"/>
      <c r="AJ32" s="314"/>
      <c r="AK32" s="314"/>
      <c r="AL32" s="207"/>
      <c r="AM32" s="207"/>
      <c r="AN32" s="207"/>
      <c r="AO32" s="207"/>
      <c r="AP32" s="207"/>
      <c r="AQ32" s="207"/>
      <c r="AR32" s="207"/>
      <c r="AS32" s="207"/>
    </row>
    <row r="33" spans="1:45" s="63" customFormat="1" ht="9" customHeight="1" x14ac:dyDescent="0.25">
      <c r="A33" s="503"/>
      <c r="B33" s="482"/>
      <c r="C33" s="482"/>
      <c r="D33" s="482"/>
      <c r="E33" s="482"/>
      <c r="F33" s="203"/>
      <c r="G33" s="203"/>
      <c r="H33" s="207"/>
      <c r="I33" s="203"/>
      <c r="J33" s="482"/>
      <c r="K33" s="504"/>
      <c r="L33" s="482"/>
      <c r="M33" s="203"/>
      <c r="N33" s="205"/>
      <c r="O33" s="205"/>
      <c r="P33" s="205"/>
      <c r="Q33" s="205"/>
      <c r="R33" s="206"/>
      <c r="S33" s="207"/>
      <c r="T33" s="207"/>
      <c r="U33" s="207"/>
      <c r="V33" s="207"/>
      <c r="W33" s="207"/>
      <c r="X33" s="207"/>
      <c r="Y33" s="207"/>
      <c r="Z33" s="207"/>
      <c r="AA33" s="207"/>
      <c r="AB33" s="207"/>
      <c r="AC33" s="207"/>
      <c r="AD33" s="207"/>
      <c r="AE33" s="207"/>
      <c r="AF33" s="207"/>
      <c r="AG33" s="207"/>
      <c r="AH33" s="207"/>
      <c r="AI33" s="314"/>
      <c r="AJ33" s="314"/>
      <c r="AK33" s="314"/>
      <c r="AL33" s="207"/>
      <c r="AM33" s="207"/>
      <c r="AN33" s="207"/>
      <c r="AO33" s="207"/>
      <c r="AP33" s="207"/>
      <c r="AQ33" s="207"/>
      <c r="AR33" s="207"/>
      <c r="AS33" s="207"/>
    </row>
    <row r="34" spans="1:45" s="63" customFormat="1" ht="9" customHeight="1" x14ac:dyDescent="0.25">
      <c r="A34" s="503"/>
      <c r="B34" s="203"/>
      <c r="C34" s="203"/>
      <c r="D34" s="203"/>
      <c r="E34" s="482"/>
      <c r="F34" s="203"/>
      <c r="G34" s="203"/>
      <c r="H34" s="203"/>
      <c r="I34" s="203"/>
      <c r="J34" s="482"/>
      <c r="K34" s="203"/>
      <c r="L34" s="203"/>
      <c r="M34" s="203"/>
      <c r="N34" s="205"/>
      <c r="O34" s="205"/>
      <c r="P34" s="205"/>
      <c r="Q34" s="205"/>
      <c r="R34" s="206"/>
      <c r="S34" s="207"/>
      <c r="T34" s="207"/>
      <c r="U34" s="207"/>
      <c r="V34" s="207"/>
      <c r="W34" s="207"/>
      <c r="X34" s="207"/>
      <c r="Y34" s="207"/>
      <c r="Z34" s="207"/>
      <c r="AA34" s="207"/>
      <c r="AB34" s="207"/>
      <c r="AC34" s="207"/>
      <c r="AD34" s="207"/>
      <c r="AE34" s="207"/>
      <c r="AF34" s="207"/>
      <c r="AG34" s="207"/>
      <c r="AH34" s="207"/>
      <c r="AI34" s="314"/>
      <c r="AJ34" s="314"/>
      <c r="AK34" s="314"/>
      <c r="AL34" s="207"/>
      <c r="AM34" s="207"/>
      <c r="AN34" s="207"/>
      <c r="AO34" s="207"/>
      <c r="AP34" s="207"/>
      <c r="AQ34" s="207"/>
      <c r="AR34" s="207"/>
      <c r="AS34" s="207"/>
    </row>
    <row r="35" spans="1:45" s="63" customFormat="1" ht="9" customHeight="1" x14ac:dyDescent="0.25">
      <c r="A35" s="503"/>
      <c r="B35" s="482"/>
      <c r="C35" s="482"/>
      <c r="D35" s="482"/>
      <c r="E35" s="482"/>
      <c r="F35" s="203"/>
      <c r="G35" s="203"/>
      <c r="H35" s="207"/>
      <c r="I35" s="504"/>
      <c r="J35" s="482"/>
      <c r="K35" s="203"/>
      <c r="L35" s="203"/>
      <c r="M35" s="203"/>
      <c r="N35" s="205"/>
      <c r="O35" s="205"/>
      <c r="P35" s="205"/>
      <c r="Q35" s="205"/>
      <c r="R35" s="206"/>
      <c r="S35" s="207"/>
      <c r="T35" s="207"/>
      <c r="U35" s="207"/>
      <c r="V35" s="207"/>
      <c r="W35" s="207"/>
      <c r="X35" s="207"/>
      <c r="Y35" s="207"/>
      <c r="Z35" s="207"/>
      <c r="AA35" s="207"/>
      <c r="AB35" s="207"/>
      <c r="AC35" s="207"/>
      <c r="AD35" s="207"/>
      <c r="AE35" s="207"/>
      <c r="AF35" s="207"/>
      <c r="AG35" s="207"/>
      <c r="AH35" s="207"/>
      <c r="AI35" s="314"/>
      <c r="AJ35" s="314"/>
      <c r="AK35" s="314"/>
      <c r="AL35" s="207"/>
      <c r="AM35" s="207"/>
      <c r="AN35" s="207"/>
      <c r="AO35" s="207"/>
      <c r="AP35" s="207"/>
      <c r="AQ35" s="207"/>
      <c r="AR35" s="207"/>
      <c r="AS35" s="207"/>
    </row>
    <row r="36" spans="1:45" s="63" customFormat="1" ht="9" customHeight="1" x14ac:dyDescent="0.25">
      <c r="A36" s="502"/>
      <c r="B36" s="203"/>
      <c r="C36" s="203"/>
      <c r="D36" s="203"/>
      <c r="E36" s="482"/>
      <c r="F36" s="203"/>
      <c r="G36" s="203"/>
      <c r="H36" s="203"/>
      <c r="I36" s="203"/>
      <c r="J36" s="482"/>
      <c r="K36" s="203"/>
      <c r="L36" s="203"/>
      <c r="M36" s="203"/>
      <c r="N36" s="203"/>
      <c r="O36" s="203"/>
      <c r="P36" s="203"/>
      <c r="Q36" s="205"/>
      <c r="R36" s="206"/>
      <c r="S36" s="207"/>
      <c r="T36" s="207"/>
      <c r="U36" s="207"/>
      <c r="V36" s="207"/>
      <c r="W36" s="207"/>
      <c r="X36" s="207"/>
      <c r="Y36" s="207"/>
      <c r="Z36" s="207"/>
      <c r="AA36" s="207"/>
      <c r="AB36" s="207"/>
      <c r="AC36" s="207"/>
      <c r="AD36" s="207"/>
      <c r="AE36" s="207"/>
      <c r="AF36" s="207"/>
      <c r="AG36" s="207"/>
      <c r="AH36" s="207"/>
      <c r="AI36" s="314"/>
      <c r="AJ36" s="314"/>
      <c r="AK36" s="314"/>
      <c r="AL36" s="207"/>
      <c r="AM36" s="207"/>
      <c r="AN36" s="207"/>
      <c r="AO36" s="207"/>
      <c r="AP36" s="207"/>
      <c r="AQ36" s="207"/>
      <c r="AR36" s="207"/>
      <c r="AS36" s="207"/>
    </row>
    <row r="37" spans="1:45" s="63" customFormat="1" ht="9" customHeight="1" x14ac:dyDescent="0.25">
      <c r="A37" s="503"/>
      <c r="B37" s="482"/>
      <c r="C37" s="482"/>
      <c r="D37" s="482"/>
      <c r="E37" s="482"/>
      <c r="F37" s="506"/>
      <c r="G37" s="506"/>
      <c r="H37" s="507"/>
      <c r="I37" s="478"/>
      <c r="J37" s="492"/>
      <c r="K37" s="478"/>
      <c r="L37" s="478"/>
      <c r="M37" s="478"/>
      <c r="N37" s="494"/>
      <c r="O37" s="494"/>
      <c r="P37" s="494"/>
      <c r="Q37" s="205"/>
      <c r="R37" s="206"/>
      <c r="S37" s="207"/>
      <c r="T37" s="207"/>
      <c r="U37" s="207"/>
      <c r="V37" s="207"/>
      <c r="W37" s="207"/>
      <c r="X37" s="207"/>
      <c r="Y37" s="207"/>
      <c r="Z37" s="207"/>
      <c r="AA37" s="207"/>
      <c r="AB37" s="207"/>
      <c r="AC37" s="207"/>
      <c r="AD37" s="207"/>
      <c r="AE37" s="207"/>
      <c r="AF37" s="207"/>
      <c r="AG37" s="207"/>
      <c r="AH37" s="207"/>
      <c r="AI37" s="314"/>
      <c r="AJ37" s="314"/>
      <c r="AK37" s="314"/>
      <c r="AL37" s="207"/>
      <c r="AM37" s="207"/>
      <c r="AN37" s="207"/>
      <c r="AO37" s="207"/>
      <c r="AP37" s="207"/>
      <c r="AQ37" s="207"/>
      <c r="AR37" s="207"/>
      <c r="AS37" s="207"/>
    </row>
    <row r="38" spans="1:45" s="63" customFormat="1" ht="9" customHeight="1" x14ac:dyDescent="0.25">
      <c r="A38" s="502"/>
      <c r="B38" s="203"/>
      <c r="C38" s="203"/>
      <c r="D38" s="203"/>
      <c r="E38" s="482"/>
      <c r="F38" s="203"/>
      <c r="G38" s="203"/>
      <c r="H38" s="203"/>
      <c r="I38" s="203"/>
      <c r="J38" s="482"/>
      <c r="K38" s="203"/>
      <c r="L38" s="203"/>
      <c r="M38" s="203"/>
      <c r="N38" s="205"/>
      <c r="O38" s="205"/>
      <c r="P38" s="205"/>
      <c r="Q38" s="205"/>
      <c r="R38" s="206"/>
      <c r="S38" s="207"/>
      <c r="T38" s="207"/>
      <c r="U38" s="207"/>
      <c r="V38" s="207"/>
      <c r="W38" s="207"/>
      <c r="X38" s="207"/>
      <c r="Y38" s="207"/>
      <c r="Z38" s="207"/>
      <c r="AA38" s="207"/>
      <c r="AB38" s="207"/>
      <c r="AC38" s="207"/>
      <c r="AD38" s="207"/>
      <c r="AE38" s="207"/>
      <c r="AF38" s="207"/>
      <c r="AG38" s="207"/>
      <c r="AH38" s="207"/>
      <c r="AI38" s="314"/>
      <c r="AJ38" s="314"/>
      <c r="AK38" s="314"/>
      <c r="AL38" s="207"/>
      <c r="AM38" s="207"/>
      <c r="AN38" s="207"/>
      <c r="AO38" s="207"/>
      <c r="AP38" s="207"/>
      <c r="AQ38" s="207"/>
      <c r="AR38" s="207"/>
      <c r="AS38" s="207"/>
    </row>
    <row r="39" spans="1:45" s="63" customFormat="1" ht="9" customHeight="1" x14ac:dyDescent="0.25">
      <c r="A39" s="503"/>
      <c r="B39" s="482"/>
      <c r="C39" s="482"/>
      <c r="D39" s="482"/>
      <c r="E39" s="482"/>
      <c r="F39" s="203"/>
      <c r="G39" s="203"/>
      <c r="H39" s="207"/>
      <c r="I39" s="504"/>
      <c r="J39" s="482"/>
      <c r="K39" s="203"/>
      <c r="L39" s="203"/>
      <c r="M39" s="203"/>
      <c r="N39" s="205"/>
      <c r="O39" s="205"/>
      <c r="P39" s="205"/>
      <c r="Q39" s="205"/>
      <c r="R39" s="206"/>
      <c r="S39" s="207"/>
      <c r="T39" s="207"/>
      <c r="U39" s="207"/>
      <c r="V39" s="207"/>
      <c r="W39" s="207"/>
      <c r="X39" s="207"/>
      <c r="Y39" s="207"/>
      <c r="Z39" s="207"/>
      <c r="AA39" s="207"/>
      <c r="AB39" s="207"/>
      <c r="AC39" s="207"/>
      <c r="AD39" s="207"/>
      <c r="AE39" s="207"/>
      <c r="AF39" s="207"/>
      <c r="AG39" s="207"/>
      <c r="AH39" s="207"/>
      <c r="AI39" s="314"/>
      <c r="AJ39" s="314"/>
      <c r="AK39" s="314"/>
      <c r="AL39" s="207"/>
      <c r="AM39" s="207"/>
      <c r="AN39" s="207"/>
      <c r="AO39" s="207"/>
      <c r="AP39" s="207"/>
      <c r="AQ39" s="207"/>
      <c r="AR39" s="207"/>
      <c r="AS39" s="207"/>
    </row>
    <row r="40" spans="1:45" s="63" customFormat="1" ht="9" customHeight="1" x14ac:dyDescent="0.25">
      <c r="A40" s="503"/>
      <c r="B40" s="203"/>
      <c r="C40" s="203"/>
      <c r="D40" s="203"/>
      <c r="E40" s="482"/>
      <c r="F40" s="203"/>
      <c r="G40" s="203"/>
      <c r="H40" s="203"/>
      <c r="I40" s="203"/>
      <c r="J40" s="482"/>
      <c r="K40" s="203"/>
      <c r="L40" s="505"/>
      <c r="M40" s="203"/>
      <c r="N40" s="205"/>
      <c r="O40" s="205"/>
      <c r="P40" s="205"/>
      <c r="Q40" s="205"/>
      <c r="R40" s="206"/>
      <c r="S40" s="207"/>
      <c r="T40" s="207"/>
      <c r="U40" s="207"/>
      <c r="V40" s="207"/>
      <c r="W40" s="207"/>
      <c r="X40" s="207"/>
      <c r="Y40" s="207"/>
      <c r="Z40" s="207"/>
      <c r="AA40" s="207"/>
      <c r="AB40" s="207"/>
      <c r="AC40" s="207"/>
      <c r="AD40" s="207"/>
      <c r="AE40" s="207"/>
      <c r="AF40" s="207"/>
      <c r="AG40" s="207"/>
      <c r="AH40" s="207"/>
      <c r="AI40" s="314"/>
      <c r="AJ40" s="314"/>
      <c r="AK40" s="314"/>
      <c r="AL40" s="207"/>
      <c r="AM40" s="207"/>
      <c r="AN40" s="207"/>
      <c r="AO40" s="207"/>
      <c r="AP40" s="207"/>
      <c r="AQ40" s="207"/>
      <c r="AR40" s="207"/>
      <c r="AS40" s="207"/>
    </row>
    <row r="41" spans="1:45" s="63" customFormat="1" ht="9" customHeight="1" x14ac:dyDescent="0.25">
      <c r="A41" s="503"/>
      <c r="B41" s="482"/>
      <c r="C41" s="482"/>
      <c r="D41" s="482"/>
      <c r="E41" s="482"/>
      <c r="F41" s="203"/>
      <c r="G41" s="203"/>
      <c r="H41" s="207"/>
      <c r="I41" s="203"/>
      <c r="J41" s="482"/>
      <c r="K41" s="504"/>
      <c r="L41" s="482"/>
      <c r="M41" s="203"/>
      <c r="N41" s="205"/>
      <c r="O41" s="205"/>
      <c r="P41" s="205"/>
      <c r="Q41" s="205"/>
      <c r="R41" s="206"/>
      <c r="S41" s="207"/>
      <c r="T41" s="207"/>
      <c r="U41" s="207"/>
      <c r="V41" s="207"/>
      <c r="W41" s="207"/>
      <c r="X41" s="207"/>
      <c r="Y41" s="207"/>
      <c r="Z41" s="207"/>
      <c r="AA41" s="207"/>
      <c r="AB41" s="207"/>
      <c r="AC41" s="207"/>
      <c r="AD41" s="207"/>
      <c r="AE41" s="207"/>
      <c r="AF41" s="207"/>
      <c r="AG41" s="207"/>
      <c r="AH41" s="207"/>
      <c r="AI41" s="314"/>
      <c r="AJ41" s="314"/>
      <c r="AK41" s="314"/>
      <c r="AL41" s="207"/>
      <c r="AM41" s="207"/>
      <c r="AN41" s="207"/>
      <c r="AO41" s="207"/>
      <c r="AP41" s="207"/>
      <c r="AQ41" s="207"/>
      <c r="AR41" s="207"/>
      <c r="AS41" s="207"/>
    </row>
    <row r="42" spans="1:45" s="63" customFormat="1" ht="9" customHeight="1" x14ac:dyDescent="0.25">
      <c r="A42" s="503"/>
      <c r="B42" s="203"/>
      <c r="C42" s="203"/>
      <c r="D42" s="203"/>
      <c r="E42" s="482"/>
      <c r="F42" s="203"/>
      <c r="G42" s="203"/>
      <c r="H42" s="203"/>
      <c r="I42" s="203"/>
      <c r="J42" s="482"/>
      <c r="K42" s="203"/>
      <c r="L42" s="203"/>
      <c r="M42" s="203"/>
      <c r="N42" s="205"/>
      <c r="O42" s="205"/>
      <c r="P42" s="205"/>
      <c r="Q42" s="205"/>
      <c r="R42" s="206"/>
      <c r="S42" s="313"/>
      <c r="T42" s="207"/>
      <c r="U42" s="207"/>
      <c r="V42" s="207"/>
      <c r="W42" s="207"/>
      <c r="X42" s="207"/>
      <c r="Y42" s="207"/>
      <c r="Z42" s="207"/>
      <c r="AA42" s="207"/>
      <c r="AB42" s="207"/>
      <c r="AC42" s="207"/>
      <c r="AD42" s="207"/>
      <c r="AE42" s="207"/>
      <c r="AF42" s="207"/>
      <c r="AG42" s="207"/>
      <c r="AH42" s="207"/>
      <c r="AI42" s="314"/>
      <c r="AJ42" s="314"/>
      <c r="AK42" s="314"/>
      <c r="AL42" s="207"/>
      <c r="AM42" s="207"/>
      <c r="AN42" s="207"/>
      <c r="AO42" s="207"/>
      <c r="AP42" s="207"/>
      <c r="AQ42" s="207"/>
      <c r="AR42" s="207"/>
      <c r="AS42" s="207"/>
    </row>
    <row r="43" spans="1:45" s="63" customFormat="1" ht="9" customHeight="1" x14ac:dyDescent="0.25">
      <c r="A43" s="503"/>
      <c r="B43" s="482"/>
      <c r="C43" s="482"/>
      <c r="D43" s="482"/>
      <c r="E43" s="482"/>
      <c r="F43" s="203"/>
      <c r="G43" s="203"/>
      <c r="H43" s="207"/>
      <c r="I43" s="504"/>
      <c r="J43" s="482"/>
      <c r="K43" s="203"/>
      <c r="L43" s="203"/>
      <c r="M43" s="203"/>
      <c r="N43" s="205"/>
      <c r="O43" s="205"/>
      <c r="P43" s="205"/>
      <c r="Q43" s="205"/>
      <c r="R43" s="206"/>
      <c r="S43" s="207"/>
      <c r="T43" s="207"/>
      <c r="U43" s="207"/>
      <c r="V43" s="207"/>
      <c r="W43" s="207"/>
      <c r="X43" s="207"/>
      <c r="Y43" s="207"/>
      <c r="Z43" s="207"/>
      <c r="AA43" s="207"/>
      <c r="AB43" s="207"/>
      <c r="AC43" s="207"/>
      <c r="AD43" s="207"/>
      <c r="AE43" s="207"/>
      <c r="AF43" s="207"/>
      <c r="AG43" s="207"/>
      <c r="AH43" s="207"/>
      <c r="AI43" s="314"/>
      <c r="AJ43" s="314"/>
      <c r="AK43" s="314"/>
      <c r="AL43" s="207"/>
      <c r="AM43" s="207"/>
      <c r="AN43" s="207"/>
      <c r="AO43" s="207"/>
      <c r="AP43" s="207"/>
      <c r="AQ43" s="207"/>
      <c r="AR43" s="207"/>
      <c r="AS43" s="207"/>
    </row>
    <row r="44" spans="1:45" s="63" customFormat="1" ht="9" customHeight="1" x14ac:dyDescent="0.25">
      <c r="A44" s="503"/>
      <c r="B44" s="203"/>
      <c r="C44" s="203"/>
      <c r="D44" s="203"/>
      <c r="E44" s="482"/>
      <c r="F44" s="203"/>
      <c r="G44" s="203"/>
      <c r="H44" s="203"/>
      <c r="I44" s="203"/>
      <c r="J44" s="482"/>
      <c r="K44" s="203"/>
      <c r="L44" s="203"/>
      <c r="M44" s="203"/>
      <c r="N44" s="205"/>
      <c r="O44" s="205"/>
      <c r="P44" s="205"/>
      <c r="Q44" s="205"/>
      <c r="R44" s="206"/>
      <c r="S44" s="207"/>
      <c r="T44" s="207"/>
      <c r="U44" s="207"/>
      <c r="V44" s="207"/>
      <c r="W44" s="207"/>
      <c r="X44" s="207"/>
      <c r="Y44" s="207"/>
      <c r="Z44" s="207"/>
      <c r="AA44" s="207"/>
      <c r="AB44" s="207"/>
      <c r="AC44" s="207"/>
      <c r="AD44" s="207"/>
      <c r="AE44" s="207"/>
      <c r="AF44" s="207"/>
      <c r="AG44" s="207"/>
      <c r="AH44" s="207"/>
      <c r="AI44" s="314"/>
      <c r="AJ44" s="314"/>
      <c r="AK44" s="314"/>
      <c r="AL44" s="207"/>
      <c r="AM44" s="207"/>
      <c r="AN44" s="207"/>
      <c r="AO44" s="207"/>
      <c r="AP44" s="207"/>
      <c r="AQ44" s="207"/>
      <c r="AR44" s="207"/>
      <c r="AS44" s="207"/>
    </row>
    <row r="45" spans="1:45" s="63" customFormat="1" ht="9" customHeight="1" x14ac:dyDescent="0.25">
      <c r="A45" s="503"/>
      <c r="B45" s="482"/>
      <c r="C45" s="482"/>
      <c r="D45" s="482"/>
      <c r="E45" s="482"/>
      <c r="F45" s="203"/>
      <c r="G45" s="203"/>
      <c r="H45" s="207"/>
      <c r="I45" s="203"/>
      <c r="J45" s="482"/>
      <c r="K45" s="203"/>
      <c r="L45" s="203"/>
      <c r="M45" s="504"/>
      <c r="N45" s="482"/>
      <c r="O45" s="203"/>
      <c r="P45" s="205"/>
      <c r="Q45" s="205"/>
      <c r="R45" s="206"/>
      <c r="S45" s="207"/>
      <c r="T45" s="207"/>
      <c r="U45" s="207"/>
      <c r="V45" s="207"/>
      <c r="W45" s="207"/>
      <c r="X45" s="207"/>
      <c r="Y45" s="207"/>
      <c r="Z45" s="207"/>
      <c r="AA45" s="207"/>
      <c r="AB45" s="207"/>
      <c r="AC45" s="207"/>
      <c r="AD45" s="207"/>
      <c r="AE45" s="207"/>
      <c r="AF45" s="207"/>
      <c r="AG45" s="207"/>
      <c r="AH45" s="207"/>
      <c r="AI45" s="314"/>
      <c r="AJ45" s="314"/>
      <c r="AK45" s="314"/>
      <c r="AL45" s="207"/>
      <c r="AM45" s="207"/>
      <c r="AN45" s="207"/>
      <c r="AO45" s="207"/>
      <c r="AP45" s="207"/>
      <c r="AQ45" s="207"/>
      <c r="AR45" s="207"/>
      <c r="AS45" s="207"/>
    </row>
    <row r="46" spans="1:45" s="63" customFormat="1" ht="9" customHeight="1" x14ac:dyDescent="0.25">
      <c r="A46" s="503"/>
      <c r="B46" s="203"/>
      <c r="C46" s="203"/>
      <c r="D46" s="203"/>
      <c r="E46" s="482"/>
      <c r="F46" s="203"/>
      <c r="G46" s="203"/>
      <c r="H46" s="203"/>
      <c r="I46" s="203"/>
      <c r="J46" s="482"/>
      <c r="K46" s="203"/>
      <c r="L46" s="203"/>
      <c r="M46" s="203"/>
      <c r="N46" s="205"/>
      <c r="O46" s="203"/>
      <c r="P46" s="205"/>
      <c r="Q46" s="205"/>
      <c r="R46" s="206"/>
      <c r="S46" s="207"/>
      <c r="T46" s="207"/>
      <c r="U46" s="207"/>
      <c r="V46" s="207"/>
      <c r="W46" s="207"/>
      <c r="X46" s="207"/>
      <c r="Y46" s="207"/>
      <c r="Z46" s="207"/>
      <c r="AA46" s="207"/>
      <c r="AB46" s="207"/>
      <c r="AC46" s="207"/>
      <c r="AD46" s="207"/>
      <c r="AE46" s="207"/>
      <c r="AF46" s="207"/>
      <c r="AG46" s="207"/>
      <c r="AH46" s="207"/>
      <c r="AI46" s="314"/>
      <c r="AJ46" s="314"/>
      <c r="AK46" s="314"/>
      <c r="AL46" s="207"/>
      <c r="AM46" s="207"/>
      <c r="AN46" s="207"/>
      <c r="AO46" s="207"/>
      <c r="AP46" s="207"/>
      <c r="AQ46" s="207"/>
      <c r="AR46" s="207"/>
      <c r="AS46" s="207"/>
    </row>
    <row r="47" spans="1:45" s="63" customFormat="1" ht="9" customHeight="1" x14ac:dyDescent="0.25">
      <c r="A47" s="503"/>
      <c r="B47" s="482"/>
      <c r="C47" s="482"/>
      <c r="D47" s="482"/>
      <c r="E47" s="482"/>
      <c r="F47" s="203"/>
      <c r="G47" s="203"/>
      <c r="H47" s="207"/>
      <c r="I47" s="504"/>
      <c r="J47" s="482"/>
      <c r="K47" s="203"/>
      <c r="L47" s="203"/>
      <c r="M47" s="203"/>
      <c r="N47" s="205"/>
      <c r="O47" s="205"/>
      <c r="P47" s="205"/>
      <c r="Q47" s="205"/>
      <c r="R47" s="206"/>
      <c r="S47" s="207"/>
      <c r="T47" s="207"/>
      <c r="U47" s="207"/>
      <c r="V47" s="207"/>
      <c r="W47" s="207"/>
      <c r="X47" s="207"/>
      <c r="Y47" s="207"/>
      <c r="Z47" s="207"/>
      <c r="AA47" s="207"/>
      <c r="AB47" s="207"/>
      <c r="AC47" s="207"/>
      <c r="AD47" s="207"/>
      <c r="AE47" s="207"/>
      <c r="AF47" s="207"/>
      <c r="AG47" s="207"/>
      <c r="AH47" s="207"/>
      <c r="AI47" s="314"/>
      <c r="AJ47" s="314"/>
      <c r="AK47" s="314"/>
      <c r="AL47" s="207"/>
      <c r="AM47" s="207"/>
      <c r="AN47" s="207"/>
      <c r="AO47" s="207"/>
      <c r="AP47" s="207"/>
      <c r="AQ47" s="207"/>
      <c r="AR47" s="207"/>
      <c r="AS47" s="207"/>
    </row>
    <row r="48" spans="1:45" s="63" customFormat="1" ht="9" customHeight="1" x14ac:dyDescent="0.25">
      <c r="A48" s="503"/>
      <c r="B48" s="203"/>
      <c r="C48" s="203"/>
      <c r="D48" s="203"/>
      <c r="E48" s="482"/>
      <c r="F48" s="203"/>
      <c r="G48" s="203"/>
      <c r="H48" s="203"/>
      <c r="I48" s="203"/>
      <c r="J48" s="482"/>
      <c r="K48" s="203"/>
      <c r="L48" s="505"/>
      <c r="M48" s="203"/>
      <c r="N48" s="205"/>
      <c r="O48" s="205"/>
      <c r="P48" s="205"/>
      <c r="Q48" s="205"/>
      <c r="R48" s="206"/>
      <c r="S48" s="207"/>
      <c r="T48" s="207"/>
      <c r="U48" s="207"/>
      <c r="V48" s="207"/>
      <c r="W48" s="207"/>
      <c r="X48" s="207"/>
      <c r="Y48" s="207"/>
      <c r="Z48" s="207"/>
      <c r="AA48" s="207"/>
      <c r="AB48" s="207"/>
      <c r="AC48" s="207"/>
      <c r="AD48" s="207"/>
      <c r="AE48" s="207"/>
      <c r="AF48" s="207"/>
      <c r="AG48" s="207"/>
      <c r="AH48" s="207"/>
      <c r="AI48" s="314"/>
      <c r="AJ48" s="314"/>
      <c r="AK48" s="314"/>
      <c r="AL48" s="207"/>
      <c r="AM48" s="207"/>
      <c r="AN48" s="207"/>
      <c r="AO48" s="207"/>
      <c r="AP48" s="207"/>
      <c r="AQ48" s="207"/>
      <c r="AR48" s="207"/>
      <c r="AS48" s="207"/>
    </row>
    <row r="49" spans="1:45" s="63" customFormat="1" ht="9" customHeight="1" x14ac:dyDescent="0.25">
      <c r="A49" s="503"/>
      <c r="B49" s="482"/>
      <c r="C49" s="482"/>
      <c r="D49" s="482"/>
      <c r="E49" s="482"/>
      <c r="F49" s="203"/>
      <c r="G49" s="203"/>
      <c r="H49" s="207"/>
      <c r="I49" s="203"/>
      <c r="J49" s="482"/>
      <c r="K49" s="504"/>
      <c r="L49" s="482"/>
      <c r="M49" s="203"/>
      <c r="N49" s="205"/>
      <c r="O49" s="205"/>
      <c r="P49" s="205"/>
      <c r="Q49" s="205"/>
      <c r="R49" s="206"/>
      <c r="S49" s="207"/>
      <c r="T49" s="207"/>
      <c r="U49" s="207"/>
      <c r="V49" s="207"/>
      <c r="W49" s="207"/>
      <c r="X49" s="207"/>
      <c r="Y49" s="207"/>
      <c r="Z49" s="207"/>
      <c r="AA49" s="207"/>
      <c r="AB49" s="207"/>
      <c r="AC49" s="207"/>
      <c r="AD49" s="207"/>
      <c r="AE49" s="207"/>
      <c r="AF49" s="207"/>
      <c r="AG49" s="207"/>
      <c r="AH49" s="207"/>
      <c r="AI49" s="314"/>
      <c r="AJ49" s="314"/>
      <c r="AK49" s="314"/>
      <c r="AL49" s="207"/>
      <c r="AM49" s="207"/>
      <c r="AN49" s="207"/>
      <c r="AO49" s="207"/>
      <c r="AP49" s="207"/>
      <c r="AQ49" s="207"/>
      <c r="AR49" s="207"/>
      <c r="AS49" s="207"/>
    </row>
    <row r="50" spans="1:45" s="63" customFormat="1" ht="9" customHeight="1" x14ac:dyDescent="0.25">
      <c r="A50" s="503"/>
      <c r="B50" s="203"/>
      <c r="C50" s="203"/>
      <c r="D50" s="203"/>
      <c r="E50" s="482"/>
      <c r="F50" s="203"/>
      <c r="G50" s="203"/>
      <c r="H50" s="203"/>
      <c r="I50" s="203"/>
      <c r="J50" s="482"/>
      <c r="K50" s="203"/>
      <c r="L50" s="203"/>
      <c r="M50" s="203"/>
      <c r="N50" s="205"/>
      <c r="O50" s="205"/>
      <c r="P50" s="205"/>
      <c r="Q50" s="205"/>
      <c r="R50" s="206"/>
      <c r="S50" s="207"/>
      <c r="T50" s="207"/>
      <c r="U50" s="207"/>
      <c r="V50" s="207"/>
      <c r="W50" s="207"/>
      <c r="X50" s="207"/>
      <c r="Y50" s="207"/>
      <c r="Z50" s="207"/>
      <c r="AA50" s="207"/>
      <c r="AB50" s="207"/>
      <c r="AC50" s="207"/>
      <c r="AD50" s="207"/>
      <c r="AE50" s="207"/>
      <c r="AF50" s="207"/>
      <c r="AG50" s="207"/>
      <c r="AH50" s="207"/>
      <c r="AI50" s="314"/>
      <c r="AJ50" s="314"/>
      <c r="AK50" s="314"/>
      <c r="AL50" s="207"/>
      <c r="AM50" s="207"/>
      <c r="AN50" s="207"/>
      <c r="AO50" s="207"/>
      <c r="AP50" s="207"/>
      <c r="AQ50" s="207"/>
      <c r="AR50" s="207"/>
      <c r="AS50" s="207"/>
    </row>
    <row r="51" spans="1:45" s="63" customFormat="1" ht="9" customHeight="1" x14ac:dyDescent="0.25">
      <c r="A51" s="503"/>
      <c r="B51" s="482"/>
      <c r="C51" s="482"/>
      <c r="D51" s="482"/>
      <c r="E51" s="482"/>
      <c r="F51" s="203"/>
      <c r="G51" s="203"/>
      <c r="H51" s="207"/>
      <c r="I51" s="504"/>
      <c r="J51" s="482"/>
      <c r="K51" s="203"/>
      <c r="L51" s="203"/>
      <c r="M51" s="203"/>
      <c r="N51" s="205"/>
      <c r="O51" s="205"/>
      <c r="P51" s="205"/>
      <c r="Q51" s="205"/>
      <c r="R51" s="206"/>
      <c r="S51" s="207"/>
      <c r="T51" s="207"/>
      <c r="U51" s="207"/>
      <c r="V51" s="207"/>
      <c r="W51" s="207"/>
      <c r="X51" s="207"/>
      <c r="Y51" s="207"/>
      <c r="Z51" s="207"/>
      <c r="AA51" s="207"/>
      <c r="AB51" s="207"/>
      <c r="AC51" s="207"/>
      <c r="AD51" s="207"/>
      <c r="AE51" s="207"/>
      <c r="AF51" s="207"/>
      <c r="AG51" s="207"/>
      <c r="AH51" s="207"/>
      <c r="AI51" s="314"/>
      <c r="AJ51" s="314"/>
      <c r="AK51" s="314"/>
      <c r="AL51" s="207"/>
      <c r="AM51" s="207"/>
      <c r="AN51" s="207"/>
      <c r="AO51" s="207"/>
      <c r="AP51" s="207"/>
      <c r="AQ51" s="207"/>
      <c r="AR51" s="207"/>
      <c r="AS51" s="207"/>
    </row>
    <row r="52" spans="1:45" s="63" customFormat="1" ht="9" customHeight="1" x14ac:dyDescent="0.25">
      <c r="A52" s="502"/>
      <c r="B52" s="203"/>
      <c r="C52" s="203"/>
      <c r="D52" s="203"/>
      <c r="E52" s="482"/>
      <c r="F52" s="203"/>
      <c r="G52" s="203"/>
      <c r="H52" s="203"/>
      <c r="I52" s="203"/>
      <c r="J52" s="482"/>
      <c r="K52" s="203"/>
      <c r="L52" s="203"/>
      <c r="M52" s="203"/>
      <c r="N52" s="203"/>
      <c r="O52" s="203"/>
      <c r="P52" s="203"/>
      <c r="Q52" s="205"/>
      <c r="R52" s="206"/>
      <c r="S52" s="207"/>
      <c r="T52" s="207"/>
      <c r="U52" s="207"/>
      <c r="V52" s="207"/>
      <c r="W52" s="207"/>
      <c r="X52" s="207"/>
      <c r="Y52" s="207"/>
      <c r="Z52" s="207"/>
      <c r="AA52" s="207"/>
      <c r="AB52" s="207"/>
      <c r="AC52" s="207"/>
      <c r="AD52" s="207"/>
      <c r="AE52" s="207"/>
      <c r="AF52" s="207"/>
      <c r="AG52" s="207"/>
      <c r="AH52" s="207"/>
      <c r="AI52" s="314"/>
      <c r="AJ52" s="314"/>
      <c r="AK52" s="314"/>
      <c r="AL52" s="207"/>
      <c r="AM52" s="207"/>
      <c r="AN52" s="207"/>
      <c r="AO52" s="207"/>
      <c r="AP52" s="207"/>
      <c r="AQ52" s="207"/>
      <c r="AR52" s="207"/>
      <c r="AS52" s="207"/>
    </row>
    <row r="53" spans="1:45" s="10" customFormat="1" ht="6.75" customHeight="1" x14ac:dyDescent="0.25">
      <c r="A53" s="304"/>
      <c r="B53" s="304"/>
      <c r="C53" s="304"/>
      <c r="D53" s="304"/>
      <c r="E53" s="304"/>
      <c r="F53" s="307"/>
      <c r="G53" s="307"/>
      <c r="H53" s="307"/>
      <c r="I53" s="307"/>
      <c r="J53" s="306"/>
      <c r="K53" s="307"/>
      <c r="L53" s="308"/>
      <c r="M53" s="307"/>
      <c r="N53" s="308"/>
      <c r="O53" s="307"/>
      <c r="P53" s="308"/>
      <c r="Q53" s="307"/>
      <c r="R53" s="308"/>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row>
    <row r="54" spans="1:45" s="21" customFormat="1" ht="10.5" customHeight="1" x14ac:dyDescent="0.25">
      <c r="A54" s="242" t="s">
        <v>54</v>
      </c>
      <c r="B54" s="243"/>
      <c r="C54" s="243"/>
      <c r="D54" s="244"/>
      <c r="E54" s="245" t="s">
        <v>60</v>
      </c>
      <c r="F54" s="246" t="s">
        <v>61</v>
      </c>
      <c r="G54" s="245"/>
      <c r="H54" s="245"/>
      <c r="I54" s="247"/>
      <c r="J54" s="245" t="s">
        <v>60</v>
      </c>
      <c r="K54" s="246" t="s">
        <v>123</v>
      </c>
      <c r="L54" s="248"/>
      <c r="M54" s="246" t="s">
        <v>124</v>
      </c>
      <c r="N54" s="249"/>
      <c r="O54" s="250" t="s">
        <v>125</v>
      </c>
      <c r="P54" s="250"/>
      <c r="Q54" s="251"/>
      <c r="R54" s="252"/>
      <c r="T54" s="258"/>
      <c r="U54" s="258"/>
      <c r="V54" s="258"/>
      <c r="W54" s="258"/>
      <c r="X54" s="258"/>
      <c r="Y54" s="258"/>
      <c r="Z54" s="258"/>
      <c r="AA54" s="258"/>
      <c r="AB54" s="258"/>
      <c r="AC54" s="258"/>
      <c r="AD54" s="258"/>
      <c r="AE54" s="258"/>
      <c r="AF54" s="258"/>
      <c r="AG54" s="258"/>
      <c r="AH54" s="258"/>
      <c r="AI54" s="508"/>
      <c r="AJ54" s="508"/>
      <c r="AK54" s="508"/>
      <c r="AL54" s="258"/>
      <c r="AM54" s="258"/>
      <c r="AN54" s="258"/>
      <c r="AO54" s="258"/>
      <c r="AP54" s="258"/>
      <c r="AQ54" s="258"/>
      <c r="AR54" s="258"/>
      <c r="AS54" s="258"/>
    </row>
    <row r="55" spans="1:45" s="21" customFormat="1" ht="9" customHeight="1" x14ac:dyDescent="0.25">
      <c r="A55" s="400" t="s">
        <v>65</v>
      </c>
      <c r="B55" s="401"/>
      <c r="C55" s="509"/>
      <c r="D55" s="402"/>
      <c r="E55" s="259">
        <v>1</v>
      </c>
      <c r="F55" s="258" t="str">
        <f>IF(E55&gt;$R$62,,UPPER(VLOOKUP(E55,'1MD ELO'!$A$7:$Q$134,2)))</f>
        <v>KISS</v>
      </c>
      <c r="G55" s="259"/>
      <c r="H55" s="258"/>
      <c r="I55" s="260"/>
      <c r="J55" s="510" t="s">
        <v>66</v>
      </c>
      <c r="K55" s="416"/>
      <c r="L55" s="417"/>
      <c r="M55" s="416"/>
      <c r="N55" s="511"/>
      <c r="O55" s="407" t="s">
        <v>67</v>
      </c>
      <c r="P55" s="512"/>
      <c r="Q55" s="512"/>
      <c r="R55" s="511"/>
      <c r="T55" s="258"/>
      <c r="U55" s="258"/>
      <c r="V55" s="258"/>
      <c r="W55" s="258"/>
      <c r="X55" s="258"/>
      <c r="Y55" s="258"/>
      <c r="Z55" s="258"/>
      <c r="AA55" s="258"/>
      <c r="AB55" s="258"/>
      <c r="AC55" s="258"/>
      <c r="AD55" s="258"/>
      <c r="AE55" s="258"/>
      <c r="AF55" s="258"/>
      <c r="AG55" s="258"/>
      <c r="AH55" s="258"/>
      <c r="AI55" s="508"/>
      <c r="AJ55" s="508"/>
      <c r="AK55" s="508"/>
      <c r="AL55" s="258"/>
      <c r="AM55" s="258"/>
      <c r="AN55" s="258"/>
      <c r="AO55" s="258"/>
      <c r="AP55" s="258"/>
      <c r="AQ55" s="258"/>
      <c r="AR55" s="258"/>
      <c r="AS55" s="258"/>
    </row>
    <row r="56" spans="1:45" s="21" customFormat="1" ht="9" customHeight="1" x14ac:dyDescent="0.25">
      <c r="A56" s="411" t="s">
        <v>126</v>
      </c>
      <c r="B56" s="412"/>
      <c r="C56" s="513"/>
      <c r="D56" s="413"/>
      <c r="E56" s="259">
        <v>2</v>
      </c>
      <c r="F56" s="258" t="str">
        <f>IF(E56&gt;$R$62,,UPPER(VLOOKUP(E56,'1MD ELO'!$A$7:$Q$134,2)))</f>
        <v>ÖRDÖG</v>
      </c>
      <c r="G56" s="259"/>
      <c r="H56" s="258"/>
      <c r="I56" s="260"/>
      <c r="J56" s="510" t="s">
        <v>69</v>
      </c>
      <c r="K56" s="416"/>
      <c r="L56" s="417"/>
      <c r="M56" s="416"/>
      <c r="N56" s="511"/>
      <c r="O56" s="292"/>
      <c r="P56" s="424"/>
      <c r="Q56" s="412"/>
      <c r="R56" s="514"/>
      <c r="T56" s="258"/>
      <c r="U56" s="258"/>
      <c r="V56" s="258"/>
      <c r="W56" s="258"/>
      <c r="X56" s="258"/>
      <c r="Y56" s="258"/>
      <c r="Z56" s="258"/>
      <c r="AA56" s="258"/>
      <c r="AB56" s="258"/>
      <c r="AC56" s="258"/>
      <c r="AD56" s="258"/>
      <c r="AE56" s="258"/>
      <c r="AF56" s="258"/>
      <c r="AG56" s="258"/>
      <c r="AH56" s="258"/>
      <c r="AI56" s="508"/>
      <c r="AJ56" s="508"/>
      <c r="AK56" s="508"/>
      <c r="AL56" s="258"/>
      <c r="AM56" s="258"/>
      <c r="AN56" s="258"/>
      <c r="AO56" s="258"/>
      <c r="AP56" s="258"/>
      <c r="AQ56" s="258"/>
      <c r="AR56" s="258"/>
      <c r="AS56" s="258"/>
    </row>
    <row r="57" spans="1:45" s="21" customFormat="1" ht="9" customHeight="1" x14ac:dyDescent="0.25">
      <c r="A57" s="275"/>
      <c r="B57" s="276"/>
      <c r="C57" s="277"/>
      <c r="D57" s="278"/>
      <c r="E57" s="259"/>
      <c r="F57" s="258"/>
      <c r="G57" s="259"/>
      <c r="H57" s="258"/>
      <c r="I57" s="260"/>
      <c r="J57" s="510" t="s">
        <v>70</v>
      </c>
      <c r="K57" s="416"/>
      <c r="L57" s="417"/>
      <c r="M57" s="416"/>
      <c r="N57" s="511"/>
      <c r="O57" s="407" t="s">
        <v>71</v>
      </c>
      <c r="P57" s="512"/>
      <c r="Q57" s="512"/>
      <c r="R57" s="511"/>
      <c r="T57" s="258"/>
      <c r="U57" s="258"/>
      <c r="V57" s="258"/>
      <c r="W57" s="258"/>
      <c r="X57" s="258"/>
      <c r="Y57" s="258"/>
      <c r="Z57" s="258"/>
      <c r="AA57" s="258"/>
      <c r="AB57" s="258"/>
      <c r="AC57" s="258"/>
      <c r="AD57" s="258"/>
      <c r="AE57" s="258"/>
      <c r="AF57" s="258"/>
      <c r="AG57" s="258"/>
      <c r="AH57" s="258"/>
      <c r="AI57" s="508"/>
      <c r="AJ57" s="508"/>
      <c r="AK57" s="508"/>
      <c r="AL57" s="258"/>
      <c r="AM57" s="258"/>
      <c r="AN57" s="258"/>
      <c r="AO57" s="258"/>
      <c r="AP57" s="258"/>
      <c r="AQ57" s="258"/>
      <c r="AR57" s="258"/>
      <c r="AS57" s="258"/>
    </row>
    <row r="58" spans="1:45" s="21" customFormat="1" ht="9" customHeight="1" x14ac:dyDescent="0.25">
      <c r="A58" s="279"/>
      <c r="B58" s="182"/>
      <c r="C58" s="182"/>
      <c r="D58" s="280"/>
      <c r="E58" s="259"/>
      <c r="F58" s="258"/>
      <c r="G58" s="259"/>
      <c r="H58" s="258"/>
      <c r="I58" s="260"/>
      <c r="J58" s="510" t="s">
        <v>72</v>
      </c>
      <c r="K58" s="416"/>
      <c r="L58" s="417"/>
      <c r="M58" s="416"/>
      <c r="N58" s="511"/>
      <c r="O58" s="416"/>
      <c r="P58" s="417"/>
      <c r="Q58" s="416"/>
      <c r="R58" s="511"/>
      <c r="T58" s="258"/>
      <c r="U58" s="258"/>
      <c r="V58" s="258"/>
      <c r="W58" s="258"/>
      <c r="X58" s="258"/>
      <c r="Y58" s="258"/>
      <c r="Z58" s="258"/>
      <c r="AA58" s="258"/>
      <c r="AB58" s="258"/>
      <c r="AC58" s="258"/>
      <c r="AD58" s="258"/>
      <c r="AE58" s="258"/>
      <c r="AF58" s="258"/>
      <c r="AG58" s="258"/>
      <c r="AH58" s="258"/>
      <c r="AI58" s="508"/>
      <c r="AJ58" s="508"/>
      <c r="AK58" s="508"/>
      <c r="AL58" s="258"/>
      <c r="AM58" s="258"/>
      <c r="AN58" s="258"/>
      <c r="AO58" s="258"/>
      <c r="AP58" s="258"/>
      <c r="AQ58" s="258"/>
      <c r="AR58" s="258"/>
      <c r="AS58" s="258"/>
    </row>
    <row r="59" spans="1:45" s="21" customFormat="1" ht="9" customHeight="1" x14ac:dyDescent="0.25">
      <c r="A59" s="281"/>
      <c r="B59" s="282"/>
      <c r="C59" s="282"/>
      <c r="D59" s="283"/>
      <c r="E59" s="259"/>
      <c r="F59" s="258"/>
      <c r="G59" s="259"/>
      <c r="H59" s="258"/>
      <c r="I59" s="260"/>
      <c r="J59" s="510" t="s">
        <v>73</v>
      </c>
      <c r="K59" s="416"/>
      <c r="L59" s="417"/>
      <c r="M59" s="416"/>
      <c r="N59" s="511"/>
      <c r="O59" s="412"/>
      <c r="P59" s="424"/>
      <c r="Q59" s="412"/>
      <c r="R59" s="514"/>
      <c r="T59" s="258"/>
      <c r="U59" s="258"/>
      <c r="V59" s="258"/>
      <c r="W59" s="258"/>
      <c r="X59" s="258"/>
      <c r="Y59" s="258"/>
      <c r="Z59" s="258"/>
      <c r="AA59" s="258"/>
      <c r="AB59" s="258"/>
      <c r="AC59" s="258"/>
      <c r="AD59" s="258"/>
      <c r="AE59" s="258"/>
      <c r="AF59" s="258"/>
      <c r="AG59" s="258"/>
      <c r="AH59" s="258"/>
      <c r="AI59" s="508"/>
      <c r="AJ59" s="508"/>
      <c r="AK59" s="508"/>
      <c r="AL59" s="258"/>
      <c r="AM59" s="258"/>
      <c r="AN59" s="258"/>
      <c r="AO59" s="258"/>
      <c r="AP59" s="258"/>
      <c r="AQ59" s="258"/>
      <c r="AR59" s="258"/>
      <c r="AS59" s="258"/>
    </row>
    <row r="60" spans="1:45" s="21" customFormat="1" ht="9" customHeight="1" x14ac:dyDescent="0.25">
      <c r="A60" s="284"/>
      <c r="B60" s="19"/>
      <c r="C60" s="182"/>
      <c r="D60" s="280"/>
      <c r="E60" s="259"/>
      <c r="F60" s="258"/>
      <c r="G60" s="259"/>
      <c r="H60" s="258"/>
      <c r="I60" s="260"/>
      <c r="J60" s="510" t="s">
        <v>74</v>
      </c>
      <c r="K60" s="416"/>
      <c r="L60" s="417"/>
      <c r="M60" s="416"/>
      <c r="N60" s="511"/>
      <c r="O60" s="407" t="s">
        <v>34</v>
      </c>
      <c r="P60" s="512"/>
      <c r="Q60" s="512"/>
      <c r="R60" s="511"/>
      <c r="T60" s="258"/>
      <c r="U60" s="258"/>
      <c r="V60" s="258"/>
      <c r="W60" s="258"/>
      <c r="X60" s="258"/>
      <c r="Y60" s="258"/>
      <c r="Z60" s="258"/>
      <c r="AA60" s="258"/>
      <c r="AB60" s="258"/>
      <c r="AC60" s="258"/>
      <c r="AD60" s="258"/>
      <c r="AE60" s="258"/>
      <c r="AF60" s="258"/>
      <c r="AG60" s="258"/>
      <c r="AH60" s="258"/>
      <c r="AI60" s="508"/>
      <c r="AJ60" s="508"/>
      <c r="AK60" s="508"/>
      <c r="AL60" s="258"/>
      <c r="AM60" s="258"/>
      <c r="AN60" s="258"/>
      <c r="AO60" s="258"/>
      <c r="AP60" s="258"/>
      <c r="AQ60" s="258"/>
      <c r="AR60" s="258"/>
      <c r="AS60" s="258"/>
    </row>
    <row r="61" spans="1:45" s="21" customFormat="1" ht="9" customHeight="1" x14ac:dyDescent="0.25">
      <c r="A61" s="284"/>
      <c r="B61" s="19"/>
      <c r="C61" s="285"/>
      <c r="D61" s="286"/>
      <c r="E61" s="259"/>
      <c r="F61" s="258"/>
      <c r="G61" s="259"/>
      <c r="H61" s="258"/>
      <c r="I61" s="260"/>
      <c r="J61" s="510" t="s">
        <v>75</v>
      </c>
      <c r="K61" s="416"/>
      <c r="L61" s="417"/>
      <c r="M61" s="416"/>
      <c r="N61" s="511"/>
      <c r="O61" s="416"/>
      <c r="P61" s="417"/>
      <c r="Q61" s="416"/>
      <c r="R61" s="511"/>
      <c r="T61" s="258"/>
      <c r="U61" s="258"/>
      <c r="V61" s="258"/>
      <c r="W61" s="258"/>
      <c r="X61" s="258"/>
      <c r="Y61" s="258"/>
      <c r="Z61" s="258"/>
      <c r="AA61" s="258"/>
      <c r="AB61" s="258"/>
      <c r="AC61" s="258"/>
      <c r="AD61" s="258"/>
      <c r="AE61" s="258"/>
      <c r="AF61" s="258"/>
      <c r="AG61" s="258"/>
      <c r="AH61" s="258"/>
      <c r="AI61" s="508"/>
      <c r="AJ61" s="508"/>
      <c r="AK61" s="508"/>
      <c r="AL61" s="258"/>
      <c r="AM61" s="258"/>
      <c r="AN61" s="258"/>
      <c r="AO61" s="258"/>
      <c r="AP61" s="258"/>
      <c r="AQ61" s="258"/>
      <c r="AR61" s="258"/>
      <c r="AS61" s="258"/>
    </row>
    <row r="62" spans="1:45" s="21" customFormat="1" ht="9" customHeight="1" x14ac:dyDescent="0.25">
      <c r="A62" s="287"/>
      <c r="B62" s="288"/>
      <c r="C62" s="289"/>
      <c r="D62" s="290"/>
      <c r="E62" s="293"/>
      <c r="F62" s="292"/>
      <c r="G62" s="293"/>
      <c r="H62" s="292"/>
      <c r="I62" s="294"/>
      <c r="J62" s="515" t="s">
        <v>76</v>
      </c>
      <c r="K62" s="412"/>
      <c r="L62" s="424"/>
      <c r="M62" s="412"/>
      <c r="N62" s="514"/>
      <c r="O62" s="412">
        <f>R4</f>
        <v>0</v>
      </c>
      <c r="P62" s="424"/>
      <c r="Q62" s="412"/>
      <c r="R62" s="296">
        <f>MIN(4,'1MD ELO'!Q5)</f>
        <v>4</v>
      </c>
      <c r="T62" s="258"/>
      <c r="U62" s="258"/>
      <c r="V62" s="258"/>
      <c r="W62" s="258"/>
      <c r="X62" s="258"/>
      <c r="Y62" s="258"/>
      <c r="Z62" s="258"/>
      <c r="AA62" s="258"/>
      <c r="AB62" s="258"/>
      <c r="AC62" s="258"/>
      <c r="AD62" s="258"/>
      <c r="AE62" s="258"/>
      <c r="AF62" s="258"/>
      <c r="AG62" s="258"/>
      <c r="AH62" s="258"/>
      <c r="AI62" s="508"/>
      <c r="AJ62" s="508"/>
      <c r="AK62" s="508"/>
      <c r="AL62" s="258"/>
      <c r="AM62" s="258"/>
      <c r="AN62" s="258"/>
      <c r="AO62" s="258"/>
      <c r="AP62" s="258"/>
      <c r="AQ62" s="258"/>
      <c r="AR62" s="258"/>
      <c r="AS62" s="258"/>
    </row>
    <row r="63" spans="1:45" ht="13.2" x14ac:dyDescent="0.25">
      <c r="T63" s="377"/>
      <c r="U63" s="377"/>
      <c r="V63" s="377"/>
      <c r="W63" s="377"/>
      <c r="X63" s="377"/>
      <c r="Y63" s="377"/>
      <c r="Z63" s="377"/>
      <c r="AA63" s="377"/>
      <c r="AB63" s="377"/>
      <c r="AC63" s="377"/>
      <c r="AD63" s="377"/>
      <c r="AE63" s="377"/>
      <c r="AF63" s="377"/>
      <c r="AG63" s="377"/>
      <c r="AH63" s="377"/>
      <c r="AL63" s="377"/>
      <c r="AM63" s="377"/>
      <c r="AN63" s="377"/>
      <c r="AO63" s="377"/>
      <c r="AP63" s="377"/>
      <c r="AQ63" s="377"/>
      <c r="AR63" s="377"/>
      <c r="AS63" s="377"/>
    </row>
    <row r="64" spans="1:45" ht="13.2" x14ac:dyDescent="0.25">
      <c r="T64" s="377"/>
      <c r="U64" s="377"/>
      <c r="V64" s="377"/>
      <c r="W64" s="377"/>
      <c r="X64" s="377"/>
      <c r="Y64" s="377"/>
      <c r="Z64" s="377"/>
      <c r="AA64" s="377"/>
      <c r="AB64" s="377"/>
      <c r="AC64" s="377"/>
      <c r="AD64" s="377"/>
      <c r="AE64" s="377"/>
      <c r="AF64" s="377"/>
      <c r="AG64" s="377"/>
      <c r="AH64" s="377"/>
      <c r="AL64" s="377"/>
      <c r="AM64" s="377"/>
      <c r="AN64" s="377"/>
      <c r="AO64" s="377"/>
      <c r="AP64" s="377"/>
      <c r="AQ64" s="377"/>
      <c r="AR64" s="377"/>
      <c r="AS64" s="377"/>
    </row>
    <row r="65" spans="20:45" ht="13.2" x14ac:dyDescent="0.25">
      <c r="T65" s="377"/>
      <c r="U65" s="377"/>
      <c r="V65" s="377"/>
      <c r="W65" s="377"/>
      <c r="X65" s="377"/>
      <c r="Y65" s="377"/>
      <c r="Z65" s="377"/>
      <c r="AA65" s="377"/>
      <c r="AB65" s="377"/>
      <c r="AC65" s="377"/>
      <c r="AD65" s="377"/>
      <c r="AE65" s="377"/>
      <c r="AF65" s="377"/>
      <c r="AG65" s="377"/>
      <c r="AH65" s="377"/>
      <c r="AL65" s="377"/>
      <c r="AM65" s="377"/>
      <c r="AN65" s="377"/>
      <c r="AO65" s="377"/>
      <c r="AP65" s="377"/>
      <c r="AQ65" s="377"/>
      <c r="AR65" s="377"/>
      <c r="AS65" s="377"/>
    </row>
    <row r="66" spans="20:45" ht="13.2" x14ac:dyDescent="0.25">
      <c r="T66" s="377"/>
      <c r="U66" s="377"/>
      <c r="V66" s="377"/>
      <c r="W66" s="377"/>
      <c r="X66" s="377"/>
      <c r="Y66" s="377"/>
      <c r="Z66" s="377"/>
      <c r="AA66" s="377"/>
      <c r="AB66" s="377"/>
      <c r="AC66" s="377"/>
      <c r="AD66" s="377"/>
      <c r="AE66" s="377"/>
      <c r="AF66" s="377"/>
      <c r="AG66" s="377"/>
      <c r="AH66" s="377"/>
      <c r="AL66" s="377"/>
      <c r="AM66" s="377"/>
      <c r="AN66" s="377"/>
      <c r="AO66" s="377"/>
      <c r="AP66" s="377"/>
      <c r="AQ66" s="377"/>
      <c r="AR66" s="377"/>
      <c r="AS66" s="377"/>
    </row>
    <row r="67" spans="20:45" ht="13.2" x14ac:dyDescent="0.25">
      <c r="T67" s="377"/>
      <c r="U67" s="377"/>
      <c r="V67" s="377"/>
      <c r="W67" s="377"/>
      <c r="X67" s="377"/>
      <c r="Y67" s="377"/>
      <c r="Z67" s="377"/>
      <c r="AA67" s="377"/>
      <c r="AB67" s="377"/>
      <c r="AC67" s="377"/>
      <c r="AD67" s="377"/>
      <c r="AE67" s="377"/>
      <c r="AF67" s="377"/>
      <c r="AG67" s="377"/>
      <c r="AH67" s="377"/>
      <c r="AL67" s="377"/>
      <c r="AM67" s="377"/>
      <c r="AN67" s="377"/>
      <c r="AO67" s="377"/>
      <c r="AP67" s="377"/>
      <c r="AQ67" s="377"/>
      <c r="AR67" s="377"/>
      <c r="AS67" s="377"/>
    </row>
    <row r="68" spans="20:45" ht="13.2" x14ac:dyDescent="0.25">
      <c r="T68" s="377"/>
      <c r="U68" s="377"/>
      <c r="V68" s="377"/>
      <c r="W68" s="377"/>
      <c r="X68" s="377"/>
      <c r="Y68" s="377"/>
      <c r="Z68" s="377"/>
      <c r="AA68" s="377"/>
      <c r="AB68" s="377"/>
      <c r="AC68" s="377"/>
      <c r="AD68" s="377"/>
      <c r="AE68" s="377"/>
      <c r="AF68" s="377"/>
      <c r="AG68" s="377"/>
      <c r="AH68" s="377"/>
      <c r="AL68" s="377"/>
      <c r="AM68" s="377"/>
      <c r="AN68" s="377"/>
      <c r="AO68" s="377"/>
      <c r="AP68" s="377"/>
      <c r="AQ68" s="377"/>
      <c r="AR68" s="377"/>
      <c r="AS68" s="377"/>
    </row>
    <row r="69" spans="20:45" ht="13.2" x14ac:dyDescent="0.25">
      <c r="T69" s="377"/>
      <c r="U69" s="377"/>
      <c r="V69" s="377"/>
      <c r="W69" s="377"/>
      <c r="X69" s="377"/>
      <c r="Y69" s="377"/>
      <c r="Z69" s="377"/>
      <c r="AA69" s="377"/>
      <c r="AB69" s="377"/>
      <c r="AC69" s="377"/>
      <c r="AD69" s="377"/>
      <c r="AE69" s="377"/>
      <c r="AF69" s="377"/>
      <c r="AG69" s="377"/>
      <c r="AH69" s="377"/>
      <c r="AL69" s="377"/>
      <c r="AM69" s="377"/>
      <c r="AN69" s="377"/>
      <c r="AO69" s="377"/>
      <c r="AP69" s="377"/>
      <c r="AQ69" s="377"/>
      <c r="AR69" s="377"/>
      <c r="AS69" s="377"/>
    </row>
    <row r="70" spans="20:45" ht="13.2" x14ac:dyDescent="0.25">
      <c r="T70" s="377"/>
      <c r="U70" s="377"/>
      <c r="V70" s="377"/>
      <c r="W70" s="377"/>
      <c r="X70" s="377"/>
      <c r="Y70" s="377"/>
      <c r="Z70" s="377"/>
      <c r="AA70" s="377"/>
      <c r="AB70" s="377"/>
      <c r="AC70" s="377"/>
      <c r="AD70" s="377"/>
      <c r="AE70" s="377"/>
      <c r="AF70" s="377"/>
      <c r="AG70" s="377"/>
      <c r="AH70" s="377"/>
      <c r="AL70" s="377"/>
      <c r="AM70" s="377"/>
      <c r="AN70" s="377"/>
      <c r="AO70" s="377"/>
      <c r="AP70" s="377"/>
      <c r="AQ70" s="377"/>
      <c r="AR70" s="377"/>
      <c r="AS70" s="377"/>
    </row>
    <row r="71" spans="20:45" ht="13.2" x14ac:dyDescent="0.25">
      <c r="T71" s="377"/>
      <c r="U71" s="377"/>
      <c r="V71" s="377"/>
      <c r="W71" s="377"/>
      <c r="X71" s="377"/>
      <c r="Y71" s="377"/>
      <c r="Z71" s="377"/>
      <c r="AA71" s="377"/>
      <c r="AB71" s="377"/>
      <c r="AC71" s="377"/>
      <c r="AD71" s="377"/>
      <c r="AE71" s="377"/>
      <c r="AF71" s="377"/>
      <c r="AG71" s="377"/>
      <c r="AH71" s="377"/>
      <c r="AL71" s="377"/>
      <c r="AM71" s="377"/>
      <c r="AN71" s="377"/>
      <c r="AO71" s="377"/>
      <c r="AP71" s="377"/>
      <c r="AQ71" s="377"/>
      <c r="AR71" s="377"/>
      <c r="AS71" s="377"/>
    </row>
    <row r="72" spans="20:45" ht="13.2" x14ac:dyDescent="0.25">
      <c r="T72" s="377"/>
      <c r="U72" s="377"/>
      <c r="V72" s="377"/>
      <c r="W72" s="377"/>
      <c r="X72" s="377"/>
      <c r="Y72" s="377"/>
      <c r="Z72" s="377"/>
      <c r="AA72" s="377"/>
      <c r="AB72" s="377"/>
      <c r="AC72" s="377"/>
      <c r="AD72" s="377"/>
      <c r="AE72" s="377"/>
      <c r="AF72" s="377"/>
      <c r="AG72" s="377"/>
      <c r="AH72" s="377"/>
      <c r="AL72" s="377"/>
      <c r="AM72" s="377"/>
      <c r="AN72" s="377"/>
      <c r="AO72" s="377"/>
      <c r="AP72" s="377"/>
      <c r="AQ72" s="377"/>
      <c r="AR72" s="377"/>
      <c r="AS72" s="377"/>
    </row>
    <row r="73" spans="20:45" ht="13.2" x14ac:dyDescent="0.25">
      <c r="T73" s="377"/>
      <c r="U73" s="377"/>
      <c r="V73" s="377"/>
      <c r="W73" s="377"/>
      <c r="X73" s="377"/>
      <c r="Y73" s="377"/>
      <c r="Z73" s="377"/>
      <c r="AA73" s="377"/>
      <c r="AB73" s="377"/>
      <c r="AC73" s="377"/>
      <c r="AD73" s="377"/>
      <c r="AE73" s="377"/>
      <c r="AF73" s="377"/>
      <c r="AG73" s="377"/>
      <c r="AH73" s="377"/>
      <c r="AL73" s="377"/>
      <c r="AM73" s="377"/>
      <c r="AN73" s="377"/>
      <c r="AO73" s="377"/>
      <c r="AP73" s="377"/>
      <c r="AQ73" s="377"/>
      <c r="AR73" s="377"/>
      <c r="AS73" s="377"/>
    </row>
    <row r="74" spans="20:45" ht="13.2" x14ac:dyDescent="0.25">
      <c r="T74" s="377"/>
      <c r="U74" s="377"/>
      <c r="V74" s="377"/>
      <c r="W74" s="377"/>
      <c r="X74" s="377"/>
      <c r="Y74" s="377"/>
      <c r="Z74" s="377"/>
      <c r="AA74" s="377"/>
      <c r="AB74" s="377"/>
      <c r="AC74" s="377"/>
      <c r="AD74" s="377"/>
      <c r="AE74" s="377"/>
      <c r="AF74" s="377"/>
      <c r="AG74" s="377"/>
      <c r="AH74" s="377"/>
      <c r="AL74" s="377"/>
      <c r="AM74" s="377"/>
      <c r="AN74" s="377"/>
      <c r="AO74" s="377"/>
      <c r="AP74" s="377"/>
      <c r="AQ74" s="377"/>
      <c r="AR74" s="377"/>
      <c r="AS74" s="377"/>
    </row>
    <row r="75" spans="20:45" ht="13.2" x14ac:dyDescent="0.25">
      <c r="T75" s="377"/>
      <c r="U75" s="377"/>
      <c r="V75" s="377"/>
      <c r="W75" s="377"/>
      <c r="X75" s="377"/>
      <c r="Y75" s="377"/>
      <c r="Z75" s="377"/>
      <c r="AA75" s="377"/>
      <c r="AB75" s="377"/>
      <c r="AC75" s="377"/>
      <c r="AD75" s="377"/>
      <c r="AE75" s="377"/>
      <c r="AF75" s="377"/>
      <c r="AG75" s="377"/>
      <c r="AH75" s="377"/>
      <c r="AL75" s="377"/>
      <c r="AM75" s="377"/>
      <c r="AN75" s="377"/>
      <c r="AO75" s="377"/>
      <c r="AP75" s="377"/>
      <c r="AQ75" s="377"/>
      <c r="AR75" s="377"/>
      <c r="AS75" s="377"/>
    </row>
    <row r="76" spans="20:45" ht="13.2" x14ac:dyDescent="0.25">
      <c r="T76" s="377"/>
      <c r="U76" s="377"/>
      <c r="V76" s="377"/>
      <c r="W76" s="377"/>
      <c r="X76" s="377"/>
      <c r="Y76" s="377"/>
      <c r="Z76" s="377"/>
      <c r="AA76" s="377"/>
      <c r="AB76" s="377"/>
      <c r="AC76" s="377"/>
      <c r="AD76" s="377"/>
      <c r="AE76" s="377"/>
      <c r="AF76" s="377"/>
      <c r="AG76" s="377"/>
      <c r="AH76" s="377"/>
      <c r="AL76" s="377"/>
      <c r="AM76" s="377"/>
      <c r="AN76" s="377"/>
      <c r="AO76" s="377"/>
      <c r="AP76" s="377"/>
      <c r="AQ76" s="377"/>
      <c r="AR76" s="377"/>
      <c r="AS76" s="377"/>
    </row>
    <row r="77" spans="20:45" ht="13.2" x14ac:dyDescent="0.25">
      <c r="T77" s="377"/>
      <c r="U77" s="377"/>
      <c r="V77" s="377"/>
      <c r="W77" s="377"/>
      <c r="X77" s="377"/>
      <c r="Y77" s="377"/>
      <c r="Z77" s="377"/>
      <c r="AA77" s="377"/>
      <c r="AB77" s="377"/>
      <c r="AC77" s="377"/>
      <c r="AD77" s="377"/>
      <c r="AE77" s="377"/>
      <c r="AF77" s="377"/>
      <c r="AG77" s="377"/>
      <c r="AH77" s="377"/>
      <c r="AL77" s="377"/>
      <c r="AM77" s="377"/>
      <c r="AN77" s="377"/>
      <c r="AO77" s="377"/>
      <c r="AP77" s="377"/>
      <c r="AQ77" s="377"/>
      <c r="AR77" s="377"/>
      <c r="AS77" s="377"/>
    </row>
    <row r="78" spans="20:45" ht="13.2" x14ac:dyDescent="0.25">
      <c r="T78" s="377"/>
      <c r="U78" s="377"/>
      <c r="V78" s="377"/>
      <c r="W78" s="377"/>
      <c r="X78" s="377"/>
      <c r="Y78" s="377"/>
      <c r="Z78" s="377"/>
      <c r="AA78" s="377"/>
      <c r="AB78" s="377"/>
      <c r="AC78" s="377"/>
      <c r="AD78" s="377"/>
      <c r="AE78" s="377"/>
      <c r="AF78" s="377"/>
      <c r="AG78" s="377"/>
      <c r="AH78" s="377"/>
      <c r="AL78" s="377"/>
      <c r="AM78" s="377"/>
      <c r="AN78" s="377"/>
      <c r="AO78" s="377"/>
      <c r="AP78" s="377"/>
      <c r="AQ78" s="377"/>
      <c r="AR78" s="377"/>
      <c r="AS78" s="377"/>
    </row>
    <row r="79" spans="20:45" ht="13.2" x14ac:dyDescent="0.25">
      <c r="T79" s="377"/>
      <c r="U79" s="377"/>
      <c r="V79" s="377"/>
      <c r="W79" s="377"/>
      <c r="X79" s="377"/>
      <c r="Y79" s="377"/>
      <c r="Z79" s="377"/>
      <c r="AA79" s="377"/>
      <c r="AB79" s="377"/>
      <c r="AC79" s="377"/>
      <c r="AD79" s="377"/>
      <c r="AE79" s="377"/>
      <c r="AF79" s="377"/>
      <c r="AG79" s="377"/>
      <c r="AH79" s="377"/>
      <c r="AL79" s="377"/>
      <c r="AM79" s="377"/>
      <c r="AN79" s="377"/>
      <c r="AO79" s="377"/>
      <c r="AP79" s="377"/>
      <c r="AQ79" s="377"/>
      <c r="AR79" s="377"/>
      <c r="AS79" s="377"/>
    </row>
    <row r="80" spans="20:45" ht="13.2" x14ac:dyDescent="0.25">
      <c r="T80" s="377"/>
      <c r="U80" s="377"/>
      <c r="V80" s="377"/>
      <c r="W80" s="377"/>
      <c r="X80" s="377"/>
      <c r="Y80" s="377"/>
      <c r="Z80" s="377"/>
      <c r="AA80" s="377"/>
      <c r="AB80" s="377"/>
      <c r="AC80" s="377"/>
      <c r="AD80" s="377"/>
      <c r="AE80" s="377"/>
      <c r="AF80" s="377"/>
      <c r="AG80" s="377"/>
      <c r="AH80" s="377"/>
      <c r="AL80" s="377"/>
      <c r="AM80" s="377"/>
      <c r="AN80" s="377"/>
      <c r="AO80" s="377"/>
      <c r="AP80" s="377"/>
      <c r="AQ80" s="377"/>
      <c r="AR80" s="377"/>
      <c r="AS80" s="377"/>
    </row>
    <row r="81" spans="20:45" ht="13.2" x14ac:dyDescent="0.25">
      <c r="T81" s="377"/>
      <c r="U81" s="377"/>
      <c r="V81" s="377"/>
      <c r="W81" s="377"/>
      <c r="X81" s="377"/>
      <c r="Y81" s="377"/>
      <c r="Z81" s="377"/>
      <c r="AA81" s="377"/>
      <c r="AB81" s="377"/>
      <c r="AC81" s="377"/>
      <c r="AD81" s="377"/>
      <c r="AE81" s="377"/>
      <c r="AF81" s="377"/>
      <c r="AG81" s="377"/>
      <c r="AH81" s="377"/>
      <c r="AL81" s="377"/>
      <c r="AM81" s="377"/>
      <c r="AN81" s="377"/>
      <c r="AO81" s="377"/>
      <c r="AP81" s="377"/>
      <c r="AQ81" s="377"/>
      <c r="AR81" s="377"/>
      <c r="AS81" s="377"/>
    </row>
    <row r="82" spans="20:45" ht="13.2" x14ac:dyDescent="0.25">
      <c r="T82" s="377"/>
      <c r="U82" s="377"/>
      <c r="V82" s="377"/>
      <c r="W82" s="377"/>
      <c r="X82" s="377"/>
      <c r="Y82" s="377"/>
      <c r="Z82" s="377"/>
      <c r="AA82" s="377"/>
      <c r="AB82" s="377"/>
      <c r="AC82" s="377"/>
      <c r="AD82" s="377"/>
      <c r="AE82" s="377"/>
      <c r="AF82" s="377"/>
      <c r="AG82" s="377"/>
      <c r="AH82" s="377"/>
      <c r="AL82" s="377"/>
      <c r="AM82" s="377"/>
      <c r="AN82" s="377"/>
      <c r="AO82" s="377"/>
      <c r="AP82" s="377"/>
      <c r="AQ82" s="377"/>
      <c r="AR82" s="377"/>
      <c r="AS82" s="377"/>
    </row>
    <row r="83" spans="20:45" ht="13.2" x14ac:dyDescent="0.25">
      <c r="T83" s="377"/>
      <c r="U83" s="377"/>
      <c r="V83" s="377"/>
      <c r="W83" s="377"/>
      <c r="X83" s="377"/>
      <c r="Y83" s="377"/>
      <c r="Z83" s="377"/>
      <c r="AA83" s="377"/>
      <c r="AB83" s="377"/>
      <c r="AC83" s="377"/>
      <c r="AD83" s="377"/>
      <c r="AE83" s="377"/>
      <c r="AF83" s="377"/>
      <c r="AG83" s="377"/>
      <c r="AH83" s="377"/>
      <c r="AL83" s="377"/>
      <c r="AM83" s="377"/>
      <c r="AN83" s="377"/>
      <c r="AO83" s="377"/>
      <c r="AP83" s="377"/>
      <c r="AQ83" s="377"/>
      <c r="AR83" s="377"/>
      <c r="AS83" s="377"/>
    </row>
    <row r="84" spans="20:45" ht="13.2" x14ac:dyDescent="0.25">
      <c r="T84" s="377"/>
      <c r="U84" s="377"/>
      <c r="V84" s="377"/>
      <c r="W84" s="377"/>
      <c r="X84" s="377"/>
      <c r="Y84" s="377"/>
      <c r="Z84" s="377"/>
      <c r="AA84" s="377"/>
      <c r="AB84" s="377"/>
      <c r="AC84" s="377"/>
      <c r="AD84" s="377"/>
      <c r="AE84" s="377"/>
      <c r="AF84" s="377"/>
      <c r="AG84" s="377"/>
      <c r="AH84" s="377"/>
      <c r="AL84" s="377"/>
      <c r="AM84" s="377"/>
      <c r="AN84" s="377"/>
      <c r="AO84" s="377"/>
      <c r="AP84" s="377"/>
      <c r="AQ84" s="377"/>
      <c r="AR84" s="377"/>
      <c r="AS84" s="377"/>
    </row>
    <row r="85" spans="20:45" ht="13.2" x14ac:dyDescent="0.25">
      <c r="T85" s="377"/>
      <c r="U85" s="377"/>
      <c r="V85" s="377"/>
      <c r="W85" s="377"/>
      <c r="X85" s="377"/>
      <c r="Y85" s="377"/>
      <c r="Z85" s="377"/>
      <c r="AA85" s="377"/>
      <c r="AB85" s="377"/>
      <c r="AC85" s="377"/>
      <c r="AD85" s="377"/>
      <c r="AE85" s="377"/>
      <c r="AF85" s="377"/>
      <c r="AG85" s="377"/>
      <c r="AH85" s="377"/>
      <c r="AL85" s="377"/>
      <c r="AM85" s="377"/>
      <c r="AN85" s="377"/>
      <c r="AO85" s="377"/>
      <c r="AP85" s="377"/>
      <c r="AQ85" s="377"/>
      <c r="AR85" s="377"/>
      <c r="AS85" s="377"/>
    </row>
    <row r="86" spans="20:45" ht="13.2" x14ac:dyDescent="0.25">
      <c r="T86" s="377"/>
      <c r="U86" s="377"/>
      <c r="V86" s="377"/>
      <c r="W86" s="377"/>
      <c r="X86" s="377"/>
      <c r="Y86" s="377"/>
      <c r="Z86" s="377"/>
      <c r="AA86" s="377"/>
      <c r="AB86" s="377"/>
      <c r="AC86" s="377"/>
      <c r="AD86" s="377"/>
      <c r="AE86" s="377"/>
      <c r="AF86" s="377"/>
      <c r="AG86" s="377"/>
      <c r="AH86" s="377"/>
      <c r="AL86" s="377"/>
      <c r="AM86" s="377"/>
      <c r="AN86" s="377"/>
      <c r="AO86" s="377"/>
      <c r="AP86" s="377"/>
      <c r="AQ86" s="377"/>
      <c r="AR86" s="377"/>
      <c r="AS86" s="377"/>
    </row>
    <row r="87" spans="20:45" ht="13.2" x14ac:dyDescent="0.25">
      <c r="T87" s="377"/>
      <c r="U87" s="377"/>
      <c r="V87" s="377"/>
      <c r="W87" s="377"/>
      <c r="X87" s="377"/>
      <c r="Y87" s="377"/>
      <c r="Z87" s="377"/>
      <c r="AA87" s="377"/>
      <c r="AB87" s="377"/>
      <c r="AC87" s="377"/>
      <c r="AD87" s="377"/>
      <c r="AE87" s="377"/>
      <c r="AF87" s="377"/>
      <c r="AG87" s="377"/>
      <c r="AH87" s="377"/>
      <c r="AL87" s="377"/>
      <c r="AM87" s="377"/>
      <c r="AN87" s="377"/>
      <c r="AO87" s="377"/>
      <c r="AP87" s="377"/>
      <c r="AQ87" s="377"/>
      <c r="AR87" s="377"/>
      <c r="AS87" s="377"/>
    </row>
    <row r="88" spans="20:45" ht="13.2" x14ac:dyDescent="0.25">
      <c r="T88" s="377"/>
      <c r="U88" s="377"/>
      <c r="V88" s="377"/>
      <c r="W88" s="377"/>
      <c r="X88" s="377"/>
      <c r="Y88" s="377"/>
      <c r="Z88" s="377"/>
      <c r="AA88" s="377"/>
      <c r="AB88" s="377"/>
      <c r="AC88" s="377"/>
      <c r="AD88" s="377"/>
      <c r="AE88" s="377"/>
      <c r="AF88" s="377"/>
      <c r="AG88" s="377"/>
      <c r="AH88" s="377"/>
      <c r="AL88" s="377"/>
      <c r="AM88" s="377"/>
      <c r="AN88" s="377"/>
      <c r="AO88" s="377"/>
      <c r="AP88" s="377"/>
      <c r="AQ88" s="377"/>
      <c r="AR88" s="377"/>
      <c r="AS88" s="377"/>
    </row>
    <row r="89" spans="20:45" ht="13.2" x14ac:dyDescent="0.25">
      <c r="T89" s="377"/>
      <c r="U89" s="377"/>
      <c r="V89" s="377"/>
      <c r="W89" s="377"/>
      <c r="X89" s="377"/>
      <c r="Y89" s="377"/>
      <c r="Z89" s="377"/>
      <c r="AA89" s="377"/>
      <c r="AB89" s="377"/>
      <c r="AC89" s="377"/>
      <c r="AD89" s="377"/>
      <c r="AE89" s="377"/>
      <c r="AF89" s="377"/>
      <c r="AG89" s="377"/>
      <c r="AH89" s="377"/>
      <c r="AL89" s="377"/>
      <c r="AM89" s="377"/>
      <c r="AN89" s="377"/>
      <c r="AO89" s="377"/>
      <c r="AP89" s="377"/>
      <c r="AQ89" s="377"/>
      <c r="AR89" s="377"/>
      <c r="AS89" s="377"/>
    </row>
    <row r="90" spans="20:45" ht="13.2" x14ac:dyDescent="0.25">
      <c r="T90" s="377"/>
      <c r="U90" s="377"/>
      <c r="V90" s="377"/>
      <c r="W90" s="377"/>
      <c r="X90" s="377"/>
      <c r="Y90" s="377"/>
      <c r="Z90" s="377"/>
      <c r="AA90" s="377"/>
      <c r="AB90" s="377"/>
      <c r="AC90" s="377"/>
      <c r="AD90" s="377"/>
      <c r="AE90" s="377"/>
      <c r="AF90" s="377"/>
      <c r="AG90" s="377"/>
      <c r="AH90" s="377"/>
      <c r="AL90" s="377"/>
      <c r="AM90" s="377"/>
      <c r="AN90" s="377"/>
      <c r="AO90" s="377"/>
      <c r="AP90" s="377"/>
      <c r="AQ90" s="377"/>
      <c r="AR90" s="377"/>
      <c r="AS90" s="377"/>
    </row>
    <row r="91" spans="20:45" ht="13.2" x14ac:dyDescent="0.25">
      <c r="T91" s="377"/>
      <c r="U91" s="377"/>
      <c r="V91" s="377"/>
      <c r="W91" s="377"/>
      <c r="X91" s="377"/>
      <c r="Y91" s="377"/>
      <c r="Z91" s="377"/>
      <c r="AA91" s="377"/>
      <c r="AB91" s="377"/>
      <c r="AC91" s="377"/>
      <c r="AD91" s="377"/>
      <c r="AE91" s="377"/>
      <c r="AF91" s="377"/>
      <c r="AG91" s="377"/>
      <c r="AH91" s="377"/>
      <c r="AL91" s="377"/>
      <c r="AM91" s="377"/>
      <c r="AN91" s="377"/>
      <c r="AO91" s="377"/>
      <c r="AP91" s="377"/>
      <c r="AQ91" s="377"/>
      <c r="AR91" s="377"/>
      <c r="AS91" s="377"/>
    </row>
    <row r="92" spans="20:45" ht="13.2" x14ac:dyDescent="0.25">
      <c r="T92" s="377"/>
      <c r="U92" s="377"/>
      <c r="V92" s="377"/>
      <c r="W92" s="377"/>
      <c r="X92" s="377"/>
      <c r="Y92" s="377"/>
      <c r="Z92" s="377"/>
      <c r="AA92" s="377"/>
      <c r="AB92" s="377"/>
      <c r="AC92" s="377"/>
      <c r="AD92" s="377"/>
      <c r="AE92" s="377"/>
      <c r="AF92" s="377"/>
      <c r="AG92" s="377"/>
      <c r="AH92" s="377"/>
      <c r="AL92" s="377"/>
      <c r="AM92" s="377"/>
      <c r="AN92" s="377"/>
      <c r="AO92" s="377"/>
      <c r="AP92" s="377"/>
      <c r="AQ92" s="377"/>
      <c r="AR92" s="377"/>
      <c r="AS92" s="377"/>
    </row>
    <row r="93" spans="20:45" ht="13.2" x14ac:dyDescent="0.25">
      <c r="T93" s="377"/>
      <c r="U93" s="377"/>
      <c r="V93" s="377"/>
      <c r="W93" s="377"/>
      <c r="X93" s="377"/>
      <c r="Y93" s="377"/>
      <c r="Z93" s="377"/>
      <c r="AA93" s="377"/>
      <c r="AB93" s="377"/>
      <c r="AC93" s="377"/>
      <c r="AD93" s="377"/>
      <c r="AE93" s="377"/>
      <c r="AF93" s="377"/>
      <c r="AG93" s="377"/>
      <c r="AH93" s="377"/>
      <c r="AL93" s="377"/>
      <c r="AM93" s="377"/>
      <c r="AN93" s="377"/>
      <c r="AO93" s="377"/>
      <c r="AP93" s="377"/>
      <c r="AQ93" s="377"/>
      <c r="AR93" s="377"/>
      <c r="AS93" s="377"/>
    </row>
    <row r="94" spans="20:45" ht="13.2" x14ac:dyDescent="0.25">
      <c r="T94" s="377"/>
      <c r="U94" s="377"/>
      <c r="V94" s="377"/>
      <c r="W94" s="377"/>
      <c r="X94" s="377"/>
      <c r="Y94" s="377"/>
      <c r="Z94" s="377"/>
      <c r="AA94" s="377"/>
      <c r="AB94" s="377"/>
      <c r="AC94" s="377"/>
      <c r="AD94" s="377"/>
      <c r="AE94" s="377"/>
      <c r="AF94" s="377"/>
      <c r="AG94" s="377"/>
      <c r="AH94" s="377"/>
      <c r="AL94" s="377"/>
      <c r="AM94" s="377"/>
      <c r="AN94" s="377"/>
      <c r="AO94" s="377"/>
      <c r="AP94" s="377"/>
      <c r="AQ94" s="377"/>
      <c r="AR94" s="377"/>
      <c r="AS94" s="377"/>
    </row>
    <row r="95" spans="20:45" ht="13.2" x14ac:dyDescent="0.25">
      <c r="T95" s="377"/>
      <c r="U95" s="377"/>
      <c r="V95" s="377"/>
      <c r="W95" s="377"/>
      <c r="X95" s="377"/>
      <c r="Y95" s="377"/>
      <c r="Z95" s="377"/>
      <c r="AA95" s="377"/>
      <c r="AB95" s="377"/>
      <c r="AC95" s="377"/>
      <c r="AD95" s="377"/>
      <c r="AE95" s="377"/>
      <c r="AF95" s="377"/>
      <c r="AG95" s="377"/>
      <c r="AH95" s="377"/>
      <c r="AL95" s="377"/>
      <c r="AM95" s="377"/>
      <c r="AN95" s="377"/>
      <c r="AO95" s="377"/>
      <c r="AP95" s="377"/>
      <c r="AQ95" s="377"/>
      <c r="AR95" s="377"/>
      <c r="AS95" s="377"/>
    </row>
    <row r="96" spans="20:45" ht="13.2" x14ac:dyDescent="0.25">
      <c r="T96" s="377"/>
      <c r="U96" s="377"/>
      <c r="V96" s="377"/>
      <c r="W96" s="377"/>
      <c r="X96" s="377"/>
      <c r="Y96" s="377"/>
      <c r="Z96" s="377"/>
      <c r="AA96" s="377"/>
      <c r="AB96" s="377"/>
      <c r="AC96" s="377"/>
      <c r="AD96" s="377"/>
      <c r="AE96" s="377"/>
      <c r="AF96" s="377"/>
      <c r="AG96" s="377"/>
      <c r="AH96" s="377"/>
      <c r="AL96" s="377"/>
      <c r="AM96" s="377"/>
      <c r="AN96" s="377"/>
      <c r="AO96" s="377"/>
      <c r="AP96" s="377"/>
      <c r="AQ96" s="377"/>
      <c r="AR96" s="377"/>
      <c r="AS96" s="377"/>
    </row>
    <row r="97" spans="20:45" ht="13.2" x14ac:dyDescent="0.25">
      <c r="T97" s="377"/>
      <c r="U97" s="377"/>
      <c r="V97" s="377"/>
      <c r="W97" s="377"/>
      <c r="X97" s="377"/>
      <c r="Y97" s="377"/>
      <c r="Z97" s="377"/>
      <c r="AA97" s="377"/>
      <c r="AB97" s="377"/>
      <c r="AC97" s="377"/>
      <c r="AD97" s="377"/>
      <c r="AE97" s="377"/>
      <c r="AF97" s="377"/>
      <c r="AG97" s="377"/>
      <c r="AH97" s="377"/>
      <c r="AL97" s="377"/>
      <c r="AM97" s="377"/>
      <c r="AN97" s="377"/>
      <c r="AO97" s="377"/>
      <c r="AP97" s="377"/>
      <c r="AQ97" s="377"/>
      <c r="AR97" s="377"/>
      <c r="AS97" s="377"/>
    </row>
    <row r="98" spans="20:45" ht="13.2" x14ac:dyDescent="0.25">
      <c r="T98" s="377"/>
      <c r="U98" s="377"/>
      <c r="V98" s="377"/>
      <c r="W98" s="377"/>
      <c r="X98" s="377"/>
      <c r="Y98" s="377"/>
      <c r="Z98" s="377"/>
      <c r="AA98" s="377"/>
      <c r="AB98" s="377"/>
      <c r="AC98" s="377"/>
      <c r="AD98" s="377"/>
      <c r="AE98" s="377"/>
      <c r="AF98" s="377"/>
      <c r="AG98" s="377"/>
      <c r="AH98" s="377"/>
      <c r="AL98" s="377"/>
      <c r="AM98" s="377"/>
      <c r="AN98" s="377"/>
      <c r="AO98" s="377"/>
      <c r="AP98" s="377"/>
      <c r="AQ98" s="377"/>
      <c r="AR98" s="377"/>
      <c r="AS98" s="377"/>
    </row>
    <row r="99" spans="20:45" ht="13.2" x14ac:dyDescent="0.25">
      <c r="T99" s="377"/>
      <c r="U99" s="377"/>
      <c r="V99" s="377"/>
      <c r="W99" s="377"/>
      <c r="X99" s="377"/>
      <c r="Y99" s="377"/>
      <c r="Z99" s="377"/>
      <c r="AA99" s="377"/>
      <c r="AB99" s="377"/>
      <c r="AC99" s="377"/>
      <c r="AD99" s="377"/>
      <c r="AE99" s="377"/>
      <c r="AF99" s="377"/>
      <c r="AG99" s="377"/>
      <c r="AH99" s="377"/>
      <c r="AL99" s="377"/>
      <c r="AM99" s="377"/>
      <c r="AN99" s="377"/>
      <c r="AO99" s="377"/>
      <c r="AP99" s="377"/>
      <c r="AQ99" s="377"/>
      <c r="AR99" s="377"/>
      <c r="AS99" s="377"/>
    </row>
    <row r="100" spans="20:45" ht="13.2" x14ac:dyDescent="0.25">
      <c r="T100" s="377"/>
      <c r="U100" s="377"/>
      <c r="V100" s="377"/>
      <c r="W100" s="377"/>
      <c r="X100" s="377"/>
      <c r="Y100" s="377"/>
      <c r="Z100" s="377"/>
      <c r="AA100" s="377"/>
      <c r="AB100" s="377"/>
      <c r="AC100" s="377"/>
      <c r="AD100" s="377"/>
      <c r="AE100" s="377"/>
      <c r="AF100" s="377"/>
      <c r="AG100" s="377"/>
      <c r="AH100" s="377"/>
      <c r="AL100" s="377"/>
      <c r="AM100" s="377"/>
      <c r="AN100" s="377"/>
      <c r="AO100" s="377"/>
      <c r="AP100" s="377"/>
      <c r="AQ100" s="377"/>
      <c r="AR100" s="377"/>
      <c r="AS100" s="377"/>
    </row>
    <row r="101" spans="20:45" ht="13.2" x14ac:dyDescent="0.25">
      <c r="T101" s="377"/>
      <c r="U101" s="377"/>
      <c r="V101" s="377"/>
      <c r="W101" s="377"/>
      <c r="X101" s="377"/>
      <c r="Y101" s="377"/>
      <c r="Z101" s="377"/>
      <c r="AA101" s="377"/>
      <c r="AB101" s="377"/>
      <c r="AC101" s="377"/>
      <c r="AD101" s="377"/>
      <c r="AE101" s="377"/>
      <c r="AF101" s="377"/>
      <c r="AG101" s="377"/>
      <c r="AH101" s="377"/>
      <c r="AL101" s="377"/>
      <c r="AM101" s="377"/>
      <c r="AN101" s="377"/>
      <c r="AO101" s="377"/>
      <c r="AP101" s="377"/>
      <c r="AQ101" s="377"/>
      <c r="AR101" s="377"/>
      <c r="AS101" s="377"/>
    </row>
    <row r="102" spans="20:45" ht="13.2" x14ac:dyDescent="0.25">
      <c r="T102" s="377"/>
      <c r="U102" s="377"/>
      <c r="V102" s="377"/>
      <c r="W102" s="377"/>
      <c r="X102" s="377"/>
      <c r="Y102" s="377"/>
      <c r="Z102" s="377"/>
      <c r="AA102" s="377"/>
      <c r="AB102" s="377"/>
      <c r="AC102" s="377"/>
      <c r="AD102" s="377"/>
      <c r="AE102" s="377"/>
      <c r="AF102" s="377"/>
      <c r="AG102" s="377"/>
      <c r="AH102" s="377"/>
      <c r="AL102" s="377"/>
      <c r="AM102" s="377"/>
      <c r="AN102" s="377"/>
      <c r="AO102" s="377"/>
      <c r="AP102" s="377"/>
      <c r="AQ102" s="377"/>
      <c r="AR102" s="377"/>
      <c r="AS102" s="377"/>
    </row>
    <row r="103" spans="20:45" ht="13.2" x14ac:dyDescent="0.25">
      <c r="T103" s="377"/>
      <c r="U103" s="377"/>
      <c r="V103" s="377"/>
      <c r="W103" s="377"/>
      <c r="X103" s="377"/>
      <c r="Y103" s="377"/>
      <c r="Z103" s="377"/>
      <c r="AA103" s="377"/>
      <c r="AB103" s="377"/>
      <c r="AC103" s="377"/>
      <c r="AD103" s="377"/>
      <c r="AE103" s="377"/>
      <c r="AF103" s="377"/>
      <c r="AG103" s="377"/>
      <c r="AH103" s="377"/>
      <c r="AL103" s="377"/>
      <c r="AM103" s="377"/>
      <c r="AN103" s="377"/>
      <c r="AO103" s="377"/>
      <c r="AP103" s="377"/>
      <c r="AQ103" s="377"/>
      <c r="AR103" s="377"/>
      <c r="AS103" s="377"/>
    </row>
    <row r="104" spans="20:45" ht="13.2" x14ac:dyDescent="0.25">
      <c r="T104" s="377"/>
      <c r="U104" s="377"/>
      <c r="V104" s="377"/>
      <c r="W104" s="377"/>
      <c r="X104" s="377"/>
      <c r="Y104" s="377"/>
      <c r="Z104" s="377"/>
      <c r="AA104" s="377"/>
      <c r="AB104" s="377"/>
      <c r="AC104" s="377"/>
      <c r="AD104" s="377"/>
      <c r="AE104" s="377"/>
      <c r="AF104" s="377"/>
      <c r="AG104" s="377"/>
      <c r="AH104" s="377"/>
      <c r="AL104" s="377"/>
      <c r="AM104" s="377"/>
      <c r="AN104" s="377"/>
      <c r="AO104" s="377"/>
      <c r="AP104" s="377"/>
      <c r="AQ104" s="377"/>
      <c r="AR104" s="377"/>
      <c r="AS104" s="377"/>
    </row>
    <row r="105" spans="20:45" ht="13.2" x14ac:dyDescent="0.25">
      <c r="T105" s="377"/>
      <c r="U105" s="377"/>
      <c r="V105" s="377"/>
      <c r="W105" s="377"/>
      <c r="X105" s="377"/>
      <c r="Y105" s="377"/>
      <c r="Z105" s="377"/>
      <c r="AA105" s="377"/>
      <c r="AB105" s="377"/>
      <c r="AC105" s="377"/>
      <c r="AD105" s="377"/>
      <c r="AE105" s="377"/>
      <c r="AF105" s="377"/>
      <c r="AG105" s="377"/>
      <c r="AH105" s="377"/>
      <c r="AL105" s="377"/>
      <c r="AM105" s="377"/>
      <c r="AN105" s="377"/>
      <c r="AO105" s="377"/>
      <c r="AP105" s="377"/>
      <c r="AQ105" s="377"/>
      <c r="AR105" s="377"/>
      <c r="AS105" s="377"/>
    </row>
    <row r="106" spans="20:45" ht="13.2" x14ac:dyDescent="0.25">
      <c r="T106" s="377"/>
      <c r="U106" s="377"/>
      <c r="V106" s="377"/>
      <c r="W106" s="377"/>
      <c r="X106" s="377"/>
      <c r="Y106" s="377"/>
      <c r="Z106" s="377"/>
      <c r="AA106" s="377"/>
      <c r="AB106" s="377"/>
      <c r="AC106" s="377"/>
      <c r="AD106" s="377"/>
      <c r="AE106" s="377"/>
      <c r="AF106" s="377"/>
      <c r="AG106" s="377"/>
      <c r="AH106" s="377"/>
      <c r="AL106" s="377"/>
      <c r="AM106" s="377"/>
      <c r="AN106" s="377"/>
      <c r="AO106" s="377"/>
      <c r="AP106" s="377"/>
      <c r="AQ106" s="377"/>
      <c r="AR106" s="377"/>
      <c r="AS106" s="377"/>
    </row>
    <row r="107" spans="20:45" ht="13.2" x14ac:dyDescent="0.25">
      <c r="T107" s="377"/>
      <c r="U107" s="377"/>
      <c r="V107" s="377"/>
      <c r="W107" s="377"/>
      <c r="X107" s="377"/>
      <c r="Y107" s="377"/>
      <c r="Z107" s="377"/>
      <c r="AA107" s="377"/>
      <c r="AB107" s="377"/>
      <c r="AC107" s="377"/>
      <c r="AD107" s="377"/>
      <c r="AE107" s="377"/>
      <c r="AF107" s="377"/>
      <c r="AG107" s="377"/>
      <c r="AH107" s="377"/>
      <c r="AL107" s="377"/>
      <c r="AM107" s="377"/>
      <c r="AN107" s="377"/>
      <c r="AO107" s="377"/>
      <c r="AP107" s="377"/>
      <c r="AQ107" s="377"/>
      <c r="AR107" s="377"/>
      <c r="AS107" s="377"/>
    </row>
    <row r="108" spans="20:45" ht="13.2" x14ac:dyDescent="0.25">
      <c r="T108" s="377"/>
      <c r="U108" s="377"/>
      <c r="V108" s="377"/>
      <c r="W108" s="377"/>
      <c r="X108" s="377"/>
      <c r="Y108" s="377"/>
      <c r="Z108" s="377"/>
      <c r="AA108" s="377"/>
      <c r="AB108" s="377"/>
      <c r="AC108" s="377"/>
      <c r="AD108" s="377"/>
      <c r="AE108" s="377"/>
      <c r="AF108" s="377"/>
      <c r="AG108" s="377"/>
      <c r="AH108" s="377"/>
      <c r="AL108" s="377"/>
      <c r="AM108" s="377"/>
      <c r="AN108" s="377"/>
      <c r="AO108" s="377"/>
      <c r="AP108" s="377"/>
      <c r="AQ108" s="377"/>
      <c r="AR108" s="377"/>
      <c r="AS108" s="377"/>
    </row>
    <row r="109" spans="20:45" ht="13.2" x14ac:dyDescent="0.25">
      <c r="T109" s="377"/>
      <c r="U109" s="377"/>
      <c r="V109" s="377"/>
      <c r="W109" s="377"/>
      <c r="X109" s="377"/>
      <c r="Y109" s="377"/>
      <c r="Z109" s="377"/>
      <c r="AA109" s="377"/>
      <c r="AB109" s="377"/>
      <c r="AC109" s="377"/>
      <c r="AD109" s="377"/>
      <c r="AE109" s="377"/>
      <c r="AF109" s="377"/>
      <c r="AG109" s="377"/>
      <c r="AH109" s="377"/>
      <c r="AL109" s="377"/>
      <c r="AM109" s="377"/>
      <c r="AN109" s="377"/>
      <c r="AO109" s="377"/>
      <c r="AP109" s="377"/>
      <c r="AQ109" s="377"/>
      <c r="AR109" s="377"/>
      <c r="AS109" s="377"/>
    </row>
    <row r="110" spans="20:45" ht="13.2" x14ac:dyDescent="0.25">
      <c r="T110" s="377"/>
      <c r="U110" s="377"/>
      <c r="V110" s="377"/>
      <c r="W110" s="377"/>
      <c r="X110" s="377"/>
      <c r="Y110" s="377"/>
      <c r="Z110" s="377"/>
      <c r="AA110" s="377"/>
      <c r="AB110" s="377"/>
      <c r="AC110" s="377"/>
      <c r="AD110" s="377"/>
      <c r="AE110" s="377"/>
      <c r="AF110" s="377"/>
      <c r="AG110" s="377"/>
      <c r="AH110" s="377"/>
      <c r="AL110" s="377"/>
      <c r="AM110" s="377"/>
      <c r="AN110" s="377"/>
      <c r="AO110" s="377"/>
      <c r="AP110" s="377"/>
      <c r="AQ110" s="377"/>
      <c r="AR110" s="377"/>
      <c r="AS110" s="377"/>
    </row>
    <row r="111" spans="20:45" ht="13.2" x14ac:dyDescent="0.25">
      <c r="T111" s="377"/>
      <c r="U111" s="377"/>
      <c r="V111" s="377"/>
      <c r="W111" s="377"/>
      <c r="X111" s="377"/>
      <c r="Y111" s="377"/>
      <c r="Z111" s="377"/>
      <c r="AA111" s="377"/>
      <c r="AB111" s="377"/>
      <c r="AC111" s="377"/>
      <c r="AD111" s="377"/>
      <c r="AE111" s="377"/>
      <c r="AF111" s="377"/>
      <c r="AG111" s="377"/>
      <c r="AH111" s="377"/>
      <c r="AL111" s="377"/>
      <c r="AM111" s="377"/>
      <c r="AN111" s="377"/>
      <c r="AO111" s="377"/>
      <c r="AP111" s="377"/>
      <c r="AQ111" s="377"/>
      <c r="AR111" s="377"/>
      <c r="AS111" s="377"/>
    </row>
    <row r="112" spans="20:45" ht="13.2" x14ac:dyDescent="0.25">
      <c r="T112" s="377"/>
      <c r="U112" s="377"/>
      <c r="V112" s="377"/>
      <c r="W112" s="377"/>
      <c r="X112" s="377"/>
      <c r="Y112" s="377"/>
      <c r="Z112" s="377"/>
      <c r="AA112" s="377"/>
      <c r="AB112" s="377"/>
      <c r="AC112" s="377"/>
      <c r="AD112" s="377"/>
      <c r="AE112" s="377"/>
      <c r="AF112" s="377"/>
      <c r="AG112" s="377"/>
      <c r="AH112" s="377"/>
      <c r="AL112" s="377"/>
      <c r="AM112" s="377"/>
      <c r="AN112" s="377"/>
      <c r="AO112" s="377"/>
      <c r="AP112" s="377"/>
      <c r="AQ112" s="377"/>
      <c r="AR112" s="377"/>
      <c r="AS112" s="377"/>
    </row>
    <row r="113" spans="20:45" ht="13.2" x14ac:dyDescent="0.25">
      <c r="T113" s="377"/>
      <c r="U113" s="377"/>
      <c r="V113" s="377"/>
      <c r="W113" s="377"/>
      <c r="X113" s="377"/>
      <c r="Y113" s="377"/>
      <c r="Z113" s="377"/>
      <c r="AA113" s="377"/>
      <c r="AB113" s="377"/>
      <c r="AC113" s="377"/>
      <c r="AD113" s="377"/>
      <c r="AE113" s="377"/>
      <c r="AF113" s="377"/>
      <c r="AG113" s="377"/>
      <c r="AH113" s="377"/>
      <c r="AL113" s="377"/>
      <c r="AM113" s="377"/>
      <c r="AN113" s="377"/>
      <c r="AO113" s="377"/>
      <c r="AP113" s="377"/>
      <c r="AQ113" s="377"/>
      <c r="AR113" s="377"/>
      <c r="AS113" s="377"/>
    </row>
    <row r="114" spans="20:45" ht="13.2" x14ac:dyDescent="0.25">
      <c r="T114" s="377"/>
      <c r="U114" s="377"/>
      <c r="V114" s="377"/>
      <c r="W114" s="377"/>
      <c r="X114" s="377"/>
      <c r="Y114" s="377"/>
      <c r="Z114" s="377"/>
      <c r="AA114" s="377"/>
      <c r="AB114" s="377"/>
      <c r="AC114" s="377"/>
      <c r="AD114" s="377"/>
      <c r="AE114" s="377"/>
      <c r="AF114" s="377"/>
      <c r="AG114" s="377"/>
      <c r="AH114" s="377"/>
      <c r="AL114" s="377"/>
      <c r="AM114" s="377"/>
      <c r="AN114" s="377"/>
      <c r="AO114" s="377"/>
      <c r="AP114" s="377"/>
      <c r="AQ114" s="377"/>
      <c r="AR114" s="377"/>
      <c r="AS114" s="377"/>
    </row>
    <row r="115" spans="20:45" ht="13.2" x14ac:dyDescent="0.25">
      <c r="T115" s="377"/>
      <c r="U115" s="377"/>
      <c r="V115" s="377"/>
      <c r="W115" s="377"/>
      <c r="X115" s="377"/>
      <c r="Y115" s="377"/>
      <c r="Z115" s="377"/>
      <c r="AA115" s="377"/>
      <c r="AB115" s="377"/>
      <c r="AC115" s="377"/>
      <c r="AD115" s="377"/>
      <c r="AE115" s="377"/>
      <c r="AF115" s="377"/>
      <c r="AG115" s="377"/>
      <c r="AH115" s="377"/>
      <c r="AL115" s="377"/>
      <c r="AM115" s="377"/>
      <c r="AN115" s="377"/>
      <c r="AO115" s="377"/>
      <c r="AP115" s="377"/>
      <c r="AQ115" s="377"/>
      <c r="AR115" s="377"/>
      <c r="AS115" s="377"/>
    </row>
    <row r="116" spans="20:45" ht="13.2" x14ac:dyDescent="0.25">
      <c r="T116" s="377"/>
      <c r="U116" s="377"/>
      <c r="V116" s="377"/>
      <c r="W116" s="377"/>
      <c r="X116" s="377"/>
      <c r="Y116" s="377"/>
      <c r="Z116" s="377"/>
      <c r="AA116" s="377"/>
      <c r="AB116" s="377"/>
      <c r="AC116" s="377"/>
      <c r="AD116" s="377"/>
      <c r="AE116" s="377"/>
      <c r="AF116" s="377"/>
      <c r="AG116" s="377"/>
      <c r="AH116" s="377"/>
      <c r="AL116" s="377"/>
      <c r="AM116" s="377"/>
      <c r="AN116" s="377"/>
      <c r="AO116" s="377"/>
      <c r="AP116" s="377"/>
      <c r="AQ116" s="377"/>
      <c r="AR116" s="377"/>
      <c r="AS116" s="377"/>
    </row>
    <row r="117" spans="20:45" ht="13.2" x14ac:dyDescent="0.25">
      <c r="T117" s="377"/>
      <c r="U117" s="377"/>
      <c r="V117" s="377"/>
      <c r="W117" s="377"/>
      <c r="X117" s="377"/>
      <c r="Y117" s="377"/>
      <c r="Z117" s="377"/>
      <c r="AA117" s="377"/>
      <c r="AB117" s="377"/>
      <c r="AC117" s="377"/>
      <c r="AD117" s="377"/>
      <c r="AE117" s="377"/>
      <c r="AF117" s="377"/>
      <c r="AG117" s="377"/>
      <c r="AH117" s="377"/>
      <c r="AL117" s="377"/>
      <c r="AM117" s="377"/>
      <c r="AN117" s="377"/>
      <c r="AO117" s="377"/>
      <c r="AP117" s="377"/>
      <c r="AQ117" s="377"/>
      <c r="AR117" s="377"/>
      <c r="AS117" s="377"/>
    </row>
    <row r="118" spans="20:45" ht="13.2" x14ac:dyDescent="0.25">
      <c r="T118" s="377"/>
      <c r="U118" s="377"/>
      <c r="V118" s="377"/>
      <c r="W118" s="377"/>
      <c r="X118" s="377"/>
      <c r="Y118" s="377"/>
      <c r="Z118" s="377"/>
      <c r="AA118" s="377"/>
      <c r="AB118" s="377"/>
      <c r="AC118" s="377"/>
      <c r="AD118" s="377"/>
      <c r="AE118" s="377"/>
      <c r="AF118" s="377"/>
      <c r="AG118" s="377"/>
      <c r="AH118" s="377"/>
      <c r="AL118" s="377"/>
      <c r="AM118" s="377"/>
      <c r="AN118" s="377"/>
      <c r="AO118" s="377"/>
      <c r="AP118" s="377"/>
      <c r="AQ118" s="377"/>
      <c r="AR118" s="377"/>
      <c r="AS118" s="377"/>
    </row>
    <row r="119" spans="20:45" ht="13.2" x14ac:dyDescent="0.25">
      <c r="T119" s="377"/>
      <c r="U119" s="377"/>
      <c r="V119" s="377"/>
      <c r="W119" s="377"/>
      <c r="X119" s="377"/>
      <c r="Y119" s="377"/>
      <c r="Z119" s="377"/>
      <c r="AA119" s="377"/>
      <c r="AB119" s="377"/>
      <c r="AC119" s="377"/>
      <c r="AD119" s="377"/>
      <c r="AE119" s="377"/>
      <c r="AF119" s="377"/>
      <c r="AG119" s="377"/>
      <c r="AH119" s="377"/>
      <c r="AL119" s="377"/>
      <c r="AM119" s="377"/>
      <c r="AN119" s="377"/>
      <c r="AO119" s="377"/>
      <c r="AP119" s="377"/>
      <c r="AQ119" s="377"/>
      <c r="AR119" s="377"/>
      <c r="AS119" s="377"/>
    </row>
    <row r="120" spans="20:45" ht="13.2" x14ac:dyDescent="0.25">
      <c r="T120" s="377"/>
      <c r="U120" s="377"/>
      <c r="V120" s="377"/>
      <c r="W120" s="377"/>
      <c r="X120" s="377"/>
      <c r="Y120" s="377"/>
      <c r="Z120" s="377"/>
      <c r="AA120" s="377"/>
      <c r="AB120" s="377"/>
      <c r="AC120" s="377"/>
      <c r="AD120" s="377"/>
      <c r="AE120" s="377"/>
      <c r="AF120" s="377"/>
      <c r="AG120" s="377"/>
      <c r="AH120" s="377"/>
      <c r="AL120" s="377"/>
      <c r="AM120" s="377"/>
      <c r="AN120" s="377"/>
      <c r="AO120" s="377"/>
      <c r="AP120" s="377"/>
      <c r="AQ120" s="377"/>
      <c r="AR120" s="377"/>
      <c r="AS120" s="377"/>
    </row>
    <row r="121" spans="20:45" ht="13.2" x14ac:dyDescent="0.25">
      <c r="T121" s="377"/>
      <c r="U121" s="377"/>
      <c r="V121" s="377"/>
      <c r="W121" s="377"/>
      <c r="X121" s="377"/>
      <c r="Y121" s="377"/>
      <c r="Z121" s="377"/>
      <c r="AA121" s="377"/>
      <c r="AB121" s="377"/>
      <c r="AC121" s="377"/>
      <c r="AD121" s="377"/>
      <c r="AE121" s="377"/>
      <c r="AF121" s="377"/>
      <c r="AG121" s="377"/>
      <c r="AH121" s="377"/>
      <c r="AL121" s="377"/>
      <c r="AM121" s="377"/>
      <c r="AN121" s="377"/>
      <c r="AO121" s="377"/>
      <c r="AP121" s="377"/>
      <c r="AQ121" s="377"/>
      <c r="AR121" s="377"/>
      <c r="AS121" s="377"/>
    </row>
    <row r="122" spans="20:45" ht="13.2" x14ac:dyDescent="0.25">
      <c r="T122" s="377"/>
      <c r="U122" s="377"/>
      <c r="V122" s="377"/>
      <c r="W122" s="377"/>
      <c r="X122" s="377"/>
      <c r="Y122" s="377"/>
      <c r="Z122" s="377"/>
      <c r="AA122" s="377"/>
      <c r="AB122" s="377"/>
      <c r="AC122" s="377"/>
      <c r="AD122" s="377"/>
      <c r="AE122" s="377"/>
      <c r="AF122" s="377"/>
      <c r="AG122" s="377"/>
      <c r="AH122" s="377"/>
      <c r="AL122" s="377"/>
      <c r="AM122" s="377"/>
      <c r="AN122" s="377"/>
      <c r="AO122" s="377"/>
      <c r="AP122" s="377"/>
      <c r="AQ122" s="377"/>
      <c r="AR122" s="377"/>
      <c r="AS122" s="377"/>
    </row>
    <row r="123" spans="20:45" ht="13.2" x14ac:dyDescent="0.25">
      <c r="T123" s="377"/>
      <c r="U123" s="377"/>
      <c r="V123" s="377"/>
      <c r="W123" s="377"/>
      <c r="X123" s="377"/>
      <c r="Y123" s="377"/>
      <c r="Z123" s="377"/>
      <c r="AA123" s="377"/>
      <c r="AB123" s="377"/>
      <c r="AC123" s="377"/>
      <c r="AD123" s="377"/>
      <c r="AE123" s="377"/>
      <c r="AF123" s="377"/>
      <c r="AG123" s="377"/>
      <c r="AH123" s="377"/>
      <c r="AL123" s="377"/>
      <c r="AM123" s="377"/>
      <c r="AN123" s="377"/>
      <c r="AO123" s="377"/>
      <c r="AP123" s="377"/>
      <c r="AQ123" s="377"/>
      <c r="AR123" s="377"/>
      <c r="AS123" s="377"/>
    </row>
    <row r="124" spans="20:45" ht="13.2" x14ac:dyDescent="0.25">
      <c r="T124" s="377"/>
      <c r="U124" s="377"/>
      <c r="V124" s="377"/>
      <c r="W124" s="377"/>
      <c r="X124" s="377"/>
      <c r="Y124" s="377"/>
      <c r="Z124" s="377"/>
      <c r="AA124" s="377"/>
      <c r="AB124" s="377"/>
      <c r="AC124" s="377"/>
      <c r="AD124" s="377"/>
      <c r="AE124" s="377"/>
      <c r="AF124" s="377"/>
      <c r="AG124" s="377"/>
      <c r="AH124" s="377"/>
      <c r="AL124" s="377"/>
      <c r="AM124" s="377"/>
      <c r="AN124" s="377"/>
      <c r="AO124" s="377"/>
      <c r="AP124" s="377"/>
      <c r="AQ124" s="377"/>
      <c r="AR124" s="377"/>
      <c r="AS124" s="377"/>
    </row>
    <row r="125" spans="20:45" ht="13.2" x14ac:dyDescent="0.25">
      <c r="T125" s="377"/>
      <c r="U125" s="377"/>
      <c r="V125" s="377"/>
      <c r="W125" s="377"/>
      <c r="X125" s="377"/>
      <c r="Y125" s="377"/>
      <c r="Z125" s="377"/>
      <c r="AA125" s="377"/>
      <c r="AB125" s="377"/>
      <c r="AC125" s="377"/>
      <c r="AD125" s="377"/>
      <c r="AE125" s="377"/>
      <c r="AF125" s="377"/>
      <c r="AG125" s="377"/>
      <c r="AH125" s="377"/>
      <c r="AL125" s="377"/>
      <c r="AM125" s="377"/>
      <c r="AN125" s="377"/>
      <c r="AO125" s="377"/>
      <c r="AP125" s="377"/>
      <c r="AQ125" s="377"/>
      <c r="AR125" s="377"/>
      <c r="AS125" s="377"/>
    </row>
    <row r="126" spans="20:45" ht="13.2" x14ac:dyDescent="0.25">
      <c r="T126" s="377"/>
      <c r="U126" s="377"/>
      <c r="V126" s="377"/>
      <c r="W126" s="377"/>
      <c r="X126" s="377"/>
      <c r="Y126" s="377"/>
      <c r="Z126" s="377"/>
      <c r="AA126" s="377"/>
      <c r="AB126" s="377"/>
      <c r="AC126" s="377"/>
      <c r="AD126" s="377"/>
      <c r="AE126" s="377"/>
      <c r="AF126" s="377"/>
      <c r="AG126" s="377"/>
      <c r="AH126" s="377"/>
      <c r="AL126" s="377"/>
      <c r="AM126" s="377"/>
      <c r="AN126" s="377"/>
      <c r="AO126" s="377"/>
      <c r="AP126" s="377"/>
      <c r="AQ126" s="377"/>
      <c r="AR126" s="377"/>
      <c r="AS126" s="377"/>
    </row>
    <row r="127" spans="20:45" ht="13.2" x14ac:dyDescent="0.25">
      <c r="T127" s="377"/>
      <c r="U127" s="377"/>
      <c r="V127" s="377"/>
      <c r="W127" s="377"/>
      <c r="X127" s="377"/>
      <c r="Y127" s="377"/>
      <c r="Z127" s="377"/>
      <c r="AA127" s="377"/>
      <c r="AB127" s="377"/>
      <c r="AC127" s="377"/>
      <c r="AD127" s="377"/>
      <c r="AE127" s="377"/>
      <c r="AF127" s="377"/>
      <c r="AG127" s="377"/>
      <c r="AH127" s="377"/>
      <c r="AL127" s="377"/>
      <c r="AM127" s="377"/>
      <c r="AN127" s="377"/>
      <c r="AO127" s="377"/>
      <c r="AP127" s="377"/>
      <c r="AQ127" s="377"/>
      <c r="AR127" s="377"/>
      <c r="AS127" s="377"/>
    </row>
    <row r="128" spans="20:45" ht="13.2" x14ac:dyDescent="0.25">
      <c r="T128" s="377"/>
      <c r="U128" s="377"/>
      <c r="V128" s="377"/>
      <c r="W128" s="377"/>
      <c r="X128" s="377"/>
      <c r="Y128" s="377"/>
      <c r="Z128" s="377"/>
      <c r="AA128" s="377"/>
      <c r="AB128" s="377"/>
      <c r="AC128" s="377"/>
      <c r="AD128" s="377"/>
      <c r="AE128" s="377"/>
      <c r="AF128" s="377"/>
      <c r="AG128" s="377"/>
      <c r="AH128" s="377"/>
      <c r="AL128" s="377"/>
      <c r="AM128" s="377"/>
      <c r="AN128" s="377"/>
      <c r="AO128" s="377"/>
      <c r="AP128" s="377"/>
      <c r="AQ128" s="377"/>
      <c r="AR128" s="377"/>
      <c r="AS128" s="377"/>
    </row>
    <row r="129" spans="20:45" ht="13.2" x14ac:dyDescent="0.25">
      <c r="T129" s="377"/>
      <c r="U129" s="377"/>
      <c r="V129" s="377"/>
      <c r="W129" s="377"/>
      <c r="X129" s="377"/>
      <c r="Y129" s="377"/>
      <c r="Z129" s="377"/>
      <c r="AA129" s="377"/>
      <c r="AB129" s="377"/>
      <c r="AC129" s="377"/>
      <c r="AD129" s="377"/>
      <c r="AE129" s="377"/>
      <c r="AF129" s="377"/>
      <c r="AG129" s="377"/>
      <c r="AH129" s="377"/>
      <c r="AL129" s="377"/>
      <c r="AM129" s="377"/>
      <c r="AN129" s="377"/>
      <c r="AO129" s="377"/>
      <c r="AP129" s="377"/>
      <c r="AQ129" s="377"/>
      <c r="AR129" s="377"/>
      <c r="AS129" s="377"/>
    </row>
    <row r="130" spans="20:45" ht="13.2" x14ac:dyDescent="0.25">
      <c r="T130" s="377"/>
      <c r="U130" s="377"/>
      <c r="V130" s="377"/>
      <c r="W130" s="377"/>
      <c r="X130" s="377"/>
      <c r="Y130" s="377"/>
      <c r="Z130" s="377"/>
      <c r="AA130" s="377"/>
      <c r="AB130" s="377"/>
      <c r="AC130" s="377"/>
      <c r="AD130" s="377"/>
      <c r="AE130" s="377"/>
      <c r="AF130" s="377"/>
      <c r="AG130" s="377"/>
      <c r="AH130" s="377"/>
      <c r="AL130" s="377"/>
      <c r="AM130" s="377"/>
      <c r="AN130" s="377"/>
      <c r="AO130" s="377"/>
      <c r="AP130" s="377"/>
      <c r="AQ130" s="377"/>
      <c r="AR130" s="377"/>
      <c r="AS130" s="377"/>
    </row>
    <row r="131" spans="20:45" ht="13.2" x14ac:dyDescent="0.25">
      <c r="T131" s="377"/>
      <c r="U131" s="377"/>
      <c r="V131" s="377"/>
      <c r="W131" s="377"/>
      <c r="X131" s="377"/>
      <c r="Y131" s="377"/>
      <c r="Z131" s="377"/>
      <c r="AA131" s="377"/>
      <c r="AB131" s="377"/>
      <c r="AC131" s="377"/>
      <c r="AD131" s="377"/>
      <c r="AE131" s="377"/>
      <c r="AF131" s="377"/>
      <c r="AG131" s="377"/>
      <c r="AH131" s="377"/>
      <c r="AL131" s="377"/>
      <c r="AM131" s="377"/>
      <c r="AN131" s="377"/>
      <c r="AO131" s="377"/>
      <c r="AP131" s="377"/>
      <c r="AQ131" s="377"/>
      <c r="AR131" s="377"/>
      <c r="AS131" s="377"/>
    </row>
    <row r="132" spans="20:45" ht="13.2" x14ac:dyDescent="0.25">
      <c r="T132" s="377"/>
      <c r="U132" s="377"/>
      <c r="V132" s="377"/>
      <c r="W132" s="377"/>
      <c r="X132" s="377"/>
      <c r="Y132" s="377"/>
      <c r="Z132" s="377"/>
      <c r="AA132" s="377"/>
      <c r="AB132" s="377"/>
      <c r="AC132" s="377"/>
      <c r="AD132" s="377"/>
      <c r="AE132" s="377"/>
      <c r="AF132" s="377"/>
      <c r="AG132" s="377"/>
      <c r="AH132" s="377"/>
      <c r="AL132" s="377"/>
      <c r="AM132" s="377"/>
      <c r="AN132" s="377"/>
      <c r="AO132" s="377"/>
      <c r="AP132" s="377"/>
      <c r="AQ132" s="377"/>
      <c r="AR132" s="377"/>
      <c r="AS132" s="377"/>
    </row>
    <row r="133" spans="20:45" ht="13.2" x14ac:dyDescent="0.25">
      <c r="T133" s="377"/>
      <c r="U133" s="377"/>
      <c r="V133" s="377"/>
      <c r="W133" s="377"/>
      <c r="X133" s="377"/>
      <c r="Y133" s="377"/>
      <c r="Z133" s="377"/>
      <c r="AA133" s="377"/>
      <c r="AB133" s="377"/>
      <c r="AC133" s="377"/>
      <c r="AD133" s="377"/>
      <c r="AE133" s="377"/>
      <c r="AF133" s="377"/>
      <c r="AG133" s="377"/>
      <c r="AH133" s="377"/>
      <c r="AL133" s="377"/>
      <c r="AM133" s="377"/>
      <c r="AN133" s="377"/>
      <c r="AO133" s="377"/>
      <c r="AP133" s="377"/>
      <c r="AQ133" s="377"/>
      <c r="AR133" s="377"/>
      <c r="AS133" s="377"/>
    </row>
    <row r="134" spans="20:45" ht="13.2" x14ac:dyDescent="0.25">
      <c r="T134" s="377"/>
      <c r="U134" s="377"/>
      <c r="V134" s="377"/>
      <c r="W134" s="377"/>
      <c r="X134" s="377"/>
      <c r="Y134" s="377"/>
      <c r="Z134" s="377"/>
      <c r="AA134" s="377"/>
      <c r="AB134" s="377"/>
      <c r="AC134" s="377"/>
      <c r="AD134" s="377"/>
      <c r="AE134" s="377"/>
      <c r="AF134" s="377"/>
      <c r="AG134" s="377"/>
      <c r="AH134" s="377"/>
      <c r="AL134" s="377"/>
      <c r="AM134" s="377"/>
      <c r="AN134" s="377"/>
      <c r="AO134" s="377"/>
      <c r="AP134" s="377"/>
      <c r="AQ134" s="377"/>
      <c r="AR134" s="377"/>
      <c r="AS134" s="377"/>
    </row>
    <row r="135" spans="20:45" ht="13.2" x14ac:dyDescent="0.25">
      <c r="T135" s="377"/>
      <c r="U135" s="377"/>
      <c r="V135" s="377"/>
      <c r="W135" s="377"/>
      <c r="X135" s="377"/>
      <c r="Y135" s="377"/>
      <c r="Z135" s="377"/>
      <c r="AA135" s="377"/>
      <c r="AB135" s="377"/>
      <c r="AC135" s="377"/>
      <c r="AD135" s="377"/>
      <c r="AE135" s="377"/>
      <c r="AF135" s="377"/>
      <c r="AG135" s="377"/>
      <c r="AH135" s="377"/>
      <c r="AL135" s="377"/>
      <c r="AM135" s="377"/>
      <c r="AN135" s="377"/>
      <c r="AO135" s="377"/>
      <c r="AP135" s="377"/>
      <c r="AQ135" s="377"/>
      <c r="AR135" s="377"/>
      <c r="AS135" s="377"/>
    </row>
    <row r="136" spans="20:45" ht="13.2" x14ac:dyDescent="0.25">
      <c r="T136" s="377"/>
      <c r="U136" s="377"/>
      <c r="V136" s="377"/>
      <c r="W136" s="377"/>
      <c r="X136" s="377"/>
      <c r="Y136" s="377"/>
      <c r="Z136" s="377"/>
      <c r="AA136" s="377"/>
      <c r="AB136" s="377"/>
      <c r="AC136" s="377"/>
      <c r="AD136" s="377"/>
      <c r="AE136" s="377"/>
      <c r="AF136" s="377"/>
      <c r="AG136" s="377"/>
      <c r="AH136" s="377"/>
      <c r="AL136" s="377"/>
      <c r="AM136" s="377"/>
      <c r="AN136" s="377"/>
      <c r="AO136" s="377"/>
      <c r="AP136" s="377"/>
      <c r="AQ136" s="377"/>
      <c r="AR136" s="377"/>
      <c r="AS136" s="377"/>
    </row>
    <row r="137" spans="20:45" ht="13.2" x14ac:dyDescent="0.25">
      <c r="T137" s="377"/>
      <c r="U137" s="377"/>
      <c r="V137" s="377"/>
      <c r="W137" s="377"/>
      <c r="X137" s="377"/>
      <c r="Y137" s="377"/>
      <c r="Z137" s="377"/>
      <c r="AA137" s="377"/>
      <c r="AB137" s="377"/>
      <c r="AC137" s="377"/>
      <c r="AD137" s="377"/>
      <c r="AE137" s="377"/>
      <c r="AF137" s="377"/>
      <c r="AG137" s="377"/>
      <c r="AH137" s="377"/>
      <c r="AL137" s="377"/>
      <c r="AM137" s="377"/>
      <c r="AN137" s="377"/>
      <c r="AO137" s="377"/>
      <c r="AP137" s="377"/>
      <c r="AQ137" s="377"/>
      <c r="AR137" s="377"/>
      <c r="AS137" s="377"/>
    </row>
    <row r="138" spans="20:45" ht="13.2" x14ac:dyDescent="0.25">
      <c r="T138" s="377"/>
      <c r="U138" s="377"/>
      <c r="V138" s="377"/>
      <c r="W138" s="377"/>
      <c r="X138" s="377"/>
      <c r="Y138" s="377"/>
      <c r="Z138" s="377"/>
      <c r="AA138" s="377"/>
      <c r="AB138" s="377"/>
      <c r="AC138" s="377"/>
      <c r="AD138" s="377"/>
      <c r="AE138" s="377"/>
      <c r="AF138" s="377"/>
      <c r="AG138" s="377"/>
      <c r="AH138" s="377"/>
      <c r="AL138" s="377"/>
      <c r="AM138" s="377"/>
      <c r="AN138" s="377"/>
      <c r="AO138" s="377"/>
      <c r="AP138" s="377"/>
      <c r="AQ138" s="377"/>
      <c r="AR138" s="377"/>
      <c r="AS138" s="377"/>
    </row>
    <row r="139" spans="20:45" ht="13.2" x14ac:dyDescent="0.25">
      <c r="T139" s="377"/>
      <c r="U139" s="377"/>
      <c r="V139" s="377"/>
      <c r="W139" s="377"/>
      <c r="X139" s="377"/>
      <c r="Y139" s="377"/>
      <c r="Z139" s="377"/>
      <c r="AA139" s="377"/>
      <c r="AB139" s="377"/>
      <c r="AC139" s="377"/>
      <c r="AD139" s="377"/>
      <c r="AE139" s="377"/>
      <c r="AF139" s="377"/>
      <c r="AG139" s="377"/>
      <c r="AH139" s="377"/>
      <c r="AL139" s="377"/>
      <c r="AM139" s="377"/>
      <c r="AN139" s="377"/>
      <c r="AO139" s="377"/>
      <c r="AP139" s="377"/>
      <c r="AQ139" s="377"/>
      <c r="AR139" s="377"/>
      <c r="AS139" s="377"/>
    </row>
    <row r="140" spans="20:45" ht="13.2" x14ac:dyDescent="0.25">
      <c r="T140" s="377"/>
      <c r="U140" s="377"/>
      <c r="V140" s="377"/>
      <c r="W140" s="377"/>
      <c r="X140" s="377"/>
      <c r="Y140" s="377"/>
      <c r="Z140" s="377"/>
      <c r="AA140" s="377"/>
      <c r="AB140" s="377"/>
      <c r="AC140" s="377"/>
      <c r="AD140" s="377"/>
      <c r="AE140" s="377"/>
      <c r="AF140" s="377"/>
      <c r="AG140" s="377"/>
      <c r="AH140" s="377"/>
      <c r="AL140" s="377"/>
      <c r="AM140" s="377"/>
      <c r="AN140" s="377"/>
      <c r="AO140" s="377"/>
      <c r="AP140" s="377"/>
      <c r="AQ140" s="377"/>
      <c r="AR140" s="377"/>
      <c r="AS140" s="377"/>
    </row>
  </sheetData>
  <mergeCells count="1">
    <mergeCell ref="A4:C4"/>
  </mergeCells>
  <conditionalFormatting sqref="B22 B24 B26 B28 B30 B32 B34 B36 B38 B40 B42 B44 B46 B48 B50 B52">
    <cfRule type="cellIs" dxfId="1175" priority="14" operator="equal">
      <formula>"QA"</formula>
    </cfRule>
    <cfRule type="cellIs" dxfId="1174" priority="15" operator="equal">
      <formula>"DA"</formula>
    </cfRule>
  </conditionalFormatting>
  <conditionalFormatting sqref="E7 E21">
    <cfRule type="expression" dxfId="1173" priority="17">
      <formula>$E7&lt;5</formula>
    </cfRule>
  </conditionalFormatting>
  <conditionalFormatting sqref="E22 E24 E26 E28 E30 E32 E34 E36 E38 E40 E42 E44 E46 E48 E50 E52">
    <cfRule type="expression" dxfId="1172" priority="9">
      <formula>AND($E22&lt;9,$C22&gt;0)</formula>
    </cfRule>
  </conditionalFormatting>
  <conditionalFormatting sqref="F7 F9 F11 F13 F15 F17 F19">
    <cfRule type="cellIs" dxfId="1171" priority="18" operator="equal">
      <formula>"Bye"</formula>
    </cfRule>
  </conditionalFormatting>
  <conditionalFormatting sqref="F21:F22 F24 F26 F28 F30 F32 F34 F36 F38 F40 F42 F44 F46 F48 F50">
    <cfRule type="cellIs" dxfId="1170" priority="10" operator="equal">
      <formula>"Bye"</formula>
    </cfRule>
  </conditionalFormatting>
  <conditionalFormatting sqref="F22 F24 F26 F28 F30 F32 F34 F36 F38 F40 F42 F44 F46 F48 F50">
    <cfRule type="expression" dxfId="1169" priority="11">
      <formula>AND($E22&lt;9,$C22&gt;0)</formula>
    </cfRule>
  </conditionalFormatting>
  <conditionalFormatting sqref="H7 H9 H11 H13 H15 H17 H19 H21 G22:I22 G24:I24 G26:I26 G28:I28 G30:I30 G32:I32 G34:I34 G36:I36 G38:I38 G40:I40 G42:I42 G44:I44 G46:I46 G48:I48 G50:I50">
    <cfRule type="expression" dxfId="1168" priority="5">
      <formula>AND(#REF!&lt;9,#REF!&gt;0)</formula>
    </cfRule>
  </conditionalFormatting>
  <conditionalFormatting sqref="I8 K10 I12 M14 I16 K18 I20 I23 K25 I27 M29 I31 K33 I35 I39 K41 I43 M45 I47 K49 I51">
    <cfRule type="expression" dxfId="1167" priority="6">
      <formula>AND($O$1="CU",I8="Umpire")</formula>
    </cfRule>
    <cfRule type="expression" dxfId="1166" priority="7">
      <formula>AND($O$1="CU",I8&lt;&gt;"Umpire",J8&lt;&gt;"")</formula>
    </cfRule>
    <cfRule type="expression" dxfId="1165" priority="8">
      <formula>AND($O$1="CU",I8&lt;&gt;"Umpire")</formula>
    </cfRule>
  </conditionalFormatting>
  <conditionalFormatting sqref="J8 L10 J12 N14 J16 L18 J20 R62">
    <cfRule type="expression" dxfId="1164" priority="16">
      <formula>$O$1="CU"</formula>
    </cfRule>
  </conditionalFormatting>
  <conditionalFormatting sqref="K8 M10 K12 O14 K16 M18 K20 K23 M25 K27 O29 K31 M33 K35 K39 M41 K43 O45 K47 M49 K51">
    <cfRule type="expression" dxfId="1163" priority="12">
      <formula>J8="as"</formula>
    </cfRule>
    <cfRule type="expression" dxfId="1162" priority="13">
      <formula>J8="bs"</formula>
    </cfRule>
  </conditionalFormatting>
  <conditionalFormatting sqref="O16">
    <cfRule type="expression" dxfId="1161" priority="2">
      <formula>AND($O$1="CU",O16="Umpire")</formula>
    </cfRule>
    <cfRule type="expression" dxfId="1160" priority="3">
      <formula>AND($O$1="CU",O16&lt;&gt;"Umpire",P16&lt;&gt;"")</formula>
    </cfRule>
    <cfRule type="expression" dxfId="1159" priority="4">
      <formula>AND($O$1="CU",O16&lt;&gt;"Umpire")</formula>
    </cfRule>
  </conditionalFormatting>
  <dataValidations count="1">
    <dataValidation type="list" allowBlank="1" showInputMessage="1" sqref="I8 K10 I12 M14 I16 O16 K18 I20 I23 K25 I27 M29 I31 K33 I35 I39 K41 I43 M45 I47 K49 I51" xr:uid="{00000000-0002-0000-0D00-000000000000}">
      <formula1>$U$7:$U$16</formula1>
      <formula2>0</formula2>
    </dataValidation>
  </dataValidations>
  <printOptions horizontalCentered="1" verticalCentered="1"/>
  <pageMargins left="0" right="0" top="0.98402777777777795" bottom="0.98402777777777795" header="0.511811023622047" footer="0.511811023622047"/>
  <pageSetup paperSize="9" scale="95"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4338"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14337"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14340"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14341"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00"/>
    <pageSetUpPr fitToPage="1"/>
  </sheetPr>
  <dimension ref="A1:AK57"/>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96"/>
      <c r="I1" s="516"/>
      <c r="J1" s="166"/>
      <c r="K1" s="98" t="s">
        <v>83</v>
      </c>
      <c r="L1" s="99"/>
      <c r="M1" s="107"/>
      <c r="N1" s="166"/>
      <c r="O1" s="166" t="s">
        <v>51</v>
      </c>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03" t="str">
        <f>Altalanos!$A$8</f>
        <v>I. (U8) – Fiú / B</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157</v>
      </c>
      <c r="N5" s="186"/>
      <c r="O5" s="183" t="s">
        <v>82</v>
      </c>
      <c r="P5" s="186"/>
      <c r="Q5" s="183" t="s">
        <v>156</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",VLOOKUP(Y3,AB1:AH1,5)," pont"))</f>
        <v/>
      </c>
      <c r="G6" s="468"/>
      <c r="H6" s="469"/>
      <c r="I6" s="468"/>
      <c r="J6" s="470"/>
      <c r="K6" s="467" t="str">
        <f>IF(Y3="","",CONCATENATE(VLOOKUP(Y3,AB1:AH1,4)," pont"))</f>
        <v/>
      </c>
      <c r="L6" s="470"/>
      <c r="M6" s="467" t="str">
        <f>IF(Y3="","",CONCATENATE(VLOOKUP(Y3,AB1:AH1,3)," pont"))</f>
        <v/>
      </c>
      <c r="N6" s="470"/>
      <c r="O6" s="467" t="str">
        <f>IF(Y3="","",CONCATENATE(VLOOKUP(Y3,AB1:AH1,2)," pont"))</f>
        <v/>
      </c>
      <c r="P6" s="470"/>
      <c r="Q6" s="467" t="str">
        <f>IF(Y3="","",CONCATENATE(VLOOKUP(Y3,AB1:AH1,1)," pont"))</f>
        <v/>
      </c>
      <c r="R6" s="471"/>
      <c r="Y6" s="473"/>
      <c r="Z6" s="473"/>
      <c r="AA6" s="473" t="s">
        <v>112</v>
      </c>
      <c r="AB6" s="474">
        <v>150</v>
      </c>
      <c r="AC6" s="474">
        <v>120</v>
      </c>
      <c r="AD6" s="474">
        <v>90</v>
      </c>
      <c r="AE6" s="474">
        <v>60</v>
      </c>
      <c r="AF6" s="474">
        <v>40</v>
      </c>
      <c r="AG6" s="474">
        <v>25</v>
      </c>
      <c r="AH6" s="474">
        <v>10</v>
      </c>
      <c r="AI6" s="519"/>
      <c r="AJ6" s="519"/>
      <c r="AK6" s="519"/>
    </row>
    <row r="7" spans="1:37" s="63" customFormat="1" ht="12.75" customHeight="1" x14ac:dyDescent="0.25">
      <c r="A7" s="196">
        <v>1</v>
      </c>
      <c r="B7" s="197" t="str">
        <f>IF($E7="","",VLOOKUP($E7,'1MD ELO'!$A$7:$O$22,14))</f>
        <v/>
      </c>
      <c r="C7" s="198" t="str">
        <f>IF($E7="","",VLOOKUP($E7,'1MD ELO'!$A$7:$O$22,15))</f>
        <v/>
      </c>
      <c r="D7" s="198" t="str">
        <f>IF($E7="","",VLOOKUP($E7,'1MD ELO'!$A$7:$O$22,5))</f>
        <v/>
      </c>
      <c r="E7" s="199"/>
      <c r="F7" s="200" t="str">
        <f>UPPER(IF($E7="","",VLOOKUP($E7,'1MD ELO'!$A$7:$O$22,2)))</f>
        <v/>
      </c>
      <c r="G7" s="200" t="str">
        <f>IF($E7="","",VLOOKUP($E7,'1MD ELO'!$A$7:$O$22,3))</f>
        <v/>
      </c>
      <c r="H7" s="200"/>
      <c r="I7" s="200" t="str">
        <f>IF($E7="","",VLOOKUP($E7,'1MD ELO'!$A$7:$O$22,4))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12.75" customHeight="1" x14ac:dyDescent="0.25">
      <c r="A8" s="209"/>
      <c r="B8" s="210"/>
      <c r="C8" s="211"/>
      <c r="D8" s="211"/>
      <c r="E8" s="212"/>
      <c r="F8" s="213"/>
      <c r="G8" s="213"/>
      <c r="H8" s="214"/>
      <c r="I8" s="317"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12.75" customHeight="1" x14ac:dyDescent="0.25">
      <c r="A9" s="209">
        <v>2</v>
      </c>
      <c r="B9" s="197" t="str">
        <f>IF($E9="","",VLOOKUP($E9,'1MD ELO'!$A$7:$O$22,14))</f>
        <v/>
      </c>
      <c r="C9" s="198" t="str">
        <f>IF($E9="","",VLOOKUP($E9,'1MD ELO'!$A$7:$O$22,15))</f>
        <v/>
      </c>
      <c r="D9" s="198" t="str">
        <f>IF($E9="","",VLOOKUP($E9,'1MD ELO'!$A$7:$O$22,5))</f>
        <v/>
      </c>
      <c r="E9" s="199"/>
      <c r="F9" s="220" t="str">
        <f>UPPER(IF($E9="","",VLOOKUP($E9,'1MD ELO'!$A$7:$O$22,2)))</f>
        <v/>
      </c>
      <c r="G9" s="220" t="str">
        <f>IF($E9="","",VLOOKUP($E9,'1MD ELO'!$A$7:$O$22,3))</f>
        <v/>
      </c>
      <c r="H9" s="220"/>
      <c r="I9" s="200" t="str">
        <f>IF($E9="","",VLOOKUP($E9,'1MD ELO'!$A$7:$O$22,4))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12.75" customHeight="1" x14ac:dyDescent="0.25">
      <c r="A10" s="209"/>
      <c r="B10" s="210"/>
      <c r="C10" s="211"/>
      <c r="D10" s="211"/>
      <c r="E10" s="223"/>
      <c r="F10" s="213"/>
      <c r="G10" s="213"/>
      <c r="H10" s="214"/>
      <c r="I10" s="202"/>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12.75" customHeight="1" x14ac:dyDescent="0.25">
      <c r="A11" s="209">
        <v>3</v>
      </c>
      <c r="B11" s="197" t="str">
        <f>IF($E11="","",VLOOKUP($E11,'1MD ELO'!$A$7:$O$22,14))</f>
        <v/>
      </c>
      <c r="C11" s="198" t="str">
        <f>IF($E11="","",VLOOKUP($E11,'1MD ELO'!$A$7:$O$22,15))</f>
        <v/>
      </c>
      <c r="D11" s="198" t="str">
        <f>IF($E11="","",VLOOKUP($E11,'1MD ELO'!$A$7:$O$22,5))</f>
        <v/>
      </c>
      <c r="E11" s="199"/>
      <c r="F11" s="220" t="str">
        <f>UPPER(IF($E11="","",VLOOKUP($E11,'1MD ELO'!$A$7:$O$22,2)))</f>
        <v/>
      </c>
      <c r="G11" s="220" t="str">
        <f>IF($E11="","",VLOOKUP($E11,'1MD ELO'!$A$7:$O$22,3))</f>
        <v/>
      </c>
      <c r="H11" s="220"/>
      <c r="I11" s="220" t="str">
        <f>IF($E11="","",VLOOKUP($E11,'1MD ELO'!$A$7:$O$22,4))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12.75" customHeight="1" x14ac:dyDescent="0.25">
      <c r="A12" s="209"/>
      <c r="B12" s="210"/>
      <c r="C12" s="211"/>
      <c r="D12" s="211"/>
      <c r="E12" s="223"/>
      <c r="F12" s="213"/>
      <c r="G12" s="213"/>
      <c r="H12" s="214"/>
      <c r="I12" s="317"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12.75" customHeight="1" x14ac:dyDescent="0.25">
      <c r="A13" s="209">
        <v>4</v>
      </c>
      <c r="B13" s="197" t="str">
        <f>IF($E13="","",VLOOKUP($E13,'1MD ELO'!$A$7:$O$22,14))</f>
        <v/>
      </c>
      <c r="C13" s="198" t="str">
        <f>IF($E13="","",VLOOKUP($E13,'1MD ELO'!$A$7:$O$22,15))</f>
        <v/>
      </c>
      <c r="D13" s="198" t="str">
        <f>IF($E13="","",VLOOKUP($E13,'1MD ELO'!$A$7:$O$22,5))</f>
        <v/>
      </c>
      <c r="E13" s="199"/>
      <c r="F13" s="220" t="str">
        <f>UPPER(IF($E13="","",VLOOKUP($E13,'1MD ELO'!$A$7:$O$22,2)))</f>
        <v/>
      </c>
      <c r="G13" s="220" t="str">
        <f>IF($E13="","",VLOOKUP($E13,'1MD ELO'!$A$7:$O$22,3))</f>
        <v/>
      </c>
      <c r="H13" s="220"/>
      <c r="I13" s="220" t="str">
        <f>IF($E13="","",VLOOKUP($E13,'1MD ELO'!$A$7:$O$22,4))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12.75" customHeight="1" x14ac:dyDescent="0.25">
      <c r="A14" s="209"/>
      <c r="B14" s="210"/>
      <c r="C14" s="211"/>
      <c r="D14" s="211"/>
      <c r="E14" s="223"/>
      <c r="F14" s="202"/>
      <c r="G14" s="202"/>
      <c r="H14" s="232"/>
      <c r="I14" s="23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12.75" customHeight="1" x14ac:dyDescent="0.25">
      <c r="A15" s="196">
        <v>5</v>
      </c>
      <c r="B15" s="197" t="str">
        <f>IF($E15="","",VLOOKUP($E15,'1MD ELO'!$A$7:$O$22,14))</f>
        <v/>
      </c>
      <c r="C15" s="198" t="str">
        <f>IF($E15="","",VLOOKUP($E15,'1MD ELO'!$A$7:$O$22,15))</f>
        <v/>
      </c>
      <c r="D15" s="198" t="str">
        <f>IF($E15="","",VLOOKUP($E15,'1MD ELO'!$A$7:$O$22,5))</f>
        <v/>
      </c>
      <c r="E15" s="199"/>
      <c r="F15" s="200" t="str">
        <f>UPPER(IF($E15="","",VLOOKUP($E15,'1MD ELO'!$A$7:$O$22,2)))</f>
        <v/>
      </c>
      <c r="G15" s="200" t="str">
        <f>IF($E15="","",VLOOKUP($E15,'1MD ELO'!$A$7:$O$22,3))</f>
        <v/>
      </c>
      <c r="H15" s="200"/>
      <c r="I15" s="200" t="str">
        <f>IF($E15="","",VLOOKUP($E15,'1MD ELO'!$A$7:$O$22,4))</f>
        <v/>
      </c>
      <c r="J15" s="236"/>
      <c r="K15" s="202"/>
      <c r="L15" s="202"/>
      <c r="M15" s="202"/>
      <c r="N15" s="520"/>
      <c r="O15" s="202"/>
      <c r="P15" s="520"/>
      <c r="Q15" s="205"/>
      <c r="R15" s="206"/>
      <c r="S15" s="207"/>
      <c r="U15" s="218" t="str">
        <f>Birók!P29</f>
        <v xml:space="preserve"> </v>
      </c>
      <c r="Y15" s="361"/>
      <c r="Z15" s="361"/>
      <c r="AA15" s="361"/>
      <c r="AB15" s="361"/>
      <c r="AC15" s="361"/>
      <c r="AD15" s="361"/>
      <c r="AE15" s="361"/>
      <c r="AF15" s="361"/>
      <c r="AG15" s="361"/>
      <c r="AH15" s="361"/>
      <c r="AI15"/>
      <c r="AJ15"/>
      <c r="AK15"/>
    </row>
    <row r="16" spans="1:37" s="63" customFormat="1" ht="12.75" customHeight="1" x14ac:dyDescent="0.25">
      <c r="A16" s="209"/>
      <c r="B16" s="210"/>
      <c r="C16" s="211"/>
      <c r="D16" s="211"/>
      <c r="E16" s="223"/>
      <c r="F16" s="213"/>
      <c r="G16" s="213"/>
      <c r="H16" s="214"/>
      <c r="I16" s="317" t="s">
        <v>59</v>
      </c>
      <c r="J16" s="216"/>
      <c r="K16" s="217" t="str">
        <f>UPPER(IF(OR(J16="a",J16="as"),F15,IF(OR(J16="b",J16="bs"),F17,)))</f>
        <v/>
      </c>
      <c r="L16" s="217"/>
      <c r="M16" s="202"/>
      <c r="N16" s="520"/>
      <c r="O16" s="227"/>
      <c r="P16" s="520"/>
      <c r="Q16" s="205"/>
      <c r="R16" s="206"/>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12.75" customHeight="1" x14ac:dyDescent="0.25">
      <c r="A17" s="209">
        <v>6</v>
      </c>
      <c r="B17" s="197" t="str">
        <f>IF($E17="","",VLOOKUP($E17,'1MD ELO'!$A$7:$O$22,14))</f>
        <v/>
      </c>
      <c r="C17" s="198" t="str">
        <f>IF($E17="","",VLOOKUP($E17,'1MD ELO'!$A$7:$O$22,15))</f>
        <v/>
      </c>
      <c r="D17" s="198" t="str">
        <f>IF($E17="","",VLOOKUP($E17,'1MD ELO'!$A$7:$O$22,5))</f>
        <v/>
      </c>
      <c r="E17" s="199"/>
      <c r="F17" s="220" t="str">
        <f>UPPER(IF($E17="","",VLOOKUP($E17,'1MD ELO'!$A$7:$O$22,2)))</f>
        <v/>
      </c>
      <c r="G17" s="220" t="str">
        <f>IF($E17="","",VLOOKUP($E17,'1MD ELO'!$A$7:$O$22,3))</f>
        <v/>
      </c>
      <c r="H17" s="220"/>
      <c r="I17" s="220" t="str">
        <f>IF($E17="","",VLOOKUP($E17,'1MD ELO'!$A$7:$O$22,4))</f>
        <v/>
      </c>
      <c r="J17" s="221"/>
      <c r="K17" s="202"/>
      <c r="L17" s="222"/>
      <c r="M17" s="202"/>
      <c r="N17" s="520"/>
      <c r="O17" s="227"/>
      <c r="P17" s="520"/>
      <c r="Q17" s="205"/>
      <c r="R17" s="206"/>
      <c r="S17" s="207"/>
      <c r="Y17" s="361"/>
      <c r="Z17" s="361"/>
      <c r="AA17" s="361" t="s">
        <v>101</v>
      </c>
      <c r="AB17" s="362">
        <v>120</v>
      </c>
      <c r="AC17" s="362">
        <v>90</v>
      </c>
      <c r="AD17" s="362">
        <v>60</v>
      </c>
      <c r="AE17" s="362">
        <v>40</v>
      </c>
      <c r="AF17" s="362">
        <v>25</v>
      </c>
      <c r="AG17" s="362">
        <v>15</v>
      </c>
      <c r="AH17" s="362">
        <v>8</v>
      </c>
      <c r="AI17"/>
      <c r="AJ17"/>
      <c r="AK17"/>
    </row>
    <row r="18" spans="1:37" s="63" customFormat="1" ht="12.75" customHeight="1" x14ac:dyDescent="0.25">
      <c r="A18" s="209"/>
      <c r="B18" s="210"/>
      <c r="C18" s="211"/>
      <c r="D18" s="211"/>
      <c r="E18" s="223"/>
      <c r="F18" s="213"/>
      <c r="G18" s="213"/>
      <c r="H18" s="214"/>
      <c r="I18" s="202"/>
      <c r="J18" s="224"/>
      <c r="K18" s="215" t="s">
        <v>59</v>
      </c>
      <c r="L18" s="225"/>
      <c r="M18" s="217" t="str">
        <f>UPPER(IF(OR(L18="a",L18="as"),K16,IF(OR(L18="b",L18="bs"),K20,)))</f>
        <v/>
      </c>
      <c r="N18" s="521"/>
      <c r="O18" s="227"/>
      <c r="P18" s="520"/>
      <c r="Q18" s="205"/>
      <c r="R18" s="206"/>
      <c r="S18" s="207"/>
      <c r="Y18" s="361"/>
      <c r="Z18" s="361"/>
      <c r="AA18" s="361" t="s">
        <v>104</v>
      </c>
      <c r="AB18" s="362">
        <v>90</v>
      </c>
      <c r="AC18" s="362">
        <v>60</v>
      </c>
      <c r="AD18" s="362">
        <v>40</v>
      </c>
      <c r="AE18" s="362">
        <v>25</v>
      </c>
      <c r="AF18" s="362">
        <v>15</v>
      </c>
      <c r="AG18" s="362">
        <v>8</v>
      </c>
      <c r="AH18" s="362">
        <v>4</v>
      </c>
      <c r="AI18"/>
      <c r="AJ18"/>
      <c r="AK18"/>
    </row>
    <row r="19" spans="1:37" s="63" customFormat="1" ht="12.75" customHeight="1" x14ac:dyDescent="0.25">
      <c r="A19" s="209">
        <v>7</v>
      </c>
      <c r="B19" s="197" t="str">
        <f>IF($E19="","",VLOOKUP($E19,'1MD ELO'!$A$7:$O$22,14))</f>
        <v/>
      </c>
      <c r="C19" s="198" t="str">
        <f>IF($E19="","",VLOOKUP($E19,'1MD ELO'!$A$7:$O$22,15))</f>
        <v/>
      </c>
      <c r="D19" s="198" t="str">
        <f>IF($E19="","",VLOOKUP($E19,'1MD ELO'!$A$7:$O$22,5))</f>
        <v/>
      </c>
      <c r="E19" s="199"/>
      <c r="F19" s="220" t="str">
        <f>UPPER(IF($E19="","",VLOOKUP($E19,'1MD ELO'!$A$7:$O$22,2)))</f>
        <v/>
      </c>
      <c r="G19" s="220" t="str">
        <f>IF($E19="","",VLOOKUP($E19,'1MD ELO'!$A$7:$O$22,3))</f>
        <v/>
      </c>
      <c r="H19" s="220"/>
      <c r="I19" s="220" t="str">
        <f>IF($E19="","",VLOOKUP($E19,'1MD ELO'!$A$7:$O$22,4))</f>
        <v/>
      </c>
      <c r="J19" s="201"/>
      <c r="K19" s="202"/>
      <c r="L19" s="228"/>
      <c r="M19" s="202"/>
      <c r="N19" s="227"/>
      <c r="O19" s="227"/>
      <c r="P19" s="520"/>
      <c r="Q19" s="205"/>
      <c r="R19" s="206"/>
      <c r="S19" s="207"/>
      <c r="Y19" s="361"/>
      <c r="Z19" s="361"/>
      <c r="AA19" s="361" t="s">
        <v>112</v>
      </c>
      <c r="AB19" s="362">
        <v>60</v>
      </c>
      <c r="AC19" s="362">
        <v>40</v>
      </c>
      <c r="AD19" s="362">
        <v>25</v>
      </c>
      <c r="AE19" s="362">
        <v>15</v>
      </c>
      <c r="AF19" s="362">
        <v>8</v>
      </c>
      <c r="AG19" s="362">
        <v>4</v>
      </c>
      <c r="AH19" s="362">
        <v>2</v>
      </c>
      <c r="AI19"/>
      <c r="AJ19"/>
      <c r="AK19"/>
    </row>
    <row r="20" spans="1:37" s="63" customFormat="1" ht="12.75" customHeight="1" x14ac:dyDescent="0.25">
      <c r="A20" s="209"/>
      <c r="B20" s="210"/>
      <c r="C20" s="211"/>
      <c r="D20" s="211"/>
      <c r="E20" s="212"/>
      <c r="F20" s="213"/>
      <c r="G20" s="213"/>
      <c r="H20" s="214"/>
      <c r="I20" s="317" t="s">
        <v>59</v>
      </c>
      <c r="J20" s="216"/>
      <c r="K20" s="217" t="str">
        <f>UPPER(IF(OR(J20="a",J20="as"),F19,IF(OR(J20="b",J20="bs"),F21,)))</f>
        <v/>
      </c>
      <c r="L20" s="230"/>
      <c r="M20" s="202"/>
      <c r="N20" s="227"/>
      <c r="O20" s="227"/>
      <c r="P20" s="520"/>
      <c r="Q20" s="205"/>
      <c r="R20" s="206"/>
      <c r="S20" s="207"/>
      <c r="Y20" s="361"/>
      <c r="Z20" s="361"/>
      <c r="AA20" s="361" t="s">
        <v>113</v>
      </c>
      <c r="AB20" s="362">
        <v>40</v>
      </c>
      <c r="AC20" s="362">
        <v>25</v>
      </c>
      <c r="AD20" s="362">
        <v>15</v>
      </c>
      <c r="AE20" s="362">
        <v>8</v>
      </c>
      <c r="AF20" s="362">
        <v>4</v>
      </c>
      <c r="AG20" s="362">
        <v>2</v>
      </c>
      <c r="AH20" s="362">
        <v>1</v>
      </c>
      <c r="AI20"/>
      <c r="AJ20"/>
      <c r="AK20"/>
    </row>
    <row r="21" spans="1:37" s="63" customFormat="1" ht="12.75" customHeight="1" x14ac:dyDescent="0.25">
      <c r="A21" s="209">
        <v>8</v>
      </c>
      <c r="B21" s="197" t="str">
        <f>IF($E21="","",VLOOKUP($E21,'1MD ELO'!$A$7:$O$22,14))</f>
        <v/>
      </c>
      <c r="C21" s="198" t="str">
        <f>IF($E21="","",VLOOKUP($E21,'1MD ELO'!$A$7:$O$22,15))</f>
        <v/>
      </c>
      <c r="D21" s="198" t="str">
        <f>IF($E21="","",VLOOKUP($E21,'1MD ELO'!$A$7:$O$22,5))</f>
        <v/>
      </c>
      <c r="E21" s="199"/>
      <c r="F21" s="220" t="str">
        <f>UPPER(IF($E21="","",VLOOKUP($E21,'1MD ELO'!$A$7:$O$22,2)))</f>
        <v/>
      </c>
      <c r="G21" s="220" t="str">
        <f>IF($E21="","",VLOOKUP($E21,'1MD ELO'!$A$7:$O$22,3))</f>
        <v/>
      </c>
      <c r="H21" s="220"/>
      <c r="I21" s="220" t="str">
        <f>IF($E21="","",VLOOKUP($E21,'1MD ELO'!$A$7:$O$22,4))</f>
        <v/>
      </c>
      <c r="J21" s="231"/>
      <c r="K21" s="202"/>
      <c r="L21" s="202"/>
      <c r="M21" s="202"/>
      <c r="N21" s="227"/>
      <c r="O21" s="227"/>
      <c r="P21" s="520"/>
      <c r="Q21" s="205"/>
      <c r="R21" s="206"/>
      <c r="S21" s="207"/>
      <c r="Y21" s="361"/>
      <c r="Z21" s="361"/>
      <c r="AA21" s="361" t="s">
        <v>114</v>
      </c>
      <c r="AB21" s="362">
        <v>25</v>
      </c>
      <c r="AC21" s="362">
        <v>15</v>
      </c>
      <c r="AD21" s="362">
        <v>10</v>
      </c>
      <c r="AE21" s="362">
        <v>6</v>
      </c>
      <c r="AF21" s="362">
        <v>3</v>
      </c>
      <c r="AG21" s="362">
        <v>1</v>
      </c>
      <c r="AH21" s="362">
        <v>0</v>
      </c>
      <c r="AI21"/>
      <c r="AJ21"/>
      <c r="AK21"/>
    </row>
    <row r="22" spans="1:37" s="63" customFormat="1" ht="12.75" customHeight="1" x14ac:dyDescent="0.25">
      <c r="A22" s="209"/>
      <c r="B22" s="210"/>
      <c r="C22" s="211"/>
      <c r="D22" s="211"/>
      <c r="E22" s="212"/>
      <c r="F22" s="233"/>
      <c r="G22" s="233"/>
      <c r="H22" s="303"/>
      <c r="I22" s="233"/>
      <c r="J22" s="224"/>
      <c r="K22" s="202"/>
      <c r="L22" s="202"/>
      <c r="M22" s="202"/>
      <c r="N22" s="227"/>
      <c r="O22" s="215" t="s">
        <v>59</v>
      </c>
      <c r="P22" s="225"/>
      <c r="Q22" s="217" t="str">
        <f>UPPER(IF(OR(P22="a",P22="as"),O14,IF(OR(P22="b",P22="bs"),O30,)))</f>
        <v/>
      </c>
      <c r="R22" s="226"/>
      <c r="S22" s="207"/>
      <c r="Y22" s="361"/>
      <c r="Z22" s="361"/>
      <c r="AA22" s="361" t="s">
        <v>115</v>
      </c>
      <c r="AB22" s="362">
        <v>15</v>
      </c>
      <c r="AC22" s="362">
        <v>10</v>
      </c>
      <c r="AD22" s="362">
        <v>6</v>
      </c>
      <c r="AE22" s="362">
        <v>3</v>
      </c>
      <c r="AF22" s="362">
        <v>1</v>
      </c>
      <c r="AG22" s="362">
        <v>0</v>
      </c>
      <c r="AH22" s="362">
        <v>0</v>
      </c>
      <c r="AI22"/>
      <c r="AJ22"/>
      <c r="AK22"/>
    </row>
    <row r="23" spans="1:37" s="63" customFormat="1" ht="12.75" customHeight="1" x14ac:dyDescent="0.25">
      <c r="A23" s="209">
        <v>9</v>
      </c>
      <c r="B23" s="197" t="str">
        <f>IF($E23="","",VLOOKUP($E23,'1MD ELO'!$A$7:$O$22,14))</f>
        <v/>
      </c>
      <c r="C23" s="198" t="str">
        <f>IF($E23="","",VLOOKUP($E23,'1MD ELO'!$A$7:$O$22,15))</f>
        <v/>
      </c>
      <c r="D23" s="198" t="str">
        <f>IF($E23="","",VLOOKUP($E23,'1MD ELO'!$A$7:$O$22,5))</f>
        <v/>
      </c>
      <c r="E23" s="199"/>
      <c r="F23" s="220" t="str">
        <f>UPPER(IF($E23="","",VLOOKUP($E23,'1MD ELO'!$A$7:$O$22,2)))</f>
        <v/>
      </c>
      <c r="G23" s="220" t="str">
        <f>IF($E23="","",VLOOKUP($E23,'1MD ELO'!$A$7:$O$22,3))</f>
        <v/>
      </c>
      <c r="H23" s="220"/>
      <c r="I23" s="220" t="str">
        <f>IF($E23="","",VLOOKUP($E23,'1MD ELO'!$A$7:$O$22,4))</f>
        <v/>
      </c>
      <c r="J23" s="201"/>
      <c r="K23" s="202"/>
      <c r="L23" s="202"/>
      <c r="M23" s="202"/>
      <c r="N23" s="227"/>
      <c r="O23" s="202"/>
      <c r="P23" s="520"/>
      <c r="Q23" s="202"/>
      <c r="R23" s="227"/>
      <c r="S23" s="207"/>
      <c r="Y23" s="361"/>
      <c r="Z23" s="361"/>
      <c r="AA23" s="361" t="s">
        <v>117</v>
      </c>
      <c r="AB23" s="362">
        <v>10</v>
      </c>
      <c r="AC23" s="362">
        <v>6</v>
      </c>
      <c r="AD23" s="362">
        <v>3</v>
      </c>
      <c r="AE23" s="362">
        <v>1</v>
      </c>
      <c r="AF23" s="362">
        <v>0</v>
      </c>
      <c r="AG23" s="362">
        <v>0</v>
      </c>
      <c r="AH23" s="362">
        <v>0</v>
      </c>
      <c r="AI23"/>
      <c r="AJ23"/>
      <c r="AK23"/>
    </row>
    <row r="24" spans="1:37" s="63" customFormat="1" ht="12.75" customHeight="1" x14ac:dyDescent="0.25">
      <c r="A24" s="209"/>
      <c r="B24" s="210"/>
      <c r="C24" s="211"/>
      <c r="D24" s="211"/>
      <c r="E24" s="212"/>
      <c r="F24" s="213"/>
      <c r="G24" s="213"/>
      <c r="H24" s="214"/>
      <c r="I24" s="317" t="s">
        <v>59</v>
      </c>
      <c r="J24" s="216"/>
      <c r="K24" s="217" t="str">
        <f>UPPER(IF(OR(J24="a",J24="as"),F23,IF(OR(J24="b",J24="bs"),F25,)))</f>
        <v/>
      </c>
      <c r="L24" s="217"/>
      <c r="M24" s="202"/>
      <c r="N24" s="227"/>
      <c r="O24" s="227"/>
      <c r="P24" s="520"/>
      <c r="Q24" s="205"/>
      <c r="R24" s="206"/>
      <c r="S24" s="207"/>
      <c r="Y24" s="361"/>
      <c r="Z24" s="361"/>
      <c r="AA24" s="361" t="s">
        <v>118</v>
      </c>
      <c r="AB24" s="362">
        <v>6</v>
      </c>
      <c r="AC24" s="362">
        <v>3</v>
      </c>
      <c r="AD24" s="362">
        <v>1</v>
      </c>
      <c r="AE24" s="362">
        <v>0</v>
      </c>
      <c r="AF24" s="362">
        <v>0</v>
      </c>
      <c r="AG24" s="362">
        <v>0</v>
      </c>
      <c r="AH24" s="362">
        <v>0</v>
      </c>
      <c r="AI24"/>
      <c r="AJ24"/>
      <c r="AK24"/>
    </row>
    <row r="25" spans="1:37" s="63" customFormat="1" ht="12.75" customHeight="1" x14ac:dyDescent="0.25">
      <c r="A25" s="209">
        <v>10</v>
      </c>
      <c r="B25" s="197" t="str">
        <f>IF($E25="","",VLOOKUP($E25,'1MD ELO'!$A$7:$O$22,14))</f>
        <v/>
      </c>
      <c r="C25" s="198" t="str">
        <f>IF($E25="","",VLOOKUP($E25,'1MD ELO'!$A$7:$O$22,15))</f>
        <v/>
      </c>
      <c r="D25" s="198" t="str">
        <f>IF($E25="","",VLOOKUP($E25,'1MD ELO'!$A$7:$O$22,5))</f>
        <v/>
      </c>
      <c r="E25" s="199"/>
      <c r="F25" s="220" t="str">
        <f>UPPER(IF($E25="","",VLOOKUP($E25,'1MD ELO'!$A$7:$O$22,2)))</f>
        <v/>
      </c>
      <c r="G25" s="220" t="str">
        <f>IF($E25="","",VLOOKUP($E25,'1MD ELO'!$A$7:$O$22,3))</f>
        <v/>
      </c>
      <c r="H25" s="220"/>
      <c r="I25" s="220" t="str">
        <f>IF($E25="","",VLOOKUP($E25,'1MD ELO'!$A$7:$O$22,4))</f>
        <v/>
      </c>
      <c r="J25" s="221"/>
      <c r="K25" s="202"/>
      <c r="L25" s="222"/>
      <c r="M25" s="202"/>
      <c r="N25" s="227"/>
      <c r="O25" s="227"/>
      <c r="P25" s="520"/>
      <c r="Q25" s="205"/>
      <c r="R25" s="206"/>
      <c r="S25" s="207"/>
      <c r="Y25" s="361"/>
      <c r="Z25" s="361"/>
      <c r="AA25" s="361" t="s">
        <v>120</v>
      </c>
      <c r="AB25" s="362">
        <v>3</v>
      </c>
      <c r="AC25" s="362">
        <v>2</v>
      </c>
      <c r="AD25" s="362">
        <v>1</v>
      </c>
      <c r="AE25" s="362">
        <v>0</v>
      </c>
      <c r="AF25" s="362">
        <v>0</v>
      </c>
      <c r="AG25" s="362">
        <v>0</v>
      </c>
      <c r="AH25" s="362">
        <v>0</v>
      </c>
      <c r="AI25"/>
      <c r="AJ25"/>
      <c r="AK25"/>
    </row>
    <row r="26" spans="1:37" s="63" customFormat="1" ht="12.75" customHeight="1" x14ac:dyDescent="0.25">
      <c r="A26" s="209"/>
      <c r="B26" s="210"/>
      <c r="C26" s="211"/>
      <c r="D26" s="211"/>
      <c r="E26" s="223"/>
      <c r="F26" s="213"/>
      <c r="G26" s="213"/>
      <c r="H26" s="214"/>
      <c r="I26" s="202"/>
      <c r="J26" s="224"/>
      <c r="K26" s="215" t="s">
        <v>59</v>
      </c>
      <c r="L26" s="225"/>
      <c r="M26" s="217" t="str">
        <f>UPPER(IF(OR(L26="a",L26="as"),K24,IF(OR(L26="b",L26="bs"),K28,)))</f>
        <v/>
      </c>
      <c r="N26" s="226"/>
      <c r="O26" s="227"/>
      <c r="P26" s="520"/>
      <c r="Q26" s="205"/>
      <c r="R26" s="206"/>
      <c r="S26" s="207"/>
      <c r="Y26"/>
      <c r="Z26"/>
      <c r="AA26"/>
      <c r="AB26"/>
      <c r="AC26"/>
      <c r="AD26"/>
      <c r="AE26"/>
      <c r="AF26"/>
      <c r="AG26"/>
      <c r="AH26"/>
      <c r="AI26"/>
      <c r="AJ26"/>
      <c r="AK26"/>
    </row>
    <row r="27" spans="1:37" s="63" customFormat="1" ht="12.75" customHeight="1" x14ac:dyDescent="0.25">
      <c r="A27" s="209">
        <v>11</v>
      </c>
      <c r="B27" s="197" t="str">
        <f>IF($E27="","",VLOOKUP($E27,'1MD ELO'!$A$7:$O$22,14))</f>
        <v/>
      </c>
      <c r="C27" s="198" t="str">
        <f>IF($E27="","",VLOOKUP($E27,'1MD ELO'!$A$7:$O$22,15))</f>
        <v/>
      </c>
      <c r="D27" s="198" t="str">
        <f>IF($E27="","",VLOOKUP($E27,'1MD ELO'!$A$7:$O$22,5))</f>
        <v/>
      </c>
      <c r="E27" s="199"/>
      <c r="F27" s="220" t="str">
        <f>UPPER(IF($E27="","",VLOOKUP($E27,'1MD ELO'!$A$7:$O$22,2)))</f>
        <v/>
      </c>
      <c r="G27" s="220" t="str">
        <f>IF($E27="","",VLOOKUP($E27,'1MD ELO'!$A$7:$O$22,3))</f>
        <v/>
      </c>
      <c r="H27" s="220"/>
      <c r="I27" s="220" t="str">
        <f>IF($E27="","",VLOOKUP($E27,'1MD ELO'!$A$7:$O$22,4))</f>
        <v/>
      </c>
      <c r="J27" s="201"/>
      <c r="K27" s="202"/>
      <c r="L27" s="228"/>
      <c r="M27" s="202"/>
      <c r="N27" s="520"/>
      <c r="O27" s="227"/>
      <c r="P27" s="520"/>
      <c r="Q27" s="205"/>
      <c r="R27" s="206"/>
      <c r="S27" s="207"/>
      <c r="Y27"/>
      <c r="Z27"/>
      <c r="AA27"/>
      <c r="AB27"/>
      <c r="AC27"/>
      <c r="AD27"/>
      <c r="AE27"/>
      <c r="AF27"/>
      <c r="AG27"/>
      <c r="AH27"/>
      <c r="AI27"/>
      <c r="AJ27"/>
      <c r="AK27"/>
    </row>
    <row r="28" spans="1:37" s="63" customFormat="1" ht="12.75" customHeight="1" x14ac:dyDescent="0.25">
      <c r="A28" s="234"/>
      <c r="B28" s="210"/>
      <c r="C28" s="211"/>
      <c r="D28" s="211"/>
      <c r="E28" s="223"/>
      <c r="F28" s="213"/>
      <c r="G28" s="213"/>
      <c r="H28" s="214"/>
      <c r="I28" s="317" t="s">
        <v>59</v>
      </c>
      <c r="J28" s="216"/>
      <c r="K28" s="217" t="str">
        <f>UPPER(IF(OR(J28="a",J28="as"),F27,IF(OR(J28="b",J28="bs"),F29,)))</f>
        <v/>
      </c>
      <c r="L28" s="230"/>
      <c r="M28" s="202"/>
      <c r="N28" s="520"/>
      <c r="O28" s="227"/>
      <c r="P28" s="520"/>
      <c r="Q28" s="205"/>
      <c r="R28" s="206"/>
      <c r="S28" s="207"/>
    </row>
    <row r="29" spans="1:37" s="63" customFormat="1" ht="12.75" customHeight="1" x14ac:dyDescent="0.25">
      <c r="A29" s="196">
        <v>12</v>
      </c>
      <c r="B29" s="197" t="str">
        <f>IF($E29="","",VLOOKUP($E29,'1MD ELO'!$A$7:$O$22,14))</f>
        <v/>
      </c>
      <c r="C29" s="198" t="str">
        <f>IF($E29="","",VLOOKUP($E29,'1MD ELO'!$A$7:$O$22,15))</f>
        <v/>
      </c>
      <c r="D29" s="198" t="str">
        <f>IF($E29="","",VLOOKUP($E29,'1MD ELO'!$A$7:$O$22,5))</f>
        <v/>
      </c>
      <c r="E29" s="199"/>
      <c r="F29" s="200" t="str">
        <f>UPPER(IF($E29="","",VLOOKUP($E29,'1MD ELO'!$A$7:$O$22,2)))</f>
        <v/>
      </c>
      <c r="G29" s="200" t="str">
        <f>IF($E29="","",VLOOKUP($E29,'1MD ELO'!$A$7:$O$22,3))</f>
        <v/>
      </c>
      <c r="H29" s="200"/>
      <c r="I29" s="200" t="str">
        <f>IF($E29="","",VLOOKUP($E29,'1MD ELO'!$A$7:$O$22,4))</f>
        <v/>
      </c>
      <c r="J29" s="231"/>
      <c r="K29" s="202"/>
      <c r="L29" s="202"/>
      <c r="M29" s="202"/>
      <c r="N29" s="520"/>
      <c r="O29" s="227"/>
      <c r="P29" s="520"/>
      <c r="Q29" s="205"/>
      <c r="R29" s="206"/>
      <c r="S29" s="207"/>
    </row>
    <row r="30" spans="1:37" s="63" customFormat="1" ht="12.75" customHeight="1" x14ac:dyDescent="0.25">
      <c r="A30" s="209"/>
      <c r="B30" s="210"/>
      <c r="C30" s="211"/>
      <c r="D30" s="211"/>
      <c r="E30" s="223"/>
      <c r="F30" s="202"/>
      <c r="G30" s="202"/>
      <c r="H30" s="232"/>
      <c r="I30" s="233"/>
      <c r="J30" s="224"/>
      <c r="K30" s="202"/>
      <c r="L30" s="202"/>
      <c r="M30" s="215" t="s">
        <v>59</v>
      </c>
      <c r="N30" s="225"/>
      <c r="O30" s="217" t="str">
        <f>UPPER(IF(OR(N30="a",N30="as"),M26,IF(OR(N30="b",N30="bs"),M34,)))</f>
        <v/>
      </c>
      <c r="P30" s="521"/>
      <c r="Q30" s="205"/>
      <c r="R30" s="206"/>
      <c r="S30" s="207"/>
    </row>
    <row r="31" spans="1:37" s="63" customFormat="1" ht="12.75" customHeight="1" x14ac:dyDescent="0.25">
      <c r="A31" s="209">
        <v>13</v>
      </c>
      <c r="B31" s="197" t="str">
        <f>IF($E31="","",VLOOKUP($E31,'1MD ELO'!$A$7:$O$22,14))</f>
        <v/>
      </c>
      <c r="C31" s="198" t="str">
        <f>IF($E31="","",VLOOKUP($E31,'1MD ELO'!$A$7:$O$22,15))</f>
        <v/>
      </c>
      <c r="D31" s="198" t="str">
        <f>IF($E31="","",VLOOKUP($E31,'1MD ELO'!$A$7:$O$22,5))</f>
        <v/>
      </c>
      <c r="E31" s="199"/>
      <c r="F31" s="220" t="str">
        <f>UPPER(IF($E31="","",VLOOKUP($E31,'1MD ELO'!$A$7:$O$22,2)))</f>
        <v/>
      </c>
      <c r="G31" s="220" t="str">
        <f>IF($E31="","",VLOOKUP($E31,'1MD ELO'!$A$7:$O$22,3))</f>
        <v/>
      </c>
      <c r="H31" s="220"/>
      <c r="I31" s="220" t="str">
        <f>IF($E31="","",VLOOKUP($E31,'1MD ELO'!$A$7:$O$22,4))</f>
        <v/>
      </c>
      <c r="J31" s="236"/>
      <c r="K31" s="202"/>
      <c r="L31" s="202"/>
      <c r="M31" s="202"/>
      <c r="N31" s="520"/>
      <c r="O31" s="202"/>
      <c r="P31" s="227"/>
      <c r="Q31" s="205"/>
      <c r="R31" s="206"/>
      <c r="S31" s="207"/>
    </row>
    <row r="32" spans="1:37" s="63" customFormat="1" ht="12.75" customHeight="1" x14ac:dyDescent="0.25">
      <c r="A32" s="209"/>
      <c r="B32" s="210"/>
      <c r="C32" s="211"/>
      <c r="D32" s="211"/>
      <c r="E32" s="223"/>
      <c r="F32" s="213"/>
      <c r="G32" s="213"/>
      <c r="H32" s="214"/>
      <c r="I32" s="215" t="s">
        <v>59</v>
      </c>
      <c r="J32" s="216"/>
      <c r="K32" s="217" t="str">
        <f>UPPER(IF(OR(J32="a",J32="as"),F31,IF(OR(J32="b",J32="bs"),F33,)))</f>
        <v/>
      </c>
      <c r="L32" s="217"/>
      <c r="M32" s="202"/>
      <c r="N32" s="520"/>
      <c r="O32" s="227"/>
      <c r="P32" s="227"/>
      <c r="Q32" s="205"/>
      <c r="R32" s="206"/>
      <c r="S32" s="207"/>
    </row>
    <row r="33" spans="1:19" s="63" customFormat="1" ht="12.75" customHeight="1" x14ac:dyDescent="0.25">
      <c r="A33" s="209">
        <v>14</v>
      </c>
      <c r="B33" s="197" t="str">
        <f>IF($E33="","",VLOOKUP($E33,'1MD ELO'!$A$7:$O$22,14))</f>
        <v/>
      </c>
      <c r="C33" s="198" t="str">
        <f>IF($E33="","",VLOOKUP($E33,'1MD ELO'!$A$7:$O$22,15))</f>
        <v/>
      </c>
      <c r="D33" s="198" t="str">
        <f>IF($E33="","",VLOOKUP($E33,'1MD ELO'!$A$7:$O$22,5))</f>
        <v/>
      </c>
      <c r="E33" s="199"/>
      <c r="F33" s="220" t="str">
        <f>UPPER(IF($E33="","",VLOOKUP($E33,'1MD ELO'!$A$7:$O$22,2)))</f>
        <v/>
      </c>
      <c r="G33" s="220" t="str">
        <f>IF($E33="","",VLOOKUP($E33,'1MD ELO'!$A$7:$O$22,3))</f>
        <v/>
      </c>
      <c r="H33" s="220"/>
      <c r="I33" s="220" t="str">
        <f>IF($E33="","",VLOOKUP($E33,'1MD ELO'!$A$7:$O$22,4))</f>
        <v/>
      </c>
      <c r="J33" s="221"/>
      <c r="K33" s="202"/>
      <c r="L33" s="222"/>
      <c r="M33" s="202"/>
      <c r="N33" s="520"/>
      <c r="O33" s="227"/>
      <c r="P33" s="227"/>
      <c r="Q33" s="205"/>
      <c r="R33" s="206"/>
      <c r="S33" s="207"/>
    </row>
    <row r="34" spans="1:19" s="63" customFormat="1" ht="12.75" customHeight="1" x14ac:dyDescent="0.25">
      <c r="A34" s="209"/>
      <c r="B34" s="210"/>
      <c r="C34" s="211"/>
      <c r="D34" s="211"/>
      <c r="E34" s="223"/>
      <c r="F34" s="213"/>
      <c r="G34" s="213"/>
      <c r="H34" s="214"/>
      <c r="I34" s="202"/>
      <c r="J34" s="224"/>
      <c r="K34" s="215" t="s">
        <v>59</v>
      </c>
      <c r="L34" s="225"/>
      <c r="M34" s="217" t="str">
        <f>UPPER(IF(OR(L34="a",L34="as"),K32,IF(OR(L34="b",L34="bs"),K36,)))</f>
        <v/>
      </c>
      <c r="N34" s="521"/>
      <c r="O34" s="227"/>
      <c r="P34" s="227"/>
      <c r="Q34" s="205"/>
      <c r="R34" s="206"/>
      <c r="S34" s="207"/>
    </row>
    <row r="35" spans="1:19" s="63" customFormat="1" ht="12.75" customHeight="1" x14ac:dyDescent="0.25">
      <c r="A35" s="209">
        <v>15</v>
      </c>
      <c r="B35" s="197" t="str">
        <f>IF($E35="","",VLOOKUP($E35,'1MD ELO'!$A$7:$O$22,14))</f>
        <v/>
      </c>
      <c r="C35" s="198" t="str">
        <f>IF($E35="","",VLOOKUP($E35,'1MD ELO'!$A$7:$O$22,15))</f>
        <v/>
      </c>
      <c r="D35" s="198" t="str">
        <f>IF($E35="","",VLOOKUP($E35,'1MD ELO'!$A$7:$O$22,5))</f>
        <v/>
      </c>
      <c r="E35" s="199"/>
      <c r="F35" s="220" t="str">
        <f>UPPER(IF($E35="","",VLOOKUP($E35,'1MD ELO'!$A$7:$O$22,2)))</f>
        <v/>
      </c>
      <c r="G35" s="220" t="str">
        <f>IF($E35="","",VLOOKUP($E35,'1MD ELO'!$A$7:$O$22,3))</f>
        <v/>
      </c>
      <c r="H35" s="220"/>
      <c r="I35" s="220" t="str">
        <f>IF($E35="","",VLOOKUP($E35,'1MD ELO'!$A$7:$O$22,4))</f>
        <v/>
      </c>
      <c r="J35" s="201"/>
      <c r="K35" s="202"/>
      <c r="L35" s="228"/>
      <c r="M35" s="202"/>
      <c r="N35" s="227"/>
      <c r="O35" s="227"/>
      <c r="P35" s="227"/>
      <c r="Q35" s="205"/>
      <c r="R35" s="206"/>
      <c r="S35" s="207"/>
    </row>
    <row r="36" spans="1:19" s="63" customFormat="1" ht="12.75" customHeight="1" x14ac:dyDescent="0.25">
      <c r="A36" s="209"/>
      <c r="B36" s="210"/>
      <c r="C36" s="211"/>
      <c r="D36" s="211"/>
      <c r="E36" s="212"/>
      <c r="F36" s="213"/>
      <c r="G36" s="213"/>
      <c r="H36" s="214"/>
      <c r="I36" s="215" t="s">
        <v>59</v>
      </c>
      <c r="J36" s="216"/>
      <c r="K36" s="217" t="str">
        <f>UPPER(IF(OR(J36="a",J36="as"),F35,IF(OR(J36="b",J36="bs"),F37,)))</f>
        <v/>
      </c>
      <c r="L36" s="230"/>
      <c r="M36" s="202"/>
      <c r="N36" s="227"/>
      <c r="O36" s="227"/>
      <c r="P36" s="227"/>
      <c r="Q36" s="205"/>
      <c r="R36" s="206"/>
      <c r="S36" s="207"/>
    </row>
    <row r="37" spans="1:19" s="63" customFormat="1" ht="12.75" customHeight="1" x14ac:dyDescent="0.25">
      <c r="A37" s="196">
        <v>16</v>
      </c>
      <c r="B37" s="197" t="str">
        <f>IF($E37="","",VLOOKUP($E37,'1MD ELO'!$A$7:$O$22,14))</f>
        <v/>
      </c>
      <c r="C37" s="198" t="str">
        <f>IF($E37="","",VLOOKUP($E37,'1MD ELO'!$A$7:$O$22,15))</f>
        <v/>
      </c>
      <c r="D37" s="198" t="str">
        <f>IF($E37="","",VLOOKUP($E37,'1MD ELO'!$A$7:$O$22,5))</f>
        <v/>
      </c>
      <c r="E37" s="199"/>
      <c r="F37" s="200" t="str">
        <f>UPPER(IF($E37="","",VLOOKUP($E37,'1MD ELO'!$A$7:$O$22,2)))</f>
        <v/>
      </c>
      <c r="G37" s="200" t="str">
        <f>IF($E37="","",VLOOKUP($E37,'1MD ELO'!$A$7:$O$22,3))</f>
        <v/>
      </c>
      <c r="H37" s="220"/>
      <c r="I37" s="200" t="str">
        <f>IF($E37="","",VLOOKUP($E37,'1MD ELO'!$A$7:$O$22,4))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63" customFormat="1" ht="9" customHeight="1" x14ac:dyDescent="0.25">
      <c r="A39" s="522"/>
      <c r="B39" s="523"/>
      <c r="C39" s="523"/>
      <c r="D39" s="523"/>
      <c r="E39" s="212"/>
      <c r="F39" s="523"/>
      <c r="G39" s="523"/>
      <c r="H39" s="523"/>
      <c r="I39" s="523"/>
      <c r="J39" s="212"/>
      <c r="K39" s="523"/>
      <c r="L39" s="523"/>
      <c r="M39" s="523"/>
      <c r="N39" s="524"/>
      <c r="O39" s="524"/>
      <c r="P39" s="524"/>
      <c r="Q39" s="205"/>
      <c r="R39" s="206"/>
      <c r="S39" s="207"/>
    </row>
    <row r="40" spans="1:19" s="63" customFormat="1" ht="9" customHeight="1" x14ac:dyDescent="0.25">
      <c r="A40" s="321"/>
      <c r="B40" s="212"/>
      <c r="C40" s="212"/>
      <c r="D40" s="212"/>
      <c r="E40" s="212"/>
      <c r="F40" s="523"/>
      <c r="G40" s="523"/>
      <c r="I40" s="523"/>
      <c r="J40" s="212"/>
      <c r="K40" s="523"/>
      <c r="L40" s="523"/>
      <c r="M40" s="525"/>
      <c r="N40" s="212"/>
      <c r="O40" s="523"/>
      <c r="P40" s="524"/>
      <c r="Q40" s="205"/>
      <c r="R40" s="206"/>
      <c r="S40" s="207"/>
    </row>
    <row r="41" spans="1:19" s="63" customFormat="1" ht="9" customHeight="1" x14ac:dyDescent="0.25">
      <c r="A41" s="321"/>
      <c r="B41" s="523"/>
      <c r="C41" s="523"/>
      <c r="D41" s="523"/>
      <c r="E41" s="212"/>
      <c r="F41" s="523"/>
      <c r="G41" s="523"/>
      <c r="H41" s="523"/>
      <c r="I41" s="523"/>
      <c r="J41" s="212"/>
      <c r="K41" s="523"/>
      <c r="L41" s="523"/>
      <c r="M41" s="523"/>
      <c r="N41" s="524"/>
      <c r="O41" s="523"/>
      <c r="P41" s="524"/>
      <c r="Q41" s="205"/>
      <c r="R41" s="206"/>
      <c r="S41" s="207"/>
    </row>
    <row r="42" spans="1:19" s="63" customFormat="1" ht="9" customHeight="1" x14ac:dyDescent="0.25">
      <c r="A42" s="321"/>
      <c r="B42" s="212"/>
      <c r="C42" s="212"/>
      <c r="D42" s="212"/>
      <c r="E42" s="212"/>
      <c r="F42" s="523"/>
      <c r="G42" s="523"/>
      <c r="I42" s="525"/>
      <c r="J42" s="212"/>
      <c r="K42" s="523"/>
      <c r="L42" s="523"/>
      <c r="M42" s="523"/>
      <c r="N42" s="524"/>
      <c r="O42" s="524"/>
      <c r="P42" s="524"/>
      <c r="Q42" s="205"/>
      <c r="R42" s="206"/>
      <c r="S42" s="207"/>
    </row>
    <row r="43" spans="1:19" s="63" customFormat="1" ht="9" customHeight="1" x14ac:dyDescent="0.25">
      <c r="A43" s="321"/>
      <c r="B43" s="523"/>
      <c r="C43" s="523"/>
      <c r="D43" s="523"/>
      <c r="E43" s="212"/>
      <c r="F43" s="523"/>
      <c r="G43" s="523"/>
      <c r="H43" s="523"/>
      <c r="I43" s="523"/>
      <c r="J43" s="212"/>
      <c r="K43" s="523"/>
      <c r="L43" s="526"/>
      <c r="M43" s="523"/>
      <c r="N43" s="524"/>
      <c r="O43" s="524"/>
      <c r="P43" s="524"/>
      <c r="Q43" s="205"/>
      <c r="R43" s="206"/>
      <c r="S43" s="207"/>
    </row>
    <row r="44" spans="1:19" s="63" customFormat="1" ht="9" customHeight="1" x14ac:dyDescent="0.25">
      <c r="A44" s="321"/>
      <c r="B44" s="212"/>
      <c r="C44" s="212"/>
      <c r="D44" s="212"/>
      <c r="E44" s="212"/>
      <c r="F44" s="523"/>
      <c r="G44" s="523"/>
      <c r="I44" s="523"/>
      <c r="J44" s="212"/>
      <c r="K44" s="525"/>
      <c r="L44" s="212"/>
      <c r="M44" s="523"/>
      <c r="N44" s="524"/>
      <c r="O44" s="524"/>
      <c r="P44" s="524"/>
      <c r="Q44" s="205"/>
      <c r="R44" s="206"/>
      <c r="S44" s="207"/>
    </row>
    <row r="45" spans="1:19" s="63" customFormat="1" ht="9" customHeight="1" x14ac:dyDescent="0.25">
      <c r="A45" s="321"/>
      <c r="B45" s="523"/>
      <c r="C45" s="523"/>
      <c r="D45" s="523"/>
      <c r="E45" s="212"/>
      <c r="F45" s="523"/>
      <c r="G45" s="523"/>
      <c r="H45" s="523"/>
      <c r="I45" s="523"/>
      <c r="J45" s="212"/>
      <c r="K45" s="523"/>
      <c r="L45" s="523"/>
      <c r="M45" s="523"/>
      <c r="N45" s="524"/>
      <c r="O45" s="524"/>
      <c r="P45" s="524"/>
      <c r="Q45" s="205"/>
      <c r="R45" s="206"/>
      <c r="S45" s="207"/>
    </row>
    <row r="46" spans="1:19" s="63" customFormat="1" ht="9" customHeight="1" x14ac:dyDescent="0.25">
      <c r="A46" s="321"/>
      <c r="B46" s="212"/>
      <c r="C46" s="212"/>
      <c r="D46" s="212"/>
      <c r="E46" s="212"/>
      <c r="F46" s="523"/>
      <c r="G46" s="523"/>
      <c r="I46" s="525"/>
      <c r="J46" s="212"/>
      <c r="K46" s="523"/>
      <c r="L46" s="523"/>
      <c r="M46" s="523"/>
      <c r="N46" s="524"/>
      <c r="O46" s="524"/>
      <c r="P46" s="524"/>
      <c r="Q46" s="205"/>
      <c r="R46" s="206"/>
      <c r="S46" s="207"/>
    </row>
    <row r="47" spans="1:19" s="63" customFormat="1" ht="9" customHeight="1" x14ac:dyDescent="0.25">
      <c r="A47" s="522"/>
      <c r="B47" s="523"/>
      <c r="C47" s="523"/>
      <c r="D47" s="523"/>
      <c r="E47" s="212"/>
      <c r="F47" s="523"/>
      <c r="G47" s="523"/>
      <c r="H47" s="523"/>
      <c r="I47" s="523"/>
      <c r="J47" s="212"/>
      <c r="K47" s="523"/>
      <c r="L47" s="523"/>
      <c r="M47" s="523"/>
      <c r="N47" s="523"/>
      <c r="O47" s="203"/>
      <c r="P47" s="203"/>
      <c r="Q47" s="205"/>
      <c r="R47" s="206"/>
      <c r="S47" s="207"/>
    </row>
    <row r="48" spans="1:19" s="10" customFormat="1" ht="6.75" customHeight="1" x14ac:dyDescent="0.25">
      <c r="A48" s="304"/>
      <c r="B48" s="304"/>
      <c r="C48" s="304"/>
      <c r="D48" s="304"/>
      <c r="E48" s="304"/>
      <c r="F48" s="305"/>
      <c r="G48" s="305"/>
      <c r="H48" s="305"/>
      <c r="I48" s="305"/>
      <c r="J48" s="306"/>
      <c r="K48" s="307"/>
      <c r="L48" s="308"/>
      <c r="M48" s="307"/>
      <c r="N48" s="308"/>
      <c r="O48" s="307"/>
      <c r="P48" s="308"/>
      <c r="Q48" s="307"/>
      <c r="R48" s="308"/>
      <c r="S48" s="314"/>
    </row>
    <row r="49" spans="1:18" s="21" customFormat="1" ht="10.5" customHeight="1" x14ac:dyDescent="0.25">
      <c r="A49" s="242" t="s">
        <v>54</v>
      </c>
      <c r="B49" s="243"/>
      <c r="C49" s="243"/>
      <c r="D49" s="244"/>
      <c r="E49" s="245" t="s">
        <v>60</v>
      </c>
      <c r="F49" s="246" t="s">
        <v>61</v>
      </c>
      <c r="G49" s="245"/>
      <c r="H49" s="245"/>
      <c r="I49" s="247"/>
      <c r="J49" s="245" t="s">
        <v>60</v>
      </c>
      <c r="K49" s="246" t="s">
        <v>123</v>
      </c>
      <c r="L49" s="248"/>
      <c r="M49" s="246" t="s">
        <v>124</v>
      </c>
      <c r="N49" s="249"/>
      <c r="O49" s="250" t="s">
        <v>125</v>
      </c>
      <c r="P49" s="250"/>
      <c r="Q49" s="251"/>
      <c r="R49" s="252"/>
    </row>
    <row r="50" spans="1:18" s="21" customFormat="1" ht="9" customHeight="1" x14ac:dyDescent="0.25">
      <c r="A50" s="253" t="s">
        <v>65</v>
      </c>
      <c r="B50" s="254"/>
      <c r="C50" s="255"/>
      <c r="D50" s="256"/>
      <c r="E50" s="257">
        <v>1</v>
      </c>
      <c r="F50" s="258" t="str">
        <f>IF(E50&gt;$R$57,,UPPER(VLOOKUP(E50,'1MD ELO'!$A$7:$Q$134,2)))</f>
        <v>KISS</v>
      </c>
      <c r="G50" s="259"/>
      <c r="H50" s="258"/>
      <c r="I50" s="260"/>
      <c r="J50" s="261" t="s">
        <v>66</v>
      </c>
      <c r="K50" s="262"/>
      <c r="L50" s="263"/>
      <c r="M50" s="262"/>
      <c r="N50" s="264"/>
      <c r="O50" s="265" t="s">
        <v>67</v>
      </c>
      <c r="P50" s="266"/>
      <c r="Q50" s="266"/>
      <c r="R50" s="267"/>
    </row>
    <row r="51" spans="1:18" s="21" customFormat="1" ht="9" customHeight="1" x14ac:dyDescent="0.25">
      <c r="A51" s="268" t="s">
        <v>126</v>
      </c>
      <c r="B51" s="269"/>
      <c r="C51" s="270"/>
      <c r="D51" s="271"/>
      <c r="E51" s="257">
        <v>2</v>
      </c>
      <c r="F51" s="258" t="str">
        <f>IF(E51&gt;$R$57,,UPPER(VLOOKUP(E51,'1MD ELO'!$A$7:$Q$134,2)))</f>
        <v>ÖRDÖG</v>
      </c>
      <c r="G51" s="259"/>
      <c r="H51" s="258"/>
      <c r="I51" s="260"/>
      <c r="J51" s="261" t="s">
        <v>69</v>
      </c>
      <c r="K51" s="262"/>
      <c r="L51" s="263"/>
      <c r="M51" s="262"/>
      <c r="N51" s="264"/>
      <c r="O51" s="272"/>
      <c r="P51" s="273"/>
      <c r="Q51" s="269"/>
      <c r="R51" s="274"/>
    </row>
    <row r="52" spans="1:18" s="21" customFormat="1" ht="9" customHeight="1" x14ac:dyDescent="0.25">
      <c r="A52" s="275"/>
      <c r="B52" s="276"/>
      <c r="C52" s="277"/>
      <c r="D52" s="278"/>
      <c r="E52" s="257">
        <v>3</v>
      </c>
      <c r="F52" s="258" t="str">
        <f>IF(E52&gt;$R$57,,UPPER(VLOOKUP(E52,'1MD ELO'!$A$7:$Q$134,2)))</f>
        <v>ANDRÁSIK</v>
      </c>
      <c r="G52" s="259"/>
      <c r="H52" s="258"/>
      <c r="I52" s="260"/>
      <c r="J52" s="261" t="s">
        <v>70</v>
      </c>
      <c r="K52" s="262"/>
      <c r="L52" s="263"/>
      <c r="M52" s="262"/>
      <c r="N52" s="264"/>
      <c r="O52" s="265" t="s">
        <v>71</v>
      </c>
      <c r="P52" s="266"/>
      <c r="Q52" s="266"/>
      <c r="R52" s="267"/>
    </row>
    <row r="53" spans="1:18" s="21" customFormat="1" ht="9" customHeight="1" x14ac:dyDescent="0.25">
      <c r="A53" s="279"/>
      <c r="B53" s="182"/>
      <c r="C53" s="182"/>
      <c r="D53" s="280"/>
      <c r="E53" s="257">
        <v>4</v>
      </c>
      <c r="F53" s="258" t="str">
        <f>IF(E53&gt;$R$57,,UPPER(VLOOKUP(E53,'1MD ELO'!$A$7:$Q$134,2)))</f>
        <v>KOLCSÁR</v>
      </c>
      <c r="G53" s="259"/>
      <c r="H53" s="258"/>
      <c r="I53" s="260"/>
      <c r="J53" s="261" t="s">
        <v>72</v>
      </c>
      <c r="K53" s="262"/>
      <c r="L53" s="263"/>
      <c r="M53" s="262"/>
      <c r="N53" s="264"/>
      <c r="O53" s="262"/>
      <c r="P53" s="263"/>
      <c r="Q53" s="262"/>
      <c r="R53" s="264"/>
    </row>
    <row r="54" spans="1:18" s="21" customFormat="1" ht="9" customHeight="1" x14ac:dyDescent="0.25">
      <c r="A54" s="281"/>
      <c r="B54" s="282"/>
      <c r="C54" s="282"/>
      <c r="D54" s="283"/>
      <c r="E54" s="257"/>
      <c r="F54" s="258"/>
      <c r="G54" s="259"/>
      <c r="H54" s="258"/>
      <c r="I54" s="260"/>
      <c r="J54" s="261" t="s">
        <v>73</v>
      </c>
      <c r="K54" s="262"/>
      <c r="L54" s="263"/>
      <c r="M54" s="262"/>
      <c r="N54" s="264"/>
      <c r="O54" s="269"/>
      <c r="P54" s="273"/>
      <c r="Q54" s="269"/>
      <c r="R54" s="274"/>
    </row>
    <row r="55" spans="1:18" s="21" customFormat="1" ht="9" customHeight="1" x14ac:dyDescent="0.25">
      <c r="A55" s="284"/>
      <c r="B55" s="19"/>
      <c r="C55" s="182"/>
      <c r="D55" s="280"/>
      <c r="E55" s="257"/>
      <c r="F55" s="258"/>
      <c r="G55" s="259"/>
      <c r="H55" s="258"/>
      <c r="I55" s="260"/>
      <c r="J55" s="261" t="s">
        <v>74</v>
      </c>
      <c r="K55" s="262"/>
      <c r="L55" s="263"/>
      <c r="M55" s="262"/>
      <c r="N55" s="264"/>
      <c r="O55" s="265" t="s">
        <v>34</v>
      </c>
      <c r="P55" s="266"/>
      <c r="Q55" s="266"/>
      <c r="R55" s="267"/>
    </row>
    <row r="56" spans="1:18" s="21" customFormat="1" ht="9" customHeight="1" x14ac:dyDescent="0.25">
      <c r="A56" s="284"/>
      <c r="B56" s="19"/>
      <c r="C56" s="285"/>
      <c r="D56" s="286"/>
      <c r="E56" s="257"/>
      <c r="F56" s="258"/>
      <c r="G56" s="259"/>
      <c r="H56" s="258"/>
      <c r="I56" s="260"/>
      <c r="J56" s="261" t="s">
        <v>75</v>
      </c>
      <c r="K56" s="262"/>
      <c r="L56" s="263"/>
      <c r="M56" s="262"/>
      <c r="N56" s="264"/>
      <c r="O56" s="262"/>
      <c r="P56" s="263"/>
      <c r="Q56" s="262"/>
      <c r="R56" s="264"/>
    </row>
    <row r="57" spans="1:18" s="21" customFormat="1" ht="9" customHeight="1" x14ac:dyDescent="0.25">
      <c r="A57" s="287"/>
      <c r="B57" s="288"/>
      <c r="C57" s="289"/>
      <c r="D57" s="290"/>
      <c r="E57" s="291"/>
      <c r="F57" s="292"/>
      <c r="G57" s="293"/>
      <c r="H57" s="292"/>
      <c r="I57" s="294"/>
      <c r="J57" s="295" t="s">
        <v>76</v>
      </c>
      <c r="K57" s="269"/>
      <c r="L57" s="273"/>
      <c r="M57" s="269"/>
      <c r="N57" s="274"/>
      <c r="O57" s="269">
        <f>R4</f>
        <v>0</v>
      </c>
      <c r="P57" s="273"/>
      <c r="Q57" s="269"/>
      <c r="R57" s="296">
        <f>MIN(4,'1MD ELO'!Q5)</f>
        <v>4</v>
      </c>
    </row>
  </sheetData>
  <mergeCells count="1">
    <mergeCell ref="A4:C4"/>
  </mergeCells>
  <conditionalFormatting sqref="B39 B41 B43 B45 B47">
    <cfRule type="cellIs" dxfId="1158" priority="11" operator="equal">
      <formula>"QA"</formula>
    </cfRule>
    <cfRule type="cellIs" dxfId="1157" priority="12" operator="equal">
      <formula>"DA"</formula>
    </cfRule>
  </conditionalFormatting>
  <conditionalFormatting sqref="E7 E9 E11 E13 E15 E17 E19 E21 E23 E25 E27 E29 E31 E33 E35 E37">
    <cfRule type="expression" dxfId="1156" priority="14">
      <formula>$E7&lt;5</formula>
    </cfRule>
  </conditionalFormatting>
  <conditionalFormatting sqref="E39 E41 E43 E45 E47">
    <cfRule type="expression" dxfId="1155" priority="6">
      <formula>AND($E39&lt;9,$C39&gt;0)</formula>
    </cfRule>
  </conditionalFormatting>
  <conditionalFormatting sqref="F7 F9 F11 F13 F15 F17 F19 F21 F23 F25 F27 F29 F31 F33 F35 F37">
    <cfRule type="cellIs" dxfId="1154" priority="15" operator="equal">
      <formula>"Bye"</formula>
    </cfRule>
  </conditionalFormatting>
  <conditionalFormatting sqref="F39 F41 F43 F45 F47">
    <cfRule type="cellIs" dxfId="1153" priority="7" operator="equal">
      <formula>"Bye"</formula>
    </cfRule>
    <cfRule type="expression" dxfId="1152" priority="8">
      <formula>AND($E39&lt;9,$C39&gt;0)</formula>
    </cfRule>
  </conditionalFormatting>
  <conditionalFormatting sqref="H7 H9 H11 H13 H15 H17 H19 H21 H23 H25 H27 H29 H31 H33 H35 H37 G39:I39 G41:I41 G43:I43 G45:I45 G47:I47">
    <cfRule type="expression" dxfId="1151" priority="2">
      <formula>AND(#REF!&lt;9,#REF!&gt;0)</formula>
    </cfRule>
  </conditionalFormatting>
  <conditionalFormatting sqref="I8 K10 I12 M14 I16 K18 I20 O22 I24 K26 I28 M30 I32 K34 I36 M40 I42 K44 I46">
    <cfRule type="expression" dxfId="1150" priority="3">
      <formula>AND($O$1="CU",I8="Umpire")</formula>
    </cfRule>
    <cfRule type="expression" dxfId="1149" priority="4">
      <formula>AND($O$1="CU",I8&lt;&gt;"Umpire",J8&lt;&gt;"")</formula>
    </cfRule>
    <cfRule type="expression" dxfId="1148" priority="5">
      <formula>AND($O$1="CU",I8&lt;&gt;"Umpire")</formula>
    </cfRule>
  </conditionalFormatting>
  <conditionalFormatting sqref="J8 L10 J12 N14 J16 L18 J20 P22 J24 L26 J28 N30 J32 L34 J36 R57">
    <cfRule type="expression" dxfId="1147" priority="13">
      <formula>$O$1="CU"</formula>
    </cfRule>
  </conditionalFormatting>
  <conditionalFormatting sqref="K8 M10 K12 O14 K16 M18 K20 Q22 K24 M26 K28 O30 K32 M34 K36 O40 K42 M44 K46">
    <cfRule type="expression" dxfId="1146" priority="9">
      <formula>J8="as"</formula>
    </cfRule>
    <cfRule type="expression" dxfId="1145" priority="10">
      <formula>J8="bs"</formula>
    </cfRule>
  </conditionalFormatting>
  <dataValidations count="1">
    <dataValidation type="list" allowBlank="1" showInputMessage="1" sqref="I8 K10 I12 M14 I16 K18 I20 O22 I24 K26 I28 M30 I32 K34 I36 M40 I42 K44 I46" xr:uid="{00000000-0002-0000-0E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5362"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15361"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15364"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15365"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00"/>
    <pageSetUpPr fitToPage="1"/>
  </sheetPr>
  <dimension ref="A1:AK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165"/>
      <c r="I1" s="516"/>
      <c r="J1" s="166"/>
      <c r="K1" s="98"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E2" s="103" t="str">
        <f>Altalanos!$A$8</f>
        <v>I. (U8) – Fiú / B</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158</v>
      </c>
      <c r="N5" s="186"/>
      <c r="O5" s="183" t="s">
        <v>157</v>
      </c>
      <c r="P5" s="186"/>
      <c r="Q5" s="183" t="s">
        <v>82</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",AG1," pont"))</f>
        <v/>
      </c>
      <c r="G6" s="468"/>
      <c r="H6" s="469"/>
      <c r="I6" s="468"/>
      <c r="J6" s="470"/>
      <c r="K6" s="467" t="str">
        <f>IF(Y3="","",CONCATENATE(AF1," pont"))</f>
        <v/>
      </c>
      <c r="L6" s="470"/>
      <c r="M6" s="467" t="str">
        <f>IF(Y3="","",CONCATENATE(AE1," pont"))</f>
        <v/>
      </c>
      <c r="N6" s="470"/>
      <c r="O6" s="467" t="str">
        <f>IF(Y3="","",CONCATENATE(AD1," pont"))</f>
        <v/>
      </c>
      <c r="P6" s="470"/>
      <c r="Q6" s="467" t="str">
        <f>IF(Y3="","",CONCATENATE(AC1," pont"))</f>
        <v/>
      </c>
      <c r="R6" s="527"/>
      <c r="Y6" s="473"/>
      <c r="Z6" s="473"/>
      <c r="AA6" s="473" t="s">
        <v>112</v>
      </c>
      <c r="AB6" s="474">
        <v>150</v>
      </c>
      <c r="AC6" s="474">
        <v>120</v>
      </c>
      <c r="AD6" s="474">
        <v>90</v>
      </c>
      <c r="AE6" s="474">
        <v>60</v>
      </c>
      <c r="AF6" s="474">
        <v>40</v>
      </c>
      <c r="AG6" s="474">
        <v>25</v>
      </c>
      <c r="AH6" s="474">
        <v>10</v>
      </c>
      <c r="AI6" s="519"/>
      <c r="AJ6" s="519"/>
      <c r="AK6" s="519"/>
    </row>
    <row r="7" spans="1:37" s="63" customFormat="1" ht="10.5" customHeight="1" x14ac:dyDescent="0.25">
      <c r="A7" s="196">
        <v>1</v>
      </c>
      <c r="B7" s="197" t="str">
        <f>IF($E7="","",VLOOKUP($E7,'1MD ELO'!$A$7:$O$48,14))</f>
        <v/>
      </c>
      <c r="C7" s="197" t="str">
        <f>IF($E7="","",VLOOKUP($E7,'1MD ELO'!$A$7:$O$48,15))</f>
        <v/>
      </c>
      <c r="D7" s="198" t="str">
        <f>IF($E7="","",VLOOKUP($E7,'1MD ELO'!$A$7:$O$48,5))</f>
        <v/>
      </c>
      <c r="E7" s="199"/>
      <c r="F7" s="200" t="str">
        <f>UPPER(IF($E7="","",VLOOKUP($E7,'1MD ELO'!$A$7:$O$48,2)))</f>
        <v/>
      </c>
      <c r="G7" s="200" t="str">
        <f>IF($E7="","",VLOOKUP($E7,'1MD ELO'!$A$7:$O$48,3))</f>
        <v/>
      </c>
      <c r="H7" s="200"/>
      <c r="I7" s="200" t="str">
        <f>IF($E7="","",VLOOKUP($E7,'1MD ELO'!$A$7:$O$48,4))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v>2</v>
      </c>
      <c r="B9" s="197" t="str">
        <f>IF($E9="","",VLOOKUP($E9,'1MD ELO'!$A$7:$O$48,14))</f>
        <v/>
      </c>
      <c r="C9" s="197" t="str">
        <f>IF($E9="","",VLOOKUP($E9,'1MD ELO'!$A$7:$O$48,15))</f>
        <v/>
      </c>
      <c r="D9" s="198" t="str">
        <f>IF($E9="","",VLOOKUP($E9,'1MD ELO'!$A$7:$O$48,5))</f>
        <v/>
      </c>
      <c r="E9" s="199"/>
      <c r="F9" s="219" t="str">
        <f>UPPER(IF($E9="","",VLOOKUP($E9,'1MD ELO'!$A$7:$O$48,2)))</f>
        <v/>
      </c>
      <c r="G9" s="219" t="str">
        <f>IF($E9="","",VLOOKUP($E9,'1MD ELO'!$A$7:$O$48,3))</f>
        <v/>
      </c>
      <c r="H9" s="219"/>
      <c r="I9" s="219" t="str">
        <f>IF($E9="","",VLOOKUP($E9,'1MD ELO'!$A$7:$O$48,4))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v>3</v>
      </c>
      <c r="B11" s="197" t="str">
        <f>IF($E11="","",VLOOKUP($E11,'1MD ELO'!$A$7:$O$48,14))</f>
        <v/>
      </c>
      <c r="C11" s="197" t="str">
        <f>IF($E11="","",VLOOKUP($E11,'1MD ELO'!$A$7:$O$48,15))</f>
        <v/>
      </c>
      <c r="D11" s="198" t="str">
        <f>IF($E11="","",VLOOKUP($E11,'1MD ELO'!$A$7:$O$48,5))</f>
        <v/>
      </c>
      <c r="E11" s="199"/>
      <c r="F11" s="219" t="str">
        <f>UPPER(IF($E11="","",VLOOKUP($E11,'1MD ELO'!$A$7:$O$48,2)))</f>
        <v/>
      </c>
      <c r="G11" s="219" t="str">
        <f>IF($E11="","",VLOOKUP($E11,'1MD ELO'!$A$7:$O$48,3))</f>
        <v/>
      </c>
      <c r="H11" s="219"/>
      <c r="I11" s="219" t="str">
        <f>IF($E11="","",VLOOKUP($E11,'1MD ELO'!$A$7:$O$48,4))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c r="B12" s="210"/>
      <c r="C12" s="210"/>
      <c r="D12" s="211"/>
      <c r="E12" s="223"/>
      <c r="F12" s="213"/>
      <c r="G12" s="213"/>
      <c r="H12" s="214"/>
      <c r="I12" s="528"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209">
        <v>4</v>
      </c>
      <c r="B13" s="197" t="str">
        <f>IF($E13="","",VLOOKUP($E13,'1MD ELO'!$A$7:$O$48,14))</f>
        <v/>
      </c>
      <c r="C13" s="197" t="str">
        <f>IF($E13="","",VLOOKUP($E13,'1MD ELO'!$A$7:$O$48,15))</f>
        <v/>
      </c>
      <c r="D13" s="198" t="str">
        <f>IF($E13="","",VLOOKUP($E13,'1MD ELO'!$A$7:$O$48,5))</f>
        <v/>
      </c>
      <c r="E13" s="199"/>
      <c r="F13" s="219" t="str">
        <f>UPPER(IF($E13="","",VLOOKUP($E13,'1MD ELO'!$A$7:$O$48,2)))</f>
        <v/>
      </c>
      <c r="G13" s="219" t="str">
        <f>IF($E13="","",VLOOKUP($E13,'1MD ELO'!$A$7:$O$48,3))</f>
        <v/>
      </c>
      <c r="H13" s="219"/>
      <c r="I13" s="219" t="str">
        <f>IF($E13="","",VLOOKUP($E13,'1MD ELO'!$A$7:$O$48,4))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09"/>
      <c r="B14" s="210"/>
      <c r="C14" s="210"/>
      <c r="D14" s="211"/>
      <c r="E14" s="223"/>
      <c r="F14" s="213"/>
      <c r="G14" s="213"/>
      <c r="H14" s="214"/>
      <c r="I14" s="21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209">
        <v>5</v>
      </c>
      <c r="B15" s="197" t="str">
        <f>IF($E15="","",VLOOKUP($E15,'1MD ELO'!$A$7:$O$48,14))</f>
        <v/>
      </c>
      <c r="C15" s="197" t="str">
        <f>IF($E15="","",VLOOKUP($E15,'1MD ELO'!$A$7:$O$48,15))</f>
        <v/>
      </c>
      <c r="D15" s="198" t="str">
        <f>IF($E15="","",VLOOKUP($E15,'1MD ELO'!$A$7:$O$48,5))</f>
        <v/>
      </c>
      <c r="E15" s="199"/>
      <c r="F15" s="219" t="str">
        <f>UPPER(IF($E15="","",VLOOKUP($E15,'1MD ELO'!$A$7:$O$48,2)))</f>
        <v/>
      </c>
      <c r="G15" s="219" t="str">
        <f>IF($E15="","",VLOOKUP($E15,'1MD ELO'!$A$7:$O$48,3))</f>
        <v/>
      </c>
      <c r="H15" s="219"/>
      <c r="I15" s="219" t="str">
        <f>IF($E15="","",VLOOKUP($E15,'1MD ELO'!$A$7:$O$48,4))</f>
        <v/>
      </c>
      <c r="J15" s="236"/>
      <c r="K15" s="202"/>
      <c r="L15" s="202"/>
      <c r="M15" s="202"/>
      <c r="N15" s="520"/>
      <c r="O15" s="202"/>
      <c r="P15" s="529"/>
      <c r="Q15" s="203"/>
      <c r="R15" s="204"/>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209"/>
      <c r="B16" s="210"/>
      <c r="C16" s="210"/>
      <c r="D16" s="211"/>
      <c r="E16" s="223"/>
      <c r="F16" s="213"/>
      <c r="G16" s="213"/>
      <c r="H16" s="214"/>
      <c r="I16" s="528" t="s">
        <v>59</v>
      </c>
      <c r="J16" s="216"/>
      <c r="K16" s="217" t="str">
        <f>UPPER(IF(OR(J16="a",J16="as"),F15,IF(OR(J16="b",J16="bs"),F17,)))</f>
        <v/>
      </c>
      <c r="L16" s="217"/>
      <c r="M16" s="202"/>
      <c r="N16" s="520"/>
      <c r="O16" s="203"/>
      <c r="P16" s="529"/>
      <c r="Q16" s="203"/>
      <c r="R16" s="204"/>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v>6</v>
      </c>
      <c r="B17" s="197" t="str">
        <f>IF($E17="","",VLOOKUP($E17,'1MD ELO'!$A$7:$O$48,14))</f>
        <v/>
      </c>
      <c r="C17" s="197" t="str">
        <f>IF($E17="","",VLOOKUP($E17,'1MD ELO'!$A$7:$O$48,15))</f>
        <v/>
      </c>
      <c r="D17" s="198" t="str">
        <f>IF($E17="","",VLOOKUP($E17,'1MD ELO'!$A$7:$O$48,5))</f>
        <v/>
      </c>
      <c r="E17" s="199"/>
      <c r="F17" s="219" t="str">
        <f>UPPER(IF($E17="","",VLOOKUP($E17,'1MD ELO'!$A$7:$O$48,2)))</f>
        <v/>
      </c>
      <c r="G17" s="219" t="str">
        <f>IF($E17="","",VLOOKUP($E17,'1MD ELO'!$A$7:$O$48,3))</f>
        <v/>
      </c>
      <c r="H17" s="219"/>
      <c r="I17" s="219" t="str">
        <f>IF($E17="","",VLOOKUP($E17,'1MD ELO'!$A$7:$O$48,4))</f>
        <v/>
      </c>
      <c r="J17" s="221"/>
      <c r="K17" s="202"/>
      <c r="L17" s="222"/>
      <c r="M17" s="202"/>
      <c r="N17" s="520"/>
      <c r="O17" s="203"/>
      <c r="P17" s="529"/>
      <c r="Q17" s="203"/>
      <c r="R17" s="204"/>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c r="B18" s="210"/>
      <c r="C18" s="210"/>
      <c r="D18" s="211"/>
      <c r="E18" s="223"/>
      <c r="F18" s="213"/>
      <c r="G18" s="213"/>
      <c r="H18" s="214"/>
      <c r="I18" s="213"/>
      <c r="J18" s="224"/>
      <c r="K18" s="215" t="s">
        <v>59</v>
      </c>
      <c r="L18" s="225"/>
      <c r="M18" s="217" t="str">
        <f>UPPER(IF(OR(L18="a",L18="as"),K16,IF(OR(L18="b",L18="bs"),K20,)))</f>
        <v/>
      </c>
      <c r="N18" s="521"/>
      <c r="O18" s="203"/>
      <c r="P18" s="529"/>
      <c r="Q18" s="203"/>
      <c r="R18" s="204"/>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v>7</v>
      </c>
      <c r="B19" s="197" t="str">
        <f>IF($E19="","",VLOOKUP($E19,'1MD ELO'!$A$7:$O$48,14))</f>
        <v/>
      </c>
      <c r="C19" s="197" t="str">
        <f>IF($E19="","",VLOOKUP($E19,'1MD ELO'!$A$7:$O$48,15))</f>
        <v/>
      </c>
      <c r="D19" s="198" t="str">
        <f>IF($E19="","",VLOOKUP($E19,'1MD ELO'!$A$7:$O$48,5))</f>
        <v/>
      </c>
      <c r="E19" s="199"/>
      <c r="F19" s="219" t="str">
        <f>UPPER(IF($E19="","",VLOOKUP($E19,'1MD ELO'!$A$7:$O$48,2)))</f>
        <v/>
      </c>
      <c r="G19" s="219" t="str">
        <f>IF($E19="","",VLOOKUP($E19,'1MD ELO'!$A$7:$O$48,3))</f>
        <v/>
      </c>
      <c r="H19" s="219"/>
      <c r="I19" s="219" t="str">
        <f>IF($E19="","",VLOOKUP($E19,'1MD ELO'!$A$7:$O$48,4))</f>
        <v/>
      </c>
      <c r="J19" s="201"/>
      <c r="K19" s="202"/>
      <c r="L19" s="228"/>
      <c r="M19" s="202"/>
      <c r="N19" s="227"/>
      <c r="O19" s="203"/>
      <c r="P19" s="529"/>
      <c r="Q19" s="203"/>
      <c r="R19" s="204"/>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03"/>
      <c r="P20" s="529"/>
      <c r="Q20" s="203"/>
      <c r="R20" s="204"/>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196">
        <v>8</v>
      </c>
      <c r="B21" s="197" t="str">
        <f>IF($E21="","",VLOOKUP($E21,'1MD ELO'!$A$7:$O$48,14))</f>
        <v/>
      </c>
      <c r="C21" s="197" t="str">
        <f>IF($E21="","",VLOOKUP($E21,'1MD ELO'!$A$7:$O$48,15))</f>
        <v/>
      </c>
      <c r="D21" s="198" t="str">
        <f>IF($E21="","",VLOOKUP($E21,'1MD ELO'!$A$7:$O$48,5))</f>
        <v/>
      </c>
      <c r="E21" s="199"/>
      <c r="F21" s="200" t="str">
        <f>UPPER(IF($E21="","",VLOOKUP($E21,'1MD ELO'!$A$7:$O$48,2)))</f>
        <v/>
      </c>
      <c r="G21" s="200" t="str">
        <f>IF($E21="","",VLOOKUP($E21,'1MD ELO'!$A$7:$O$48,3))</f>
        <v/>
      </c>
      <c r="H21" s="200"/>
      <c r="I21" s="200" t="str">
        <f>IF($E21="","",VLOOKUP($E21,'1MD ELO'!$A$7:$O$48,4))</f>
        <v/>
      </c>
      <c r="J21" s="231"/>
      <c r="K21" s="202"/>
      <c r="L21" s="202"/>
      <c r="M21" s="202"/>
      <c r="N21" s="227"/>
      <c r="O21" s="203"/>
      <c r="P21" s="529"/>
      <c r="Q21" s="203"/>
      <c r="R21" s="204"/>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09"/>
      <c r="B22" s="210"/>
      <c r="C22" s="210"/>
      <c r="D22" s="211"/>
      <c r="E22" s="212"/>
      <c r="F22" s="233"/>
      <c r="G22" s="233"/>
      <c r="H22" s="303"/>
      <c r="I22" s="233"/>
      <c r="J22" s="224"/>
      <c r="K22" s="202"/>
      <c r="L22" s="202"/>
      <c r="M22" s="202"/>
      <c r="N22" s="227"/>
      <c r="O22" s="215" t="s">
        <v>59</v>
      </c>
      <c r="P22" s="225"/>
      <c r="Q22" s="217" t="str">
        <f>UPPER(IF(OR(P22="a",P22="as"),O14,IF(OR(P22="b",P22="bs"),O30,)))</f>
        <v/>
      </c>
      <c r="R22" s="530"/>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v>9</v>
      </c>
      <c r="B23" s="197" t="str">
        <f>IF($E23="","",VLOOKUP($E23,'1MD ELO'!$A$7:$O$48,14))</f>
        <v/>
      </c>
      <c r="C23" s="197" t="str">
        <f>IF($E23="","",VLOOKUP($E23,'1MD ELO'!$A$7:$O$48,15))</f>
        <v/>
      </c>
      <c r="D23" s="198" t="str">
        <f>IF($E23="","",VLOOKUP($E23,'1MD ELO'!$A$7:$O$48,5))</f>
        <v/>
      </c>
      <c r="E23" s="199"/>
      <c r="F23" s="200" t="str">
        <f>UPPER(IF($E23="","",VLOOKUP($E23,'1MD ELO'!$A$7:$O$48,2)))</f>
        <v/>
      </c>
      <c r="G23" s="200" t="str">
        <f>IF($E23="","",VLOOKUP($E23,'1MD ELO'!$A$7:$O$48,3))</f>
        <v/>
      </c>
      <c r="H23" s="200"/>
      <c r="I23" s="200" t="str">
        <f>IF($E23="","",VLOOKUP($E23,'1MD ELO'!$A$7:$O$48,4))</f>
        <v/>
      </c>
      <c r="J23" s="201"/>
      <c r="K23" s="202"/>
      <c r="L23" s="202"/>
      <c r="M23" s="202"/>
      <c r="N23" s="227"/>
      <c r="O23" s="203"/>
      <c r="P23" s="52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209"/>
      <c r="B24" s="210"/>
      <c r="C24" s="210"/>
      <c r="D24" s="211"/>
      <c r="E24" s="212"/>
      <c r="F24" s="213"/>
      <c r="G24" s="213"/>
      <c r="H24" s="214"/>
      <c r="I24" s="215" t="s">
        <v>59</v>
      </c>
      <c r="J24" s="216"/>
      <c r="K24" s="217" t="str">
        <f>UPPER(IF(OR(J24="a",J24="as"),F23,IF(OR(J24="b",J24="bs"),F25,)))</f>
        <v/>
      </c>
      <c r="L24" s="217"/>
      <c r="M24" s="202"/>
      <c r="N24" s="227"/>
      <c r="O24" s="203"/>
      <c r="P24" s="529"/>
      <c r="Q24" s="203"/>
      <c r="R24" s="529"/>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v>10</v>
      </c>
      <c r="B25" s="197" t="str">
        <f>IF($E25="","",VLOOKUP($E25,'1MD ELO'!$A$7:$O$48,14))</f>
        <v/>
      </c>
      <c r="C25" s="197" t="str">
        <f>IF($E25="","",VLOOKUP($E25,'1MD ELO'!$A$7:$O$48,15))</f>
        <v/>
      </c>
      <c r="D25" s="198" t="str">
        <f>IF($E25="","",VLOOKUP($E25,'1MD ELO'!$A$7:$O$48,5))</f>
        <v/>
      </c>
      <c r="E25" s="199"/>
      <c r="F25" s="219" t="str">
        <f>UPPER(IF($E25="","",VLOOKUP($E25,'1MD ELO'!$A$7:$O$48,2)))</f>
        <v/>
      </c>
      <c r="G25" s="219" t="str">
        <f>IF($E25="","",VLOOKUP($E25,'1MD ELO'!$A$7:$O$48,3))</f>
        <v/>
      </c>
      <c r="H25" s="219"/>
      <c r="I25" s="219" t="str">
        <f>IF($E25="","",VLOOKUP($E25,'1MD ELO'!$A$7:$O$48,4))</f>
        <v/>
      </c>
      <c r="J25" s="221"/>
      <c r="K25" s="202"/>
      <c r="L25" s="222"/>
      <c r="M25" s="202"/>
      <c r="N25" s="227"/>
      <c r="O25" s="203"/>
      <c r="P25" s="529"/>
      <c r="Q25" s="203"/>
      <c r="R25" s="529"/>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c r="B26" s="210"/>
      <c r="C26" s="210"/>
      <c r="D26" s="211"/>
      <c r="E26" s="223"/>
      <c r="F26" s="213"/>
      <c r="G26" s="213"/>
      <c r="H26" s="214"/>
      <c r="I26" s="213"/>
      <c r="J26" s="224"/>
      <c r="K26" s="215" t="s">
        <v>59</v>
      </c>
      <c r="L26" s="225"/>
      <c r="M26" s="217" t="str">
        <f>UPPER(IF(OR(L26="a",L26="as"),K24,IF(OR(L26="b",L26="bs"),K28,)))</f>
        <v/>
      </c>
      <c r="N26" s="226"/>
      <c r="O26" s="203"/>
      <c r="P26" s="529"/>
      <c r="Q26" s="203"/>
      <c r="R26" s="529"/>
      <c r="S26" s="207"/>
      <c r="Y26"/>
      <c r="Z26"/>
      <c r="AA26"/>
      <c r="AB26"/>
      <c r="AC26"/>
      <c r="AD26"/>
      <c r="AE26"/>
      <c r="AF26"/>
      <c r="AG26"/>
      <c r="AH26"/>
      <c r="AI26"/>
      <c r="AJ26"/>
      <c r="AK26"/>
    </row>
    <row r="27" spans="1:37" s="63" customFormat="1" ht="9" customHeight="1" x14ac:dyDescent="0.25">
      <c r="A27" s="209">
        <v>11</v>
      </c>
      <c r="B27" s="197" t="str">
        <f>IF($E27="","",VLOOKUP($E27,'1MD ELO'!$A$7:$O$48,14))</f>
        <v/>
      </c>
      <c r="C27" s="197" t="str">
        <f>IF($E27="","",VLOOKUP($E27,'1MD ELO'!$A$7:$O$48,15))</f>
        <v/>
      </c>
      <c r="D27" s="198" t="str">
        <f>IF($E27="","",VLOOKUP($E27,'1MD ELO'!$A$7:$O$48,5))</f>
        <v/>
      </c>
      <c r="E27" s="199"/>
      <c r="F27" s="219" t="str">
        <f>UPPER(IF($E27="","",VLOOKUP($E27,'1MD ELO'!$A$7:$O$48,2)))</f>
        <v/>
      </c>
      <c r="G27" s="219" t="str">
        <f>IF($E27="","",VLOOKUP($E27,'1MD ELO'!$A$7:$O$48,3))</f>
        <v/>
      </c>
      <c r="H27" s="219"/>
      <c r="I27" s="219" t="str">
        <f>IF($E27="","",VLOOKUP($E27,'1MD ELO'!$A$7:$O$48,4))</f>
        <v/>
      </c>
      <c r="J27" s="201"/>
      <c r="K27" s="202"/>
      <c r="L27" s="228"/>
      <c r="M27" s="202"/>
      <c r="N27" s="520"/>
      <c r="O27" s="203"/>
      <c r="P27" s="529"/>
      <c r="Q27" s="203"/>
      <c r="R27" s="529"/>
      <c r="S27" s="207"/>
      <c r="Y27"/>
      <c r="Z27"/>
      <c r="AA27"/>
      <c r="AB27"/>
      <c r="AC27"/>
      <c r="AD27"/>
      <c r="AE27"/>
      <c r="AF27"/>
      <c r="AG27"/>
      <c r="AH27"/>
      <c r="AI27"/>
      <c r="AJ27"/>
      <c r="AK27"/>
    </row>
    <row r="28" spans="1:37" s="63" customFormat="1" ht="9" customHeight="1" x14ac:dyDescent="0.25">
      <c r="A28" s="234"/>
      <c r="B28" s="210"/>
      <c r="C28" s="210"/>
      <c r="D28" s="211"/>
      <c r="E28" s="223"/>
      <c r="F28" s="213"/>
      <c r="G28" s="213"/>
      <c r="H28" s="214"/>
      <c r="I28" s="528" t="s">
        <v>59</v>
      </c>
      <c r="J28" s="216"/>
      <c r="K28" s="217" t="str">
        <f>UPPER(IF(OR(J28="a",J28="as"),F27,IF(OR(J28="b",J28="bs"),F29,)))</f>
        <v/>
      </c>
      <c r="L28" s="230"/>
      <c r="M28" s="202"/>
      <c r="N28" s="520"/>
      <c r="O28" s="203"/>
      <c r="P28" s="529"/>
      <c r="Q28" s="203"/>
      <c r="R28" s="529"/>
      <c r="S28" s="207"/>
    </row>
    <row r="29" spans="1:37" s="63" customFormat="1" ht="9" customHeight="1" x14ac:dyDescent="0.25">
      <c r="A29" s="209">
        <v>12</v>
      </c>
      <c r="B29" s="197" t="str">
        <f>IF($E29="","",VLOOKUP($E29,'1MD ELO'!$A$7:$O$48,14))</f>
        <v/>
      </c>
      <c r="C29" s="197" t="str">
        <f>IF($E29="","",VLOOKUP($E29,'1MD ELO'!$A$7:$O$48,15))</f>
        <v/>
      </c>
      <c r="D29" s="198" t="str">
        <f>IF($E29="","",VLOOKUP($E29,'1MD ELO'!$A$7:$O$48,5))</f>
        <v/>
      </c>
      <c r="E29" s="199"/>
      <c r="F29" s="219" t="str">
        <f>UPPER(IF($E29="","",VLOOKUP($E29,'1MD ELO'!$A$7:$O$48,2)))</f>
        <v/>
      </c>
      <c r="G29" s="219" t="str">
        <f>IF($E29="","",VLOOKUP($E29,'1MD ELO'!$A$7:$O$48,3))</f>
        <v/>
      </c>
      <c r="H29" s="219"/>
      <c r="I29" s="219" t="str">
        <f>IF($E29="","",VLOOKUP($E29,'1MD ELO'!$A$7:$O$48,4))</f>
        <v/>
      </c>
      <c r="J29" s="231"/>
      <c r="K29" s="202"/>
      <c r="L29" s="202"/>
      <c r="M29" s="202"/>
      <c r="N29" s="520"/>
      <c r="O29" s="203"/>
      <c r="P29" s="529"/>
      <c r="Q29" s="203"/>
      <c r="R29" s="529"/>
      <c r="S29" s="207"/>
    </row>
    <row r="30" spans="1:37" s="63" customFormat="1" ht="9" customHeight="1" x14ac:dyDescent="0.25">
      <c r="A30" s="209"/>
      <c r="B30" s="210"/>
      <c r="C30" s="210"/>
      <c r="D30" s="211"/>
      <c r="E30" s="223"/>
      <c r="F30" s="213"/>
      <c r="G30" s="213"/>
      <c r="H30" s="214"/>
      <c r="I30" s="213"/>
      <c r="J30" s="224"/>
      <c r="K30" s="202"/>
      <c r="L30" s="202"/>
      <c r="M30" s="215" t="s">
        <v>59</v>
      </c>
      <c r="N30" s="225"/>
      <c r="O30" s="217" t="str">
        <f>UPPER(IF(OR(N30="a",N30="as"),M26,IF(OR(N30="b",N30="bs"),M34,)))</f>
        <v/>
      </c>
      <c r="P30" s="531"/>
      <c r="Q30" s="203"/>
      <c r="R30" s="529"/>
      <c r="S30" s="207"/>
    </row>
    <row r="31" spans="1:37" s="63" customFormat="1" ht="9" customHeight="1" x14ac:dyDescent="0.25">
      <c r="A31" s="209">
        <v>13</v>
      </c>
      <c r="B31" s="197" t="str">
        <f>IF($E31="","",VLOOKUP($E31,'1MD ELO'!$A$7:$O$48,14))</f>
        <v/>
      </c>
      <c r="C31" s="197" t="str">
        <f>IF($E31="","",VLOOKUP($E31,'1MD ELO'!$A$7:$O$48,15))</f>
        <v/>
      </c>
      <c r="D31" s="198" t="str">
        <f>IF($E31="","",VLOOKUP($E31,'1MD ELO'!$A$7:$O$48,5))</f>
        <v/>
      </c>
      <c r="E31" s="199"/>
      <c r="F31" s="219" t="str">
        <f>UPPER(IF($E31="","",VLOOKUP($E31,'1MD ELO'!$A$7:$O$48,2)))</f>
        <v/>
      </c>
      <c r="G31" s="219" t="str">
        <f>IF($E31="","",VLOOKUP($E31,'1MD ELO'!$A$7:$O$48,3))</f>
        <v/>
      </c>
      <c r="H31" s="219"/>
      <c r="I31" s="219" t="str">
        <f>IF($E31="","",VLOOKUP($E31,'1MD ELO'!$A$7:$O$48,4))</f>
        <v/>
      </c>
      <c r="J31" s="236"/>
      <c r="K31" s="202"/>
      <c r="L31" s="202"/>
      <c r="M31" s="202"/>
      <c r="N31" s="520"/>
      <c r="O31" s="202"/>
      <c r="P31" s="204"/>
      <c r="Q31" s="203"/>
      <c r="R31" s="529"/>
      <c r="S31" s="207"/>
    </row>
    <row r="32" spans="1:37" s="63" customFormat="1" ht="9" customHeight="1" x14ac:dyDescent="0.25">
      <c r="A32" s="209"/>
      <c r="B32" s="210"/>
      <c r="C32" s="210"/>
      <c r="D32" s="211"/>
      <c r="E32" s="223"/>
      <c r="F32" s="213"/>
      <c r="G32" s="213"/>
      <c r="H32" s="214"/>
      <c r="I32" s="528" t="s">
        <v>59</v>
      </c>
      <c r="J32" s="216"/>
      <c r="K32" s="217" t="str">
        <f>UPPER(IF(OR(J32="a",J32="as"),F31,IF(OR(J32="b",J32="bs"),F33,)))</f>
        <v/>
      </c>
      <c r="L32" s="217"/>
      <c r="M32" s="202"/>
      <c r="N32" s="520"/>
      <c r="O32" s="203"/>
      <c r="P32" s="204"/>
      <c r="Q32" s="203"/>
      <c r="R32" s="529"/>
      <c r="S32" s="207"/>
    </row>
    <row r="33" spans="1:19" s="63" customFormat="1" ht="9" customHeight="1" x14ac:dyDescent="0.25">
      <c r="A33" s="209">
        <v>14</v>
      </c>
      <c r="B33" s="197" t="str">
        <f>IF($E33="","",VLOOKUP($E33,'1MD ELO'!$A$7:$O$48,14))</f>
        <v/>
      </c>
      <c r="C33" s="197" t="str">
        <f>IF($E33="","",VLOOKUP($E33,'1MD ELO'!$A$7:$O$48,15))</f>
        <v/>
      </c>
      <c r="D33" s="198" t="str">
        <f>IF($E33="","",VLOOKUP($E33,'1MD ELO'!$A$7:$O$48,5))</f>
        <v/>
      </c>
      <c r="E33" s="199"/>
      <c r="F33" s="219" t="str">
        <f>UPPER(IF($E33="","",VLOOKUP($E33,'1MD ELO'!$A$7:$O$48,2)))</f>
        <v/>
      </c>
      <c r="G33" s="219" t="str">
        <f>IF($E33="","",VLOOKUP($E33,'1MD ELO'!$A$7:$O$48,3))</f>
        <v/>
      </c>
      <c r="H33" s="219"/>
      <c r="I33" s="219" t="str">
        <f>IF($E33="","",VLOOKUP($E33,'1MD ELO'!$A$7:$O$48,4))</f>
        <v/>
      </c>
      <c r="J33" s="221"/>
      <c r="K33" s="202"/>
      <c r="L33" s="222"/>
      <c r="M33" s="202"/>
      <c r="N33" s="520"/>
      <c r="O33" s="203"/>
      <c r="P33" s="204"/>
      <c r="Q33" s="203"/>
      <c r="R33" s="529"/>
      <c r="S33" s="207"/>
    </row>
    <row r="34" spans="1:19" s="63" customFormat="1" ht="9" customHeight="1" x14ac:dyDescent="0.25">
      <c r="A34" s="209"/>
      <c r="B34" s="210"/>
      <c r="C34" s="210"/>
      <c r="D34" s="211"/>
      <c r="E34" s="223"/>
      <c r="F34" s="213"/>
      <c r="G34" s="213"/>
      <c r="H34" s="214"/>
      <c r="I34" s="213"/>
      <c r="J34" s="224"/>
      <c r="K34" s="215" t="s">
        <v>59</v>
      </c>
      <c r="L34" s="225"/>
      <c r="M34" s="217" t="str">
        <f>UPPER(IF(OR(L34="a",L34="as"),K32,IF(OR(L34="b",L34="bs"),K36,)))</f>
        <v/>
      </c>
      <c r="N34" s="521"/>
      <c r="O34" s="203"/>
      <c r="P34" s="204"/>
      <c r="Q34" s="203"/>
      <c r="R34" s="529"/>
      <c r="S34" s="207"/>
    </row>
    <row r="35" spans="1:19" s="63" customFormat="1" ht="9" customHeight="1" x14ac:dyDescent="0.25">
      <c r="A35" s="209">
        <v>15</v>
      </c>
      <c r="B35" s="197" t="str">
        <f>IF($E35="","",VLOOKUP($E35,'1MD ELO'!$A$7:$O$48,14))</f>
        <v/>
      </c>
      <c r="C35" s="197" t="str">
        <f>IF($E35="","",VLOOKUP($E35,'1MD ELO'!$A$7:$O$48,15))</f>
        <v/>
      </c>
      <c r="D35" s="198" t="str">
        <f>IF($E35="","",VLOOKUP($E35,'1MD ELO'!$A$7:$O$48,5))</f>
        <v/>
      </c>
      <c r="E35" s="199"/>
      <c r="F35" s="219" t="str">
        <f>UPPER(IF($E35="","",VLOOKUP($E35,'1MD ELO'!$A$7:$O$48,2)))</f>
        <v/>
      </c>
      <c r="G35" s="219" t="str">
        <f>IF($E35="","",VLOOKUP($E35,'1MD ELO'!$A$7:$O$48,3))</f>
        <v/>
      </c>
      <c r="H35" s="219"/>
      <c r="I35" s="219" t="str">
        <f>IF($E35="","",VLOOKUP($E35,'1MD ELO'!$A$7:$O$48,4))</f>
        <v/>
      </c>
      <c r="J35" s="201"/>
      <c r="K35" s="202"/>
      <c r="L35" s="228"/>
      <c r="M35" s="202"/>
      <c r="N35" s="227"/>
      <c r="O35" s="203"/>
      <c r="P35" s="204"/>
      <c r="Q35" s="203"/>
      <c r="R35" s="529"/>
      <c r="S35" s="207"/>
    </row>
    <row r="36" spans="1:19" s="63" customFormat="1" ht="9" customHeight="1" x14ac:dyDescent="0.25">
      <c r="A36" s="209"/>
      <c r="B36" s="210"/>
      <c r="C36" s="210"/>
      <c r="D36" s="211"/>
      <c r="E36" s="212"/>
      <c r="F36" s="213"/>
      <c r="G36" s="213"/>
      <c r="H36" s="214"/>
      <c r="I36" s="215" t="s">
        <v>59</v>
      </c>
      <c r="J36" s="216"/>
      <c r="K36" s="217" t="str">
        <f>UPPER(IF(OR(J36="a",J36="as"),F35,IF(OR(J36="b",J36="bs"),F37,)))</f>
        <v/>
      </c>
      <c r="L36" s="230"/>
      <c r="M36" s="202"/>
      <c r="N36" s="227"/>
      <c r="O36" s="203"/>
      <c r="P36" s="204"/>
      <c r="Q36" s="203"/>
      <c r="R36" s="529"/>
      <c r="S36" s="207"/>
    </row>
    <row r="37" spans="1:19" s="63" customFormat="1" ht="9" customHeight="1" x14ac:dyDescent="0.25">
      <c r="A37" s="196">
        <v>16</v>
      </c>
      <c r="B37" s="197" t="str">
        <f>IF($E37="","",VLOOKUP($E37,'1MD ELO'!$A$7:$O$48,14))</f>
        <v/>
      </c>
      <c r="C37" s="197" t="str">
        <f>IF($E37="","",VLOOKUP($E37,'1MD ELO'!$A$7:$O$48,15))</f>
        <v/>
      </c>
      <c r="D37" s="198" t="str">
        <f>IF($E37="","",VLOOKUP($E37,'1MD ELO'!$A$7:$O$48,5))</f>
        <v/>
      </c>
      <c r="E37" s="199"/>
      <c r="F37" s="200" t="str">
        <f>UPPER(IF($E37="","",VLOOKUP($E37,'1MD ELO'!$A$7:$O$48,2)))</f>
        <v/>
      </c>
      <c r="G37" s="200" t="str">
        <f>IF($E37="","",VLOOKUP($E37,'1MD ELO'!$A$7:$O$48,3))</f>
        <v/>
      </c>
      <c r="H37" s="200"/>
      <c r="I37" s="200" t="str">
        <f>IF($E37="","",VLOOKUP($E37,'1MD ELO'!$A$7:$O$48,4))</f>
        <v/>
      </c>
      <c r="J37" s="231"/>
      <c r="K37" s="202"/>
      <c r="L37" s="202"/>
      <c r="M37" s="202"/>
      <c r="N37" s="227"/>
      <c r="O37" s="204"/>
      <c r="P37" s="204"/>
      <c r="Q37" s="203"/>
      <c r="R37" s="529"/>
      <c r="S37" s="207"/>
    </row>
    <row r="38" spans="1:19" s="63" customFormat="1" ht="9" customHeight="1" x14ac:dyDescent="0.25">
      <c r="A38" s="209"/>
      <c r="B38" s="210"/>
      <c r="C38" s="210"/>
      <c r="D38" s="211"/>
      <c r="E38" s="212"/>
      <c r="F38" s="213"/>
      <c r="G38" s="213"/>
      <c r="H38" s="214"/>
      <c r="I38" s="213"/>
      <c r="J38" s="224"/>
      <c r="K38" s="202"/>
      <c r="L38" s="202"/>
      <c r="M38" s="202"/>
      <c r="N38" s="227"/>
      <c r="O38" s="532" t="s">
        <v>159</v>
      </c>
      <c r="P38" s="533"/>
      <c r="Q38" s="217" t="str">
        <f>UPPER(IF(OR(P39="a",P39="as"),Q22,IF(OR(P39="b",P39="bs"),Q54,)))</f>
        <v/>
      </c>
      <c r="R38" s="534"/>
      <c r="S38" s="207"/>
    </row>
    <row r="39" spans="1:19" s="63" customFormat="1" ht="9" customHeight="1" x14ac:dyDescent="0.25">
      <c r="A39" s="196">
        <v>17</v>
      </c>
      <c r="B39" s="197" t="str">
        <f>IF($E39="","",VLOOKUP($E39,'1MD ELO'!$A$7:$O$48,14))</f>
        <v/>
      </c>
      <c r="C39" s="197" t="str">
        <f>IF($E39="","",VLOOKUP($E39,'1MD ELO'!$A$7:$O$48,15))</f>
        <v/>
      </c>
      <c r="D39" s="198" t="str">
        <f>IF($E39="","",VLOOKUP($E39,'1MD ELO'!$A$7:$O$48,5))</f>
        <v/>
      </c>
      <c r="E39" s="199"/>
      <c r="F39" s="200" t="str">
        <f>UPPER(IF($E39="","",VLOOKUP($E39,'1MD ELO'!$A$7:$O$48,2)))</f>
        <v/>
      </c>
      <c r="G39" s="200" t="str">
        <f>IF($E39="","",VLOOKUP($E39,'1MD ELO'!$A$7:$O$48,3))</f>
        <v/>
      </c>
      <c r="H39" s="200"/>
      <c r="I39" s="200" t="str">
        <f>IF($E39="","",VLOOKUP($E39,'1MD ELO'!$A$7:$O$48,4))</f>
        <v/>
      </c>
      <c r="J39" s="201"/>
      <c r="K39" s="202"/>
      <c r="L39" s="202"/>
      <c r="M39" s="202"/>
      <c r="N39" s="227"/>
      <c r="O39" s="215" t="s">
        <v>59</v>
      </c>
      <c r="P39" s="299"/>
      <c r="Q39" s="202"/>
      <c r="R39" s="529"/>
      <c r="S39" s="207"/>
    </row>
    <row r="40" spans="1:19" s="63" customFormat="1" ht="9" customHeight="1" x14ac:dyDescent="0.25">
      <c r="A40" s="209"/>
      <c r="B40" s="210"/>
      <c r="C40" s="210"/>
      <c r="D40" s="211"/>
      <c r="E40" s="212"/>
      <c r="F40" s="213"/>
      <c r="G40" s="213"/>
      <c r="H40" s="214"/>
      <c r="I40" s="215" t="s">
        <v>59</v>
      </c>
      <c r="J40" s="216"/>
      <c r="K40" s="217" t="str">
        <f>UPPER(IF(OR(J40="a",J40="as"),F39,IF(OR(J40="b",J40="bs"),F41,)))</f>
        <v/>
      </c>
      <c r="L40" s="217"/>
      <c r="M40" s="202"/>
      <c r="N40" s="227"/>
      <c r="O40" s="203"/>
      <c r="P40" s="204"/>
      <c r="Q40" s="203"/>
      <c r="R40" s="529"/>
      <c r="S40" s="207"/>
    </row>
    <row r="41" spans="1:19" s="63" customFormat="1" ht="9" customHeight="1" x14ac:dyDescent="0.25">
      <c r="A41" s="209">
        <v>18</v>
      </c>
      <c r="B41" s="197" t="str">
        <f>IF($E41="","",VLOOKUP($E41,'1MD ELO'!$A$7:$O$48,14))</f>
        <v/>
      </c>
      <c r="C41" s="197" t="str">
        <f>IF($E41="","",VLOOKUP($E41,'1MD ELO'!$A$7:$O$48,15))</f>
        <v/>
      </c>
      <c r="D41" s="198" t="str">
        <f>IF($E41="","",VLOOKUP($E41,'1MD ELO'!$A$7:$O$48,5))</f>
        <v/>
      </c>
      <c r="E41" s="199"/>
      <c r="F41" s="219" t="str">
        <f>UPPER(IF($E41="","",VLOOKUP($E41,'1MD ELO'!$A$7:$O$48,2)))</f>
        <v/>
      </c>
      <c r="G41" s="219" t="str">
        <f>IF($E41="","",VLOOKUP($E41,'1MD ELO'!$A$7:$O$48,3))</f>
        <v/>
      </c>
      <c r="H41" s="219"/>
      <c r="I41" s="219" t="str">
        <f>IF($E41="","",VLOOKUP($E41,'1MD ELO'!$A$7:$O$48,4))</f>
        <v/>
      </c>
      <c r="J41" s="221"/>
      <c r="K41" s="202"/>
      <c r="L41" s="222"/>
      <c r="M41" s="202"/>
      <c r="N41" s="227"/>
      <c r="O41" s="203"/>
      <c r="P41" s="204"/>
      <c r="Q41" s="726" t="str">
        <f>IF(Y3="","",CONCATENATE(AB1," pont"))</f>
        <v/>
      </c>
      <c r="R41" s="726"/>
      <c r="S41" s="207"/>
    </row>
    <row r="42" spans="1:19" s="63" customFormat="1" ht="9" customHeight="1" x14ac:dyDescent="0.25">
      <c r="A42" s="209"/>
      <c r="B42" s="210"/>
      <c r="C42" s="210"/>
      <c r="D42" s="211"/>
      <c r="E42" s="223"/>
      <c r="F42" s="213"/>
      <c r="G42" s="213"/>
      <c r="H42" s="214"/>
      <c r="I42" s="213"/>
      <c r="J42" s="224"/>
      <c r="K42" s="215" t="s">
        <v>59</v>
      </c>
      <c r="L42" s="225"/>
      <c r="M42" s="217" t="str">
        <f>UPPER(IF(OR(L42="a",L42="as"),K40,IF(OR(L42="b",L42="bs"),K44,)))</f>
        <v/>
      </c>
      <c r="N42" s="226"/>
      <c r="O42" s="203"/>
      <c r="P42" s="204"/>
      <c r="Q42" s="203"/>
      <c r="R42" s="529"/>
      <c r="S42" s="207"/>
    </row>
    <row r="43" spans="1:19" s="63" customFormat="1" ht="9" customHeight="1" x14ac:dyDescent="0.25">
      <c r="A43" s="209">
        <v>19</v>
      </c>
      <c r="B43" s="197" t="str">
        <f>IF($E43="","",VLOOKUP($E43,'1MD ELO'!$A$7:$O$48,14))</f>
        <v/>
      </c>
      <c r="C43" s="197" t="str">
        <f>IF($E43="","",VLOOKUP($E43,'1MD ELO'!$A$7:$O$48,15))</f>
        <v/>
      </c>
      <c r="D43" s="198" t="str">
        <f>IF($E43="","",VLOOKUP($E43,'1MD ELO'!$A$7:$O$48,5))</f>
        <v/>
      </c>
      <c r="E43" s="199"/>
      <c r="F43" s="219" t="str">
        <f>UPPER(IF($E43="","",VLOOKUP($E43,'1MD ELO'!$A$7:$O$48,2)))</f>
        <v/>
      </c>
      <c r="G43" s="219" t="str">
        <f>IF($E43="","",VLOOKUP($E43,'1MD ELO'!$A$7:$O$48,3))</f>
        <v/>
      </c>
      <c r="H43" s="219"/>
      <c r="I43" s="219" t="str">
        <f>IF($E43="","",VLOOKUP($E43,'1MD ELO'!$A$7:$O$48,4))</f>
        <v/>
      </c>
      <c r="J43" s="201"/>
      <c r="K43" s="202"/>
      <c r="L43" s="228"/>
      <c r="M43" s="202"/>
      <c r="N43" s="520"/>
      <c r="O43" s="203"/>
      <c r="P43" s="204"/>
      <c r="Q43" s="203"/>
      <c r="R43" s="529"/>
      <c r="S43" s="207"/>
    </row>
    <row r="44" spans="1:19" s="63" customFormat="1" ht="9" customHeight="1" x14ac:dyDescent="0.25">
      <c r="A44" s="209"/>
      <c r="B44" s="210"/>
      <c r="C44" s="210"/>
      <c r="D44" s="211"/>
      <c r="E44" s="223"/>
      <c r="F44" s="213"/>
      <c r="G44" s="213"/>
      <c r="H44" s="214"/>
      <c r="I44" s="528" t="s">
        <v>59</v>
      </c>
      <c r="J44" s="216"/>
      <c r="K44" s="217" t="str">
        <f>UPPER(IF(OR(J44="a",J44="as"),F43,IF(OR(J44="b",J44="bs"),F45,)))</f>
        <v/>
      </c>
      <c r="L44" s="230"/>
      <c r="M44" s="202"/>
      <c r="N44" s="520"/>
      <c r="O44" s="203"/>
      <c r="P44" s="204"/>
      <c r="Q44" s="203"/>
      <c r="R44" s="529"/>
      <c r="S44" s="207"/>
    </row>
    <row r="45" spans="1:19" s="63" customFormat="1" ht="9" customHeight="1" x14ac:dyDescent="0.25">
      <c r="A45" s="209">
        <v>20</v>
      </c>
      <c r="B45" s="197" t="str">
        <f>IF($E45="","",VLOOKUP($E45,'1MD ELO'!$A$7:$O$48,14))</f>
        <v/>
      </c>
      <c r="C45" s="197" t="str">
        <f>IF($E45="","",VLOOKUP($E45,'1MD ELO'!$A$7:$O$48,15))</f>
        <v/>
      </c>
      <c r="D45" s="198" t="str">
        <f>IF($E45="","",VLOOKUP($E45,'1MD ELO'!$A$7:$O$48,5))</f>
        <v/>
      </c>
      <c r="E45" s="199"/>
      <c r="F45" s="219" t="str">
        <f>UPPER(IF($E45="","",VLOOKUP($E45,'1MD ELO'!$A$7:$O$48,2)))</f>
        <v/>
      </c>
      <c r="G45" s="219" t="str">
        <f>IF($E45="","",VLOOKUP($E45,'1MD ELO'!$A$7:$O$48,3))</f>
        <v/>
      </c>
      <c r="H45" s="219"/>
      <c r="I45" s="219" t="str">
        <f>IF($E45="","",VLOOKUP($E45,'1MD ELO'!$A$7:$O$48,4))</f>
        <v/>
      </c>
      <c r="J45" s="231"/>
      <c r="K45" s="202"/>
      <c r="L45" s="202"/>
      <c r="M45" s="202"/>
      <c r="N45" s="520"/>
      <c r="O45" s="203"/>
      <c r="P45" s="204"/>
      <c r="Q45" s="203"/>
      <c r="R45" s="529"/>
      <c r="S45" s="207"/>
    </row>
    <row r="46" spans="1:19" s="63" customFormat="1" ht="9" customHeight="1" x14ac:dyDescent="0.25">
      <c r="A46" s="209"/>
      <c r="B46" s="210"/>
      <c r="C46" s="210"/>
      <c r="D46" s="211"/>
      <c r="E46" s="223"/>
      <c r="F46" s="213"/>
      <c r="G46" s="213"/>
      <c r="H46" s="214"/>
      <c r="I46" s="213"/>
      <c r="J46" s="224"/>
      <c r="K46" s="202"/>
      <c r="L46" s="202"/>
      <c r="M46" s="215" t="s">
        <v>59</v>
      </c>
      <c r="N46" s="225"/>
      <c r="O46" s="217" t="str">
        <f>UPPER(IF(OR(N46="a",N46="as"),M42,IF(OR(N46="b",N46="bs"),M50,)))</f>
        <v/>
      </c>
      <c r="P46" s="530"/>
      <c r="Q46" s="203"/>
      <c r="R46" s="529"/>
      <c r="S46" s="207"/>
    </row>
    <row r="47" spans="1:19" s="63" customFormat="1" ht="9" customHeight="1" x14ac:dyDescent="0.25">
      <c r="A47" s="209">
        <v>21</v>
      </c>
      <c r="B47" s="197" t="str">
        <f>IF($E47="","",VLOOKUP($E47,'1MD ELO'!$A$7:$O$48,14))</f>
        <v/>
      </c>
      <c r="C47" s="197" t="str">
        <f>IF($E47="","",VLOOKUP($E47,'1MD ELO'!$A$7:$O$48,15))</f>
        <v/>
      </c>
      <c r="D47" s="198" t="str">
        <f>IF($E47="","",VLOOKUP($E47,'1MD ELO'!$A$7:$O$48,5))</f>
        <v/>
      </c>
      <c r="E47" s="199"/>
      <c r="F47" s="219" t="str">
        <f>UPPER(IF($E47="","",VLOOKUP($E47,'1MD ELO'!$A$7:$O$48,2)))</f>
        <v/>
      </c>
      <c r="G47" s="219" t="str">
        <f>IF($E47="","",VLOOKUP($E47,'1MD ELO'!$A$7:$O$48,3))</f>
        <v/>
      </c>
      <c r="H47" s="219"/>
      <c r="I47" s="219" t="str">
        <f>IF($E47="","",VLOOKUP($E47,'1MD ELO'!$A$7:$O$48,4))</f>
        <v/>
      </c>
      <c r="J47" s="236"/>
      <c r="K47" s="202"/>
      <c r="L47" s="202"/>
      <c r="M47" s="202"/>
      <c r="N47" s="520"/>
      <c r="O47" s="202"/>
      <c r="P47" s="529"/>
      <c r="Q47" s="203"/>
      <c r="R47" s="529"/>
      <c r="S47" s="207"/>
    </row>
    <row r="48" spans="1:19" s="63" customFormat="1" ht="9" customHeight="1" x14ac:dyDescent="0.25">
      <c r="A48" s="209"/>
      <c r="B48" s="210"/>
      <c r="C48" s="210"/>
      <c r="D48" s="211"/>
      <c r="E48" s="223"/>
      <c r="F48" s="213"/>
      <c r="G48" s="213"/>
      <c r="H48" s="214"/>
      <c r="I48" s="528" t="s">
        <v>59</v>
      </c>
      <c r="J48" s="216"/>
      <c r="K48" s="217" t="str">
        <f>UPPER(IF(OR(J48="a",J48="as"),F47,IF(OR(J48="b",J48="bs"),F49,)))</f>
        <v/>
      </c>
      <c r="L48" s="217"/>
      <c r="M48" s="202"/>
      <c r="N48" s="520"/>
      <c r="O48" s="203"/>
      <c r="P48" s="529"/>
      <c r="Q48" s="203"/>
      <c r="R48" s="529"/>
      <c r="S48" s="207"/>
    </row>
    <row r="49" spans="1:19" s="63" customFormat="1" ht="9" customHeight="1" x14ac:dyDescent="0.25">
      <c r="A49" s="209">
        <v>22</v>
      </c>
      <c r="B49" s="197" t="str">
        <f>IF($E49="","",VLOOKUP($E49,'1MD ELO'!$A$7:$O$48,14))</f>
        <v/>
      </c>
      <c r="C49" s="197" t="str">
        <f>IF($E49="","",VLOOKUP($E49,'1MD ELO'!$A$7:$O$48,15))</f>
        <v/>
      </c>
      <c r="D49" s="198" t="str">
        <f>IF($E49="","",VLOOKUP($E49,'1MD ELO'!$A$7:$O$48,5))</f>
        <v/>
      </c>
      <c r="E49" s="199"/>
      <c r="F49" s="219" t="str">
        <f>UPPER(IF($E49="","",VLOOKUP($E49,'1MD ELO'!$A$7:$O$48,2)))</f>
        <v/>
      </c>
      <c r="G49" s="219" t="str">
        <f>IF($E49="","",VLOOKUP($E49,'1MD ELO'!$A$7:$O$48,3))</f>
        <v/>
      </c>
      <c r="H49" s="219"/>
      <c r="I49" s="219" t="str">
        <f>IF($E49="","",VLOOKUP($E49,'1MD ELO'!$A$7:$O$48,4))</f>
        <v/>
      </c>
      <c r="J49" s="221"/>
      <c r="K49" s="202"/>
      <c r="L49" s="222"/>
      <c r="M49" s="202"/>
      <c r="N49" s="520"/>
      <c r="O49" s="203"/>
      <c r="P49" s="529"/>
      <c r="Q49" s="203"/>
      <c r="R49" s="529"/>
      <c r="S49" s="207"/>
    </row>
    <row r="50" spans="1:19" s="63" customFormat="1" ht="9" customHeight="1" x14ac:dyDescent="0.25">
      <c r="A50" s="209"/>
      <c r="B50" s="210"/>
      <c r="C50" s="210"/>
      <c r="D50" s="211"/>
      <c r="E50" s="223"/>
      <c r="F50" s="213"/>
      <c r="G50" s="213"/>
      <c r="H50" s="214"/>
      <c r="I50" s="213"/>
      <c r="J50" s="224"/>
      <c r="K50" s="215" t="s">
        <v>59</v>
      </c>
      <c r="L50" s="225"/>
      <c r="M50" s="217" t="str">
        <f>UPPER(IF(OR(L50="a",L50="as"),K48,IF(OR(L50="b",L50="bs"),K52,)))</f>
        <v/>
      </c>
      <c r="N50" s="521"/>
      <c r="O50" s="203"/>
      <c r="P50" s="529"/>
      <c r="Q50" s="203"/>
      <c r="R50" s="529"/>
      <c r="S50" s="207"/>
    </row>
    <row r="51" spans="1:19" s="63" customFormat="1" ht="9" customHeight="1" x14ac:dyDescent="0.25">
      <c r="A51" s="209">
        <v>23</v>
      </c>
      <c r="B51" s="197" t="str">
        <f>IF($E51="","",VLOOKUP($E51,'1MD ELO'!$A$7:$O$48,14))</f>
        <v/>
      </c>
      <c r="C51" s="197" t="str">
        <f>IF($E51="","",VLOOKUP($E51,'1MD ELO'!$A$7:$O$48,15))</f>
        <v/>
      </c>
      <c r="D51" s="198" t="str">
        <f>IF($E51="","",VLOOKUP($E51,'1MD ELO'!$A$7:$O$48,5))</f>
        <v/>
      </c>
      <c r="E51" s="199"/>
      <c r="F51" s="219" t="str">
        <f>UPPER(IF($E51="","",VLOOKUP($E51,'1MD ELO'!$A$7:$O$48,2)))</f>
        <v/>
      </c>
      <c r="G51" s="219" t="str">
        <f>IF($E51="","",VLOOKUP($E51,'1MD ELO'!$A$7:$O$48,3))</f>
        <v/>
      </c>
      <c r="H51" s="219"/>
      <c r="I51" s="219" t="str">
        <f>IF($E51="","",VLOOKUP($E51,'1MD ELO'!$A$7:$O$48,4))</f>
        <v/>
      </c>
      <c r="J51" s="201"/>
      <c r="K51" s="202"/>
      <c r="L51" s="228"/>
      <c r="M51" s="202"/>
      <c r="N51" s="227"/>
      <c r="O51" s="203"/>
      <c r="P51" s="529"/>
      <c r="Q51" s="203"/>
      <c r="R51" s="529"/>
      <c r="S51" s="207"/>
    </row>
    <row r="52" spans="1:19" s="63" customFormat="1" ht="9" customHeight="1" x14ac:dyDescent="0.25">
      <c r="A52" s="209"/>
      <c r="B52" s="210"/>
      <c r="C52" s="210"/>
      <c r="D52" s="211"/>
      <c r="E52" s="212"/>
      <c r="F52" s="213"/>
      <c r="G52" s="213"/>
      <c r="H52" s="214"/>
      <c r="I52" s="215" t="s">
        <v>59</v>
      </c>
      <c r="J52" s="216"/>
      <c r="K52" s="217" t="str">
        <f>UPPER(IF(OR(J52="a",J52="as"),F51,IF(OR(J52="b",J52="bs"),F53,)))</f>
        <v/>
      </c>
      <c r="L52" s="230"/>
      <c r="M52" s="202"/>
      <c r="N52" s="227"/>
      <c r="O52" s="203"/>
      <c r="P52" s="529"/>
      <c r="Q52" s="203"/>
      <c r="R52" s="529"/>
      <c r="S52" s="207"/>
    </row>
    <row r="53" spans="1:19" s="63" customFormat="1" ht="9" customHeight="1" x14ac:dyDescent="0.25">
      <c r="A53" s="196">
        <v>24</v>
      </c>
      <c r="B53" s="197" t="str">
        <f>IF($E53="","",VLOOKUP($E53,'1MD ELO'!$A$7:$O$48,14))</f>
        <v/>
      </c>
      <c r="C53" s="197" t="str">
        <f>IF($E53="","",VLOOKUP($E53,'1MD ELO'!$A$7:$O$48,15))</f>
        <v/>
      </c>
      <c r="D53" s="198" t="str">
        <f>IF($E53="","",VLOOKUP($E53,'1MD ELO'!$A$7:$O$48,5))</f>
        <v/>
      </c>
      <c r="E53" s="199"/>
      <c r="F53" s="200" t="str">
        <f>UPPER(IF($E53="","",VLOOKUP($E53,'1MD ELO'!$A$7:$O$48,2)))</f>
        <v/>
      </c>
      <c r="G53" s="200" t="str">
        <f>IF($E53="","",VLOOKUP($E53,'1MD ELO'!$A$7:$O$48,3))</f>
        <v/>
      </c>
      <c r="H53" s="200"/>
      <c r="I53" s="200" t="str">
        <f>IF($E53="","",VLOOKUP($E53,'1MD ELO'!$A$7:$O$48,4))</f>
        <v/>
      </c>
      <c r="J53" s="231"/>
      <c r="K53" s="202"/>
      <c r="L53" s="202"/>
      <c r="M53" s="202"/>
      <c r="N53" s="227"/>
      <c r="O53" s="203"/>
      <c r="P53" s="529"/>
      <c r="Q53" s="203"/>
      <c r="R53" s="529"/>
      <c r="S53" s="207"/>
    </row>
    <row r="54" spans="1:19" s="63" customFormat="1" ht="9" customHeight="1" x14ac:dyDescent="0.25">
      <c r="A54" s="209"/>
      <c r="B54" s="210"/>
      <c r="C54" s="210"/>
      <c r="D54" s="211"/>
      <c r="E54" s="212"/>
      <c r="F54" s="233"/>
      <c r="G54" s="233"/>
      <c r="H54" s="303"/>
      <c r="I54" s="233"/>
      <c r="J54" s="224"/>
      <c r="K54" s="202"/>
      <c r="L54" s="202"/>
      <c r="M54" s="202"/>
      <c r="N54" s="227"/>
      <c r="O54" s="215" t="s">
        <v>59</v>
      </c>
      <c r="P54" s="225"/>
      <c r="Q54" s="217" t="str">
        <f>UPPER(IF(OR(P54="a",P54="as"),O46,IF(OR(P54="b",P54="bs"),O62,)))</f>
        <v/>
      </c>
      <c r="R54" s="531"/>
      <c r="S54" s="207"/>
    </row>
    <row r="55" spans="1:19" s="63" customFormat="1" ht="9" customHeight="1" x14ac:dyDescent="0.25">
      <c r="A55" s="196">
        <v>25</v>
      </c>
      <c r="B55" s="197" t="str">
        <f>IF($E55="","",VLOOKUP($E55,'1MD ELO'!$A$7:$O$48,14))</f>
        <v/>
      </c>
      <c r="C55" s="197" t="str">
        <f>IF($E55="","",VLOOKUP($E55,'1MD ELO'!$A$7:$O$48,15))</f>
        <v/>
      </c>
      <c r="D55" s="198" t="str">
        <f>IF($E55="","",VLOOKUP($E55,'1MD ELO'!$A$7:$O$48,5))</f>
        <v/>
      </c>
      <c r="E55" s="199"/>
      <c r="F55" s="200" t="str">
        <f>UPPER(IF($E55="","",VLOOKUP($E55,'1MD ELO'!$A$7:$O$48,2)))</f>
        <v/>
      </c>
      <c r="G55" s="200" t="str">
        <f>IF($E55="","",VLOOKUP($E55,'1MD ELO'!$A$7:$O$48,3))</f>
        <v/>
      </c>
      <c r="H55" s="200"/>
      <c r="I55" s="200" t="str">
        <f>IF($E55="","",VLOOKUP($E55,'1MD ELO'!$A$7:$O$48,4))</f>
        <v/>
      </c>
      <c r="J55" s="201"/>
      <c r="K55" s="202"/>
      <c r="L55" s="202"/>
      <c r="M55" s="202"/>
      <c r="N55" s="227"/>
      <c r="O55" s="203"/>
      <c r="P55" s="529"/>
      <c r="Q55" s="202"/>
      <c r="R55" s="204"/>
      <c r="S55" s="207"/>
    </row>
    <row r="56" spans="1:19" s="63" customFormat="1" ht="9" customHeight="1" x14ac:dyDescent="0.25">
      <c r="A56" s="209"/>
      <c r="B56" s="210"/>
      <c r="C56" s="210"/>
      <c r="D56" s="211"/>
      <c r="E56" s="212"/>
      <c r="F56" s="213"/>
      <c r="G56" s="213"/>
      <c r="H56" s="214"/>
      <c r="I56" s="215" t="s">
        <v>59</v>
      </c>
      <c r="J56" s="216"/>
      <c r="K56" s="217" t="str">
        <f>UPPER(IF(OR(J56="a",J56="as"),F55,IF(OR(J56="b",J56="bs"),F57,)))</f>
        <v/>
      </c>
      <c r="L56" s="217"/>
      <c r="M56" s="202"/>
      <c r="N56" s="227"/>
      <c r="O56" s="203"/>
      <c r="P56" s="529"/>
      <c r="Q56" s="203"/>
      <c r="R56" s="204"/>
      <c r="S56" s="207"/>
    </row>
    <row r="57" spans="1:19" s="63" customFormat="1" ht="9" customHeight="1" x14ac:dyDescent="0.25">
      <c r="A57" s="209">
        <v>26</v>
      </c>
      <c r="B57" s="197" t="str">
        <f>IF($E57="","",VLOOKUP($E57,'1MD ELO'!$A$7:$O$48,14))</f>
        <v/>
      </c>
      <c r="C57" s="197" t="str">
        <f>IF($E57="","",VLOOKUP($E57,'1MD ELO'!$A$7:$O$48,15))</f>
        <v/>
      </c>
      <c r="D57" s="198" t="str">
        <f>IF($E57="","",VLOOKUP($E57,'1MD ELO'!$A$7:$O$48,5))</f>
        <v/>
      </c>
      <c r="E57" s="199"/>
      <c r="F57" s="219" t="str">
        <f>UPPER(IF($E57="","",VLOOKUP($E57,'1MD ELO'!$A$7:$O$48,2)))</f>
        <v/>
      </c>
      <c r="G57" s="219" t="str">
        <f>IF($E57="","",VLOOKUP($E57,'1MD ELO'!$A$7:$O$48,3))</f>
        <v/>
      </c>
      <c r="H57" s="219"/>
      <c r="I57" s="219" t="str">
        <f>IF($E57="","",VLOOKUP($E57,'1MD ELO'!$A$7:$O$48,4))</f>
        <v/>
      </c>
      <c r="J57" s="221"/>
      <c r="K57" s="202"/>
      <c r="L57" s="222"/>
      <c r="M57" s="202"/>
      <c r="N57" s="227"/>
      <c r="O57" s="203"/>
      <c r="P57" s="529"/>
      <c r="Q57" s="203"/>
      <c r="R57" s="204"/>
      <c r="S57" s="207"/>
    </row>
    <row r="58" spans="1:19" s="63" customFormat="1" ht="9" customHeight="1" x14ac:dyDescent="0.25">
      <c r="A58" s="209"/>
      <c r="B58" s="210"/>
      <c r="C58" s="210"/>
      <c r="D58" s="211"/>
      <c r="E58" s="223"/>
      <c r="F58" s="213"/>
      <c r="G58" s="213"/>
      <c r="H58" s="214"/>
      <c r="I58" s="213"/>
      <c r="J58" s="224"/>
      <c r="K58" s="215" t="s">
        <v>59</v>
      </c>
      <c r="L58" s="225"/>
      <c r="M58" s="217" t="str">
        <f>UPPER(IF(OR(L58="a",L58="as"),K56,IF(OR(L58="b",L58="bs"),K60,)))</f>
        <v/>
      </c>
      <c r="N58" s="226"/>
      <c r="O58" s="203"/>
      <c r="P58" s="529"/>
      <c r="Q58" s="203"/>
      <c r="R58" s="204"/>
      <c r="S58" s="207"/>
    </row>
    <row r="59" spans="1:19" s="63" customFormat="1" ht="9" customHeight="1" x14ac:dyDescent="0.25">
      <c r="A59" s="209">
        <v>27</v>
      </c>
      <c r="B59" s="197" t="str">
        <f>IF($E59="","",VLOOKUP($E59,'1MD ELO'!$A$7:$O$48,14))</f>
        <v/>
      </c>
      <c r="C59" s="197" t="str">
        <f>IF($E59="","",VLOOKUP($E59,'1MD ELO'!$A$7:$O$48,15))</f>
        <v/>
      </c>
      <c r="D59" s="198" t="str">
        <f>IF($E59="","",VLOOKUP($E59,'1MD ELO'!$A$7:$O$48,5))</f>
        <v/>
      </c>
      <c r="E59" s="199"/>
      <c r="F59" s="219" t="str">
        <f>UPPER(IF($E59="","",VLOOKUP($E59,'1MD ELO'!$A$7:$O$48,2)))</f>
        <v/>
      </c>
      <c r="G59" s="219" t="str">
        <f>IF($E59="","",VLOOKUP($E59,'1MD ELO'!$A$7:$O$48,3))</f>
        <v/>
      </c>
      <c r="H59" s="219"/>
      <c r="I59" s="219" t="str">
        <f>IF($E59="","",VLOOKUP($E59,'1MD ELO'!$A$7:$O$48,4))</f>
        <v/>
      </c>
      <c r="J59" s="201"/>
      <c r="K59" s="202"/>
      <c r="L59" s="228"/>
      <c r="M59" s="202"/>
      <c r="N59" s="520"/>
      <c r="O59" s="203"/>
      <c r="P59" s="529"/>
      <c r="Q59" s="203"/>
      <c r="R59" s="204"/>
      <c r="S59" s="313"/>
    </row>
    <row r="60" spans="1:19" s="63" customFormat="1" ht="9" customHeight="1" x14ac:dyDescent="0.25">
      <c r="A60" s="209"/>
      <c r="B60" s="210"/>
      <c r="C60" s="210"/>
      <c r="D60" s="211"/>
      <c r="E60" s="223"/>
      <c r="F60" s="213"/>
      <c r="G60" s="213"/>
      <c r="H60" s="214"/>
      <c r="I60" s="528" t="s">
        <v>59</v>
      </c>
      <c r="J60" s="216"/>
      <c r="K60" s="217" t="str">
        <f>UPPER(IF(OR(J60="a",J60="as"),F59,IF(OR(J60="b",J60="bs"),F61,)))</f>
        <v/>
      </c>
      <c r="L60" s="230"/>
      <c r="M60" s="202"/>
      <c r="N60" s="520"/>
      <c r="O60" s="203"/>
      <c r="P60" s="529"/>
      <c r="Q60" s="203"/>
      <c r="R60" s="204"/>
      <c r="S60" s="207"/>
    </row>
    <row r="61" spans="1:19" s="63" customFormat="1" ht="9" customHeight="1" x14ac:dyDescent="0.25">
      <c r="A61" s="209">
        <v>28</v>
      </c>
      <c r="B61" s="197" t="str">
        <f>IF($E61="","",VLOOKUP($E61,'1MD ELO'!$A$7:$O$48,14))</f>
        <v/>
      </c>
      <c r="C61" s="197" t="str">
        <f>IF($E61="","",VLOOKUP($E61,'1MD ELO'!$A$7:$O$48,15))</f>
        <v/>
      </c>
      <c r="D61" s="198" t="str">
        <f>IF($E61="","",VLOOKUP($E61,'1MD ELO'!$A$7:$O$48,5))</f>
        <v/>
      </c>
      <c r="E61" s="199"/>
      <c r="F61" s="219" t="str">
        <f>UPPER(IF($E61="","",VLOOKUP($E61,'1MD ELO'!$A$7:$O$48,2)))</f>
        <v/>
      </c>
      <c r="G61" s="219" t="str">
        <f>IF($E61="","",VLOOKUP($E61,'1MD ELO'!$A$7:$O$48,3))</f>
        <v/>
      </c>
      <c r="H61" s="219"/>
      <c r="I61" s="219" t="str">
        <f>IF($E61="","",VLOOKUP($E61,'1MD ELO'!$A$7:$O$48,4))</f>
        <v/>
      </c>
      <c r="J61" s="231"/>
      <c r="K61" s="202"/>
      <c r="L61" s="202"/>
      <c r="M61" s="202"/>
      <c r="N61" s="520"/>
      <c r="O61" s="203"/>
      <c r="P61" s="529"/>
      <c r="Q61" s="203"/>
      <c r="R61" s="204"/>
      <c r="S61" s="207"/>
    </row>
    <row r="62" spans="1:19" s="63" customFormat="1" ht="9" customHeight="1" x14ac:dyDescent="0.25">
      <c r="A62" s="209"/>
      <c r="B62" s="210"/>
      <c r="C62" s="210"/>
      <c r="D62" s="211"/>
      <c r="E62" s="223"/>
      <c r="F62" s="213"/>
      <c r="G62" s="213"/>
      <c r="H62" s="214"/>
      <c r="I62" s="213"/>
      <c r="J62" s="224"/>
      <c r="K62" s="202"/>
      <c r="L62" s="202"/>
      <c r="M62" s="215" t="s">
        <v>59</v>
      </c>
      <c r="N62" s="225"/>
      <c r="O62" s="217" t="str">
        <f>UPPER(IF(OR(N62="a",N62="as"),M58,IF(OR(N62="b",N62="bs"),M66,)))</f>
        <v/>
      </c>
      <c r="P62" s="531"/>
      <c r="Q62" s="203"/>
      <c r="R62" s="204"/>
      <c r="S62" s="207"/>
    </row>
    <row r="63" spans="1:19" s="63" customFormat="1" ht="9" customHeight="1" x14ac:dyDescent="0.25">
      <c r="A63" s="209">
        <v>29</v>
      </c>
      <c r="B63" s="197" t="str">
        <f>IF($E63="","",VLOOKUP($E63,'1MD ELO'!$A$7:$O$48,14))</f>
        <v/>
      </c>
      <c r="C63" s="197" t="str">
        <f>IF($E63="","",VLOOKUP($E63,'1MD ELO'!$A$7:$O$48,15))</f>
        <v/>
      </c>
      <c r="D63" s="198" t="str">
        <f>IF($E63="","",VLOOKUP($E63,'1MD ELO'!$A$7:$O$48,5))</f>
        <v/>
      </c>
      <c r="E63" s="199"/>
      <c r="F63" s="219" t="str">
        <f>UPPER(IF($E63="","",VLOOKUP($E63,'1MD ELO'!$A$7:$O$48,2)))</f>
        <v/>
      </c>
      <c r="G63" s="219" t="str">
        <f>IF($E63="","",VLOOKUP($E63,'1MD ELO'!$A$7:$O$48,3))</f>
        <v/>
      </c>
      <c r="H63" s="219"/>
      <c r="I63" s="219" t="str">
        <f>IF($E63="","",VLOOKUP($E63,'1MD ELO'!$A$7:$O$48,4))</f>
        <v/>
      </c>
      <c r="J63" s="236"/>
      <c r="K63" s="202"/>
      <c r="L63" s="202"/>
      <c r="M63" s="202"/>
      <c r="N63" s="520"/>
      <c r="O63" s="202"/>
      <c r="P63" s="227"/>
      <c r="Q63" s="205"/>
      <c r="R63" s="206"/>
      <c r="S63" s="207"/>
    </row>
    <row r="64" spans="1:19" s="63" customFormat="1" ht="9" customHeight="1" x14ac:dyDescent="0.25">
      <c r="A64" s="209"/>
      <c r="B64" s="210"/>
      <c r="C64" s="210"/>
      <c r="D64" s="211"/>
      <c r="E64" s="223"/>
      <c r="F64" s="213"/>
      <c r="G64" s="213"/>
      <c r="H64" s="214"/>
      <c r="I64" s="528" t="s">
        <v>59</v>
      </c>
      <c r="J64" s="216"/>
      <c r="K64" s="217" t="str">
        <f>UPPER(IF(OR(J64="a",J64="as"),F63,IF(OR(J64="b",J64="bs"),F65,)))</f>
        <v/>
      </c>
      <c r="L64" s="217"/>
      <c r="M64" s="202"/>
      <c r="N64" s="520"/>
      <c r="O64" s="227"/>
      <c r="P64" s="227"/>
      <c r="Q64" s="205"/>
      <c r="R64" s="206"/>
      <c r="S64" s="207"/>
    </row>
    <row r="65" spans="1:19" s="63" customFormat="1" ht="9" customHeight="1" x14ac:dyDescent="0.25">
      <c r="A65" s="209">
        <v>30</v>
      </c>
      <c r="B65" s="197" t="str">
        <f>IF($E65="","",VLOOKUP($E65,'1MD ELO'!$A$7:$O$48,14))</f>
        <v/>
      </c>
      <c r="C65" s="197" t="str">
        <f>IF($E65="","",VLOOKUP($E65,'1MD ELO'!$A$7:$O$48,15))</f>
        <v/>
      </c>
      <c r="D65" s="198" t="str">
        <f>IF($E65="","",VLOOKUP($E65,'1MD ELO'!$A$7:$O$48,5))</f>
        <v/>
      </c>
      <c r="E65" s="199"/>
      <c r="F65" s="219" t="str">
        <f>UPPER(IF($E65="","",VLOOKUP($E65,'1MD ELO'!$A$7:$O$48,2)))</f>
        <v/>
      </c>
      <c r="G65" s="219" t="str">
        <f>IF($E65="","",VLOOKUP($E65,'1MD ELO'!$A$7:$O$48,3))</f>
        <v/>
      </c>
      <c r="H65" s="219"/>
      <c r="I65" s="219" t="str">
        <f>IF($E65="","",VLOOKUP($E65,'1MD ELO'!$A$7:$O$48,4))</f>
        <v/>
      </c>
      <c r="J65" s="221"/>
      <c r="K65" s="202"/>
      <c r="L65" s="222"/>
      <c r="M65" s="202"/>
      <c r="N65" s="520"/>
      <c r="O65" s="227"/>
      <c r="P65" s="227"/>
      <c r="Q65" s="205"/>
      <c r="R65" s="206"/>
      <c r="S65" s="207"/>
    </row>
    <row r="66" spans="1:19" s="63" customFormat="1" ht="9" customHeight="1" x14ac:dyDescent="0.25">
      <c r="A66" s="209"/>
      <c r="B66" s="210"/>
      <c r="C66" s="210"/>
      <c r="D66" s="211"/>
      <c r="E66" s="223"/>
      <c r="F66" s="213"/>
      <c r="G66" s="213"/>
      <c r="H66" s="214"/>
      <c r="I66" s="213"/>
      <c r="J66" s="224"/>
      <c r="K66" s="215" t="s">
        <v>59</v>
      </c>
      <c r="L66" s="225"/>
      <c r="M66" s="217" t="str">
        <f>UPPER(IF(OR(L66="a",L66="as"),K64,IF(OR(L66="b",L66="bs"),K68,)))</f>
        <v/>
      </c>
      <c r="N66" s="521"/>
      <c r="O66" s="227"/>
      <c r="P66" s="227"/>
      <c r="Q66" s="205"/>
      <c r="R66" s="206"/>
      <c r="S66" s="207"/>
    </row>
    <row r="67" spans="1:19" s="63" customFormat="1" ht="9" customHeight="1" x14ac:dyDescent="0.25">
      <c r="A67" s="209">
        <v>31</v>
      </c>
      <c r="B67" s="197" t="str">
        <f>IF($E67="","",VLOOKUP($E67,'1MD ELO'!$A$7:$O$48,14))</f>
        <v/>
      </c>
      <c r="C67" s="197" t="str">
        <f>IF($E67="","",VLOOKUP($E67,'1MD ELO'!$A$7:$O$48,15))</f>
        <v/>
      </c>
      <c r="D67" s="198" t="str">
        <f>IF($E67="","",VLOOKUP($E67,'1MD ELO'!$A$7:$O$48,5))</f>
        <v/>
      </c>
      <c r="E67" s="199"/>
      <c r="F67" s="219" t="str">
        <f>UPPER(IF($E67="","",VLOOKUP($E67,'1MD ELO'!$A$7:$O$48,2)))</f>
        <v/>
      </c>
      <c r="G67" s="219" t="str">
        <f>IF($E67="","",VLOOKUP($E67,'1MD ELO'!$A$7:$O$48,3))</f>
        <v/>
      </c>
      <c r="H67" s="219"/>
      <c r="I67" s="219" t="str">
        <f>IF($E67="","",VLOOKUP($E67,'1MD ELO'!$A$7:$O$48,4))</f>
        <v/>
      </c>
      <c r="J67" s="201"/>
      <c r="K67" s="202"/>
      <c r="L67" s="228"/>
      <c r="M67" s="202"/>
      <c r="N67" s="227"/>
      <c r="O67" s="227"/>
      <c r="P67" s="227"/>
      <c r="Q67" s="205"/>
      <c r="R67" s="206"/>
      <c r="S67" s="207"/>
    </row>
    <row r="68" spans="1:19" s="63" customFormat="1" ht="9" customHeight="1" x14ac:dyDescent="0.25">
      <c r="A68" s="209"/>
      <c r="B68" s="210"/>
      <c r="C68" s="210"/>
      <c r="D68" s="211"/>
      <c r="E68" s="212"/>
      <c r="F68" s="213"/>
      <c r="G68" s="213"/>
      <c r="H68" s="214"/>
      <c r="I68" s="215" t="s">
        <v>59</v>
      </c>
      <c r="J68" s="216"/>
      <c r="K68" s="217" t="str">
        <f>UPPER(IF(OR(J68="a",J68="as"),F67,IF(OR(J68="b",J68="bs"),F69,)))</f>
        <v/>
      </c>
      <c r="L68" s="230"/>
      <c r="M68" s="202"/>
      <c r="N68" s="227"/>
      <c r="O68" s="227"/>
      <c r="P68" s="227"/>
      <c r="Q68" s="205"/>
      <c r="R68" s="206"/>
      <c r="S68" s="207"/>
    </row>
    <row r="69" spans="1:19" s="63" customFormat="1" ht="9" customHeight="1" x14ac:dyDescent="0.25">
      <c r="A69" s="196">
        <v>32</v>
      </c>
      <c r="B69" s="197" t="str">
        <f>IF($E69="","",VLOOKUP($E69,'1MD ELO'!$A$7:$O$48,14))</f>
        <v/>
      </c>
      <c r="C69" s="197" t="str">
        <f>IF($E69="","",VLOOKUP($E69,'1MD ELO'!$A$7:$O$48,15))</f>
        <v/>
      </c>
      <c r="D69" s="198" t="str">
        <f>IF($E69="","",VLOOKUP($E69,'1MD ELO'!$A$7:$O$48,5))</f>
        <v/>
      </c>
      <c r="E69" s="199"/>
      <c r="F69" s="200" t="str">
        <f>UPPER(IF($E69="","",VLOOKUP($E69,'1MD ELO'!$A$7:$O$48,2)))</f>
        <v/>
      </c>
      <c r="G69" s="200" t="str">
        <f>IF($E69="","",VLOOKUP($E69,'1MD ELO'!$A$7:$O$48,3))</f>
        <v/>
      </c>
      <c r="H69" s="200"/>
      <c r="I69" s="200" t="str">
        <f>IF($E69="","",VLOOKUP($E69,'1MD ELO'!$A$7:$O$48,4))</f>
        <v/>
      </c>
      <c r="J69" s="231"/>
      <c r="K69" s="202"/>
      <c r="L69" s="202"/>
      <c r="M69" s="202"/>
      <c r="N69" s="202"/>
      <c r="O69" s="203"/>
      <c r="P69" s="204"/>
      <c r="Q69" s="205"/>
      <c r="R69" s="206"/>
      <c r="S69" s="207"/>
    </row>
    <row r="70" spans="1:19" s="10" customFormat="1" ht="6.75" customHeight="1" x14ac:dyDescent="0.25">
      <c r="A70" s="304"/>
      <c r="B70" s="304"/>
      <c r="C70" s="304"/>
      <c r="D70" s="304"/>
      <c r="E70" s="304"/>
      <c r="F70" s="305"/>
      <c r="G70" s="305"/>
      <c r="H70" s="305"/>
      <c r="I70" s="305"/>
      <c r="J70" s="306"/>
      <c r="K70" s="307"/>
      <c r="L70" s="308"/>
      <c r="M70" s="307"/>
      <c r="N70" s="308"/>
      <c r="O70" s="307"/>
      <c r="P70" s="308"/>
      <c r="Q70" s="307"/>
      <c r="R70" s="308"/>
      <c r="S70" s="314"/>
    </row>
    <row r="71" spans="1:19" s="21" customFormat="1" ht="10.5" customHeight="1" x14ac:dyDescent="0.25">
      <c r="A71" s="242" t="s">
        <v>54</v>
      </c>
      <c r="B71" s="243"/>
      <c r="C71" s="243"/>
      <c r="D71" s="244"/>
      <c r="E71" s="245" t="s">
        <v>60</v>
      </c>
      <c r="F71" s="246" t="s">
        <v>61</v>
      </c>
      <c r="G71" s="245"/>
      <c r="H71" s="245"/>
      <c r="I71" s="247"/>
      <c r="J71" s="245" t="s">
        <v>60</v>
      </c>
      <c r="K71" s="246" t="s">
        <v>123</v>
      </c>
      <c r="L71" s="248"/>
      <c r="M71" s="246" t="s">
        <v>124</v>
      </c>
      <c r="N71" s="249"/>
      <c r="O71" s="250" t="s">
        <v>125</v>
      </c>
      <c r="P71" s="250"/>
      <c r="Q71" s="251"/>
      <c r="R71" s="252"/>
    </row>
    <row r="72" spans="1:19" s="21" customFormat="1" ht="9" customHeight="1" x14ac:dyDescent="0.25">
      <c r="A72" s="253" t="s">
        <v>65</v>
      </c>
      <c r="B72" s="254"/>
      <c r="C72" s="255"/>
      <c r="D72" s="256"/>
      <c r="E72" s="257">
        <v>1</v>
      </c>
      <c r="F72" s="258" t="str">
        <f>IF(E72&gt;$R$79,,UPPER(VLOOKUP(E72,'1MD ELO'!$A$7:$Q$134,2)))</f>
        <v>KISS</v>
      </c>
      <c r="G72" s="259"/>
      <c r="H72" s="258"/>
      <c r="I72" s="260"/>
      <c r="J72" s="261" t="s">
        <v>66</v>
      </c>
      <c r="K72" s="262"/>
      <c r="L72" s="263"/>
      <c r="M72" s="262"/>
      <c r="N72" s="264"/>
      <c r="O72" s="265" t="s">
        <v>67</v>
      </c>
      <c r="P72" s="266"/>
      <c r="Q72" s="266"/>
      <c r="R72" s="267"/>
    </row>
    <row r="73" spans="1:19" s="21" customFormat="1" ht="9" customHeight="1" x14ac:dyDescent="0.25">
      <c r="A73" s="268" t="s">
        <v>126</v>
      </c>
      <c r="B73" s="269"/>
      <c r="C73" s="270"/>
      <c r="D73" s="271"/>
      <c r="E73" s="257">
        <v>2</v>
      </c>
      <c r="F73" s="258" t="str">
        <f>IF(E73&gt;$R$79,,UPPER(VLOOKUP(E73,'1MD ELO'!$A$7:$Q$134,2)))</f>
        <v>ÖRDÖG</v>
      </c>
      <c r="G73" s="259"/>
      <c r="H73" s="258"/>
      <c r="I73" s="260"/>
      <c r="J73" s="261" t="s">
        <v>69</v>
      </c>
      <c r="K73" s="262"/>
      <c r="L73" s="263"/>
      <c r="M73" s="262"/>
      <c r="N73" s="264"/>
      <c r="O73" s="272"/>
      <c r="P73" s="273"/>
      <c r="Q73" s="269"/>
      <c r="R73" s="274"/>
    </row>
    <row r="74" spans="1:19" s="21" customFormat="1" ht="9" customHeight="1" x14ac:dyDescent="0.25">
      <c r="A74" s="275"/>
      <c r="B74" s="276"/>
      <c r="C74" s="277"/>
      <c r="D74" s="278"/>
      <c r="E74" s="257">
        <v>3</v>
      </c>
      <c r="F74" s="258" t="str">
        <f>IF(E74&gt;$R$79,,UPPER(VLOOKUP(E74,'1MD ELO'!$A$7:$Q$134,2)))</f>
        <v>ANDRÁSIK</v>
      </c>
      <c r="G74" s="259"/>
      <c r="H74" s="258"/>
      <c r="I74" s="260"/>
      <c r="J74" s="261" t="s">
        <v>70</v>
      </c>
      <c r="K74" s="262"/>
      <c r="L74" s="263"/>
      <c r="M74" s="262"/>
      <c r="N74" s="264"/>
      <c r="O74" s="265" t="s">
        <v>71</v>
      </c>
      <c r="P74" s="266"/>
      <c r="Q74" s="266"/>
      <c r="R74" s="267"/>
    </row>
    <row r="75" spans="1:19" s="21" customFormat="1" ht="9" customHeight="1" x14ac:dyDescent="0.25">
      <c r="A75" s="279"/>
      <c r="B75" s="182"/>
      <c r="C75" s="182"/>
      <c r="D75" s="280"/>
      <c r="E75" s="257">
        <v>4</v>
      </c>
      <c r="F75" s="258" t="str">
        <f>IF(E75&gt;$R$79,,UPPER(VLOOKUP(E75,'1MD ELO'!$A$7:$Q$134,2)))</f>
        <v>KOLCSÁR</v>
      </c>
      <c r="G75" s="259"/>
      <c r="H75" s="258"/>
      <c r="I75" s="260"/>
      <c r="J75" s="261" t="s">
        <v>72</v>
      </c>
      <c r="K75" s="262"/>
      <c r="L75" s="263"/>
      <c r="M75" s="262"/>
      <c r="N75" s="264"/>
      <c r="O75" s="262"/>
      <c r="P75" s="263"/>
      <c r="Q75" s="262"/>
      <c r="R75" s="264"/>
    </row>
    <row r="76" spans="1:19" s="21" customFormat="1" ht="9" customHeight="1" x14ac:dyDescent="0.25">
      <c r="A76" s="281"/>
      <c r="B76" s="282"/>
      <c r="C76" s="282"/>
      <c r="D76" s="283"/>
      <c r="E76" s="257">
        <v>5</v>
      </c>
      <c r="F76" s="258" t="str">
        <f>IF(E76&gt;$R$79,,UPPER(VLOOKUP(E76,'1MD ELO'!$A$7:$Q$134,2)))</f>
        <v/>
      </c>
      <c r="G76" s="259"/>
      <c r="H76" s="258"/>
      <c r="I76" s="260"/>
      <c r="J76" s="261" t="s">
        <v>73</v>
      </c>
      <c r="K76" s="262"/>
      <c r="L76" s="263"/>
      <c r="M76" s="262"/>
      <c r="N76" s="264"/>
      <c r="O76" s="269"/>
      <c r="P76" s="273"/>
      <c r="Q76" s="269"/>
      <c r="R76" s="274"/>
    </row>
    <row r="77" spans="1:19" s="21" customFormat="1" ht="9" customHeight="1" x14ac:dyDescent="0.25">
      <c r="A77" s="284"/>
      <c r="B77" s="19"/>
      <c r="C77" s="182"/>
      <c r="D77" s="280"/>
      <c r="E77" s="257">
        <v>6</v>
      </c>
      <c r="F77" s="258" t="str">
        <f>IF(E77&gt;$R$79,,UPPER(VLOOKUP(E77,'1MD ELO'!$A$7:$Q$134,2)))</f>
        <v/>
      </c>
      <c r="G77" s="259"/>
      <c r="H77" s="258"/>
      <c r="I77" s="260"/>
      <c r="J77" s="261" t="s">
        <v>74</v>
      </c>
      <c r="K77" s="262"/>
      <c r="L77" s="263"/>
      <c r="M77" s="262"/>
      <c r="N77" s="264"/>
      <c r="O77" s="265" t="s">
        <v>34</v>
      </c>
      <c r="P77" s="266"/>
      <c r="Q77" s="266"/>
      <c r="R77" s="267"/>
    </row>
    <row r="78" spans="1:19" s="21" customFormat="1" ht="9" customHeight="1" x14ac:dyDescent="0.25">
      <c r="A78" s="284"/>
      <c r="B78" s="19"/>
      <c r="C78" s="285"/>
      <c r="D78" s="286"/>
      <c r="E78" s="257">
        <v>7</v>
      </c>
      <c r="F78" s="258" t="str">
        <f>IF(E78&gt;$R$79,,UPPER(VLOOKUP(E78,'1MD ELO'!$A$7:$Q$134,2)))</f>
        <v/>
      </c>
      <c r="G78" s="259"/>
      <c r="H78" s="258"/>
      <c r="I78" s="260"/>
      <c r="J78" s="261" t="s">
        <v>75</v>
      </c>
      <c r="K78" s="262"/>
      <c r="L78" s="263"/>
      <c r="M78" s="262"/>
      <c r="N78" s="264"/>
      <c r="O78" s="262"/>
      <c r="P78" s="263"/>
      <c r="Q78" s="262"/>
      <c r="R78" s="264"/>
    </row>
    <row r="79" spans="1:19" s="21" customFormat="1" ht="9" customHeight="1" x14ac:dyDescent="0.25">
      <c r="A79" s="287"/>
      <c r="B79" s="288"/>
      <c r="C79" s="289"/>
      <c r="D79" s="290"/>
      <c r="E79" s="291">
        <v>8</v>
      </c>
      <c r="F79" s="292" t="str">
        <f>IF(E79&gt;$R$79,,UPPER(VLOOKUP(E79,'1MD ELO'!$A$7:$Q$134,2)))</f>
        <v/>
      </c>
      <c r="G79" s="293"/>
      <c r="H79" s="292"/>
      <c r="I79" s="294"/>
      <c r="J79" s="295" t="s">
        <v>76</v>
      </c>
      <c r="K79" s="269"/>
      <c r="L79" s="273"/>
      <c r="M79" s="269"/>
      <c r="N79" s="274"/>
      <c r="O79" s="269">
        <f>R4</f>
        <v>0</v>
      </c>
      <c r="P79" s="273"/>
      <c r="Q79" s="269"/>
      <c r="R79" s="296">
        <f>MIN(8,'1MD ELO'!Q5)</f>
        <v>8</v>
      </c>
    </row>
  </sheetData>
  <mergeCells count="2">
    <mergeCell ref="A4:C4"/>
    <mergeCell ref="Q41:R41"/>
  </mergeCells>
  <conditionalFormatting sqref="E7 E9 E11">
    <cfRule type="expression" dxfId="1144" priority="12">
      <formula>$E7&lt;9</formula>
    </cfRule>
  </conditionalFormatting>
  <conditionalFormatting sqref="E13 E15 E17 E19 E21 E23 E25 E27 E29 E31 E33 E35 E37 E39 E41 E43 E45 E47 E49 E51 E53 E55 E57 E59 E61 E63 E65 E67 E69">
    <cfRule type="expression" dxfId="1143" priority="6">
      <formula>AND($E13&lt;9,$C13&gt;0)</formula>
    </cfRule>
  </conditionalFormatting>
  <conditionalFormatting sqref="H7 H9 H11 H13 H15 H17 H19 H21 H23 H25 H27 H29 H31 H33 H35 H37 H39 H41 H43 H45 H47 H49 H51 H53 H55 H57 H59 H61 H63 H65 H67 H69">
    <cfRule type="expression" dxfId="1142" priority="2">
      <formula>AND($E7&lt;9,$C7&gt;0)</formula>
    </cfRule>
  </conditionalFormatting>
  <conditionalFormatting sqref="I8 K10 I12 M14 I16 K18 I20 O22 I24 K26 I28 M30 I32 K34 I36 O39 I40 K42 I44 M46 I48 K50 I52 O54 I56 K58 I60 M62 I64 K66 I68">
    <cfRule type="expression" dxfId="1141" priority="3">
      <formula>AND($O$1="CU",I8="Umpire")</formula>
    </cfRule>
    <cfRule type="expression" dxfId="1140" priority="4">
      <formula>AND($O$1="CU",I8&lt;&gt;"Umpire",J8&lt;&gt;"")</formula>
    </cfRule>
    <cfRule type="expression" dxfId="1139" priority="5">
      <formula>AND($O$1="CU",I8&lt;&gt;"Umpire")</formula>
    </cfRule>
  </conditionalFormatting>
  <conditionalFormatting sqref="J8 L10 J12 N14 J16 L18 J20 P22 J24 L26 J28 N30 J32 L34 J36 P39 J40 L42 J44 N46 J48 L50 J52 P54 J56 L58 J60 N62 J64 L66 J68 R79">
    <cfRule type="expression" dxfId="1138" priority="9">
      <formula>$O$1="CU"</formula>
    </cfRule>
  </conditionalFormatting>
  <conditionalFormatting sqref="K8 M10 K12 O14 K16 M18 K20 Q22 K24 M26 K28 O30 K32 M34 K36 K40 M42 K44 O46 K48 M50 K52 Q54 K56 M58 K60 O62 K64 M66 K68">
    <cfRule type="expression" dxfId="1137" priority="7">
      <formula>J8="as"</formula>
    </cfRule>
    <cfRule type="expression" dxfId="1136" priority="8">
      <formula>J8="bs"</formula>
    </cfRule>
  </conditionalFormatting>
  <conditionalFormatting sqref="Q38">
    <cfRule type="expression" dxfId="1135" priority="10">
      <formula>P39="as"</formula>
    </cfRule>
    <cfRule type="expression" dxfId="1134" priority="11">
      <formula>P39="bs"</formula>
    </cfRule>
  </conditionalFormatting>
  <dataValidations count="2">
    <dataValidation type="list" allowBlank="1" showInputMessage="1" sqref="I8 K10 I12 M14 I16 K18 I20 I24 K26 I28 M30 I32 K34 I36 I40 K42 I44 M46 I48 K50 I52 I56 K58 I60 M62 I64 K66 I68" xr:uid="{00000000-0002-0000-0F00-000000000000}">
      <formula1>$U$7:$U$16</formula1>
      <formula2>0</formula2>
    </dataValidation>
    <dataValidation type="list" allowBlank="1" showInputMessage="1" sqref="O22 O39 O54" xr:uid="{00000000-0002-0000-0F00-000001000000}">
      <formula1>$V$8:$V$17</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6386"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16385"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16388"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16389"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00"/>
    <pageSetUpPr fitToPage="1"/>
  </sheetPr>
  <dimension ref="A1:AK82"/>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0" max="20" width="8.33203125" customWidth="1"/>
    <col min="21" max="21" width="11.44140625" hidden="1" customWidth="1"/>
    <col min="25" max="34" width="9.109375" hidden="1" customWidth="1"/>
  </cols>
  <sheetData>
    <row r="1" spans="1:37" s="167" customFormat="1" ht="21.75" customHeight="1" x14ac:dyDescent="0.25">
      <c r="A1" s="96" t="str">
        <f>Altalanos!$A$6</f>
        <v>Diákolimpia / H-B vm</v>
      </c>
      <c r="B1" s="96"/>
      <c r="C1" s="165"/>
      <c r="D1" s="165"/>
      <c r="E1" s="165"/>
      <c r="F1" s="165"/>
      <c r="G1" s="165"/>
      <c r="H1" s="165"/>
      <c r="I1" s="516"/>
      <c r="J1" s="166"/>
      <c r="K1" s="535"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03" t="str">
        <f>Altalanos!$A$8</f>
        <v>I. (U8) – Fiú / B</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3.2"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180"/>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160</v>
      </c>
      <c r="N5" s="186"/>
      <c r="O5" s="183" t="s">
        <v>158</v>
      </c>
      <c r="P5" s="186"/>
      <c r="Q5" s="183" t="s">
        <v>157</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536"/>
      <c r="C6" s="467"/>
      <c r="D6" s="467"/>
      <c r="E6" s="536"/>
      <c r="F6" s="466" t="str">
        <f>IF(Y3="","",CONCATENATE(AH1," pont"))</f>
        <v/>
      </c>
      <c r="G6" s="468"/>
      <c r="H6" s="469"/>
      <c r="I6" s="468"/>
      <c r="J6" s="470"/>
      <c r="K6" s="467" t="str">
        <f>IF(Y3="","",CONCATENATE(AG1," pont"))</f>
        <v/>
      </c>
      <c r="L6" s="470"/>
      <c r="M6" s="467" t="str">
        <f>IF(Y3="","",CONCATENATE(AF1," pont"))</f>
        <v/>
      </c>
      <c r="N6" s="470"/>
      <c r="O6" s="467" t="str">
        <f>IF(Y3="","",CONCATENATE(AE1," pont"))</f>
        <v/>
      </c>
      <c r="P6" s="470"/>
      <c r="Q6" s="467" t="str">
        <f>IF(Y3="","",CONCATENATE(AD1," pont"))</f>
        <v/>
      </c>
      <c r="R6" s="471"/>
      <c r="Y6" s="473"/>
      <c r="Z6" s="473"/>
      <c r="AA6" s="473" t="s">
        <v>112</v>
      </c>
      <c r="AB6" s="474">
        <v>150</v>
      </c>
      <c r="AC6" s="474">
        <v>120</v>
      </c>
      <c r="AD6" s="474">
        <v>90</v>
      </c>
      <c r="AE6" s="474">
        <v>60</v>
      </c>
      <c r="AF6" s="474">
        <v>40</v>
      </c>
      <c r="AG6" s="474">
        <v>25</v>
      </c>
      <c r="AH6" s="474">
        <v>10</v>
      </c>
      <c r="AI6" s="519"/>
      <c r="AJ6" s="519"/>
      <c r="AK6" s="519"/>
    </row>
    <row r="7" spans="1:37" s="63" customFormat="1" ht="9" customHeight="1" x14ac:dyDescent="0.25">
      <c r="A7" s="196" t="s">
        <v>66</v>
      </c>
      <c r="B7" s="197" t="str">
        <f>IF($E7="","",VLOOKUP($E7,'1MD ELO'!$A$7:$O$80,14))</f>
        <v/>
      </c>
      <c r="C7" s="197" t="str">
        <f>IF($E7="","",VLOOKUP($E7,'1MD ELO'!$A$7:$O$80,15))</f>
        <v/>
      </c>
      <c r="D7" s="198" t="str">
        <f>IF($E7="","",VLOOKUP($E7,'1MD ELO'!$A$7:$O$80,5))</f>
        <v/>
      </c>
      <c r="E7" s="199"/>
      <c r="F7" s="200" t="str">
        <f>UPPER(IF($E7="","",VLOOKUP($E7,'1MD ELO'!$A$7:$O$80,2)))</f>
        <v/>
      </c>
      <c r="G7" s="200" t="str">
        <f>IF($E7="","",VLOOKUP($E7,'1MD ELO'!$A$7:$O$80,3))</f>
        <v/>
      </c>
      <c r="H7" s="200"/>
      <c r="I7" s="200" t="str">
        <f>IF($E7="","",VLOOKUP($E7,'1MD ELO'!$A$7:$O$80,4))</f>
        <v/>
      </c>
      <c r="J7" s="537"/>
      <c r="K7" s="217" t="str">
        <f>UPPER(IF(OR(J8="a",J8="as"),F7,IF(OR(J8="b",J8="bs"),F8,)))</f>
        <v/>
      </c>
      <c r="L7" s="226"/>
      <c r="M7" s="227"/>
      <c r="N7" s="227"/>
      <c r="O7" s="227"/>
      <c r="P7" s="227"/>
      <c r="Q7" s="227"/>
      <c r="R7" s="227"/>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302" t="s">
        <v>69</v>
      </c>
      <c r="B8" s="197" t="str">
        <f>IF($E8="","",VLOOKUP($E8,'1MD ELO'!$A$7:$O$80,14))</f>
        <v/>
      </c>
      <c r="C8" s="197" t="str">
        <f>IF($E8="","",VLOOKUP($E8,'1MD ELO'!$A$7:$O$80,15))</f>
        <v/>
      </c>
      <c r="D8" s="198" t="str">
        <f>IF($E8="","",VLOOKUP($E8,'1MD ELO'!$A$7:$O$80,5))</f>
        <v/>
      </c>
      <c r="E8" s="199"/>
      <c r="F8" s="219" t="str">
        <f>UPPER(IF($E8="","",VLOOKUP($E8,'1MD ELO'!$A$7:$O$80,2)))</f>
        <v/>
      </c>
      <c r="G8" s="219" t="str">
        <f>IF($E8="","",VLOOKUP($E8,'1MD ELO'!$A$7:$O$80,3))</f>
        <v/>
      </c>
      <c r="H8" s="219"/>
      <c r="I8" s="219" t="str">
        <f>IF($E8="","",VLOOKUP($E8,'1MD ELO'!$A$7:$O$80,4))</f>
        <v/>
      </c>
      <c r="J8" s="538"/>
      <c r="K8" s="202"/>
      <c r="L8" s="216"/>
      <c r="M8" s="217" t="str">
        <f>UPPER(IF(OR(L8="a",L8="as"),K7,IF(OR(L8="b",L8="bs"),K9,)))</f>
        <v/>
      </c>
      <c r="N8" s="226"/>
      <c r="O8" s="227"/>
      <c r="P8" s="227"/>
      <c r="Q8" s="227"/>
      <c r="R8" s="227"/>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t="s">
        <v>70</v>
      </c>
      <c r="B9" s="197" t="str">
        <f>IF($E9="","",VLOOKUP($E9,'1MD ELO'!$A$7:$O$80,14))</f>
        <v/>
      </c>
      <c r="C9" s="197" t="str">
        <f>IF($E9="","",VLOOKUP($E9,'1MD ELO'!$A$7:$O$80,15))</f>
        <v/>
      </c>
      <c r="D9" s="198" t="str">
        <f>IF($E9="","",VLOOKUP($E9,'1MD ELO'!$A$7:$O$80,5))</f>
        <v/>
      </c>
      <c r="E9" s="199"/>
      <c r="F9" s="219" t="str">
        <f>UPPER(IF($E9="","",VLOOKUP($E9,'1MD ELO'!$A$7:$O$80,2)))</f>
        <v/>
      </c>
      <c r="G9" s="219" t="str">
        <f>IF($E9="","",VLOOKUP($E9,'1MD ELO'!$A$7:$O$80,3))</f>
        <v/>
      </c>
      <c r="H9" s="219"/>
      <c r="I9" s="219" t="str">
        <f>IF($E9="","",VLOOKUP($E9,'1MD ELO'!$A$7:$O$80,4))</f>
        <v/>
      </c>
      <c r="J9" s="537"/>
      <c r="K9" s="217" t="str">
        <f>UPPER(IF(OR(J10="a",J10="as"),F9,IF(OR(J10="b",J10="bs"),F10,)))</f>
        <v/>
      </c>
      <c r="L9" s="539"/>
      <c r="M9" s="202"/>
      <c r="N9" s="520"/>
      <c r="O9" s="227"/>
      <c r="P9" s="227"/>
      <c r="Q9" s="227"/>
      <c r="R9" s="227"/>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t="s">
        <v>72</v>
      </c>
      <c r="B10" s="197" t="str">
        <f>IF($E10="","",VLOOKUP($E10,'1MD ELO'!$A$7:$O$80,14))</f>
        <v/>
      </c>
      <c r="C10" s="197" t="str">
        <f>IF($E10="","",VLOOKUP($E10,'1MD ELO'!$A$7:$O$80,15))</f>
        <v/>
      </c>
      <c r="D10" s="198" t="str">
        <f>IF($E10="","",VLOOKUP($E10,'1MD ELO'!$A$7:$O$80,5))</f>
        <v/>
      </c>
      <c r="E10" s="199"/>
      <c r="F10" s="219" t="str">
        <f>UPPER(IF($E10="","",VLOOKUP($E10,'1MD ELO'!$A$7:$O$80,2)))</f>
        <v/>
      </c>
      <c r="G10" s="219" t="str">
        <f>IF($E10="","",VLOOKUP($E10,'1MD ELO'!$A$7:$O$80,3))</f>
        <v/>
      </c>
      <c r="H10" s="219"/>
      <c r="I10" s="219" t="str">
        <f>IF($E10="","",VLOOKUP($E10,'1MD ELO'!$A$7:$O$80,4))</f>
        <v/>
      </c>
      <c r="J10" s="538"/>
      <c r="K10" s="202"/>
      <c r="L10" s="227"/>
      <c r="M10" s="215" t="s">
        <v>59</v>
      </c>
      <c r="N10" s="225"/>
      <c r="O10" s="217" t="str">
        <f>UPPER(IF(OR(N10="a",N10="as"),M8,IF(OR(N10="b",N10="bs"),M12,)))</f>
        <v/>
      </c>
      <c r="P10" s="226"/>
      <c r="Q10" s="227"/>
      <c r="R10" s="227"/>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t="s">
        <v>73</v>
      </c>
      <c r="B11" s="197" t="str">
        <f>IF($E11="","",VLOOKUP($E11,'1MD ELO'!$A$7:$O$80,14))</f>
        <v/>
      </c>
      <c r="C11" s="197" t="str">
        <f>IF($E11="","",VLOOKUP($E11,'1MD ELO'!$A$7:$O$80,15))</f>
        <v/>
      </c>
      <c r="D11" s="198" t="str">
        <f>IF($E11="","",VLOOKUP($E11,'1MD ELO'!$A$7:$O$80,5))</f>
        <v/>
      </c>
      <c r="E11" s="199"/>
      <c r="F11" s="219" t="str">
        <f>UPPER(IF($E11="","",VLOOKUP($E11,'1MD ELO'!$A$7:$O$80,2)))</f>
        <v/>
      </c>
      <c r="G11" s="219" t="str">
        <f>IF($E11="","",VLOOKUP($E11,'1MD ELO'!$A$7:$O$80,3))</f>
        <v/>
      </c>
      <c r="H11" s="219"/>
      <c r="I11" s="219" t="str">
        <f>IF($E11="","",VLOOKUP($E11,'1MD ELO'!$A$7:$O$80,4))</f>
        <v/>
      </c>
      <c r="J11" s="537"/>
      <c r="K11" s="217" t="str">
        <f>UPPER(IF(OR(J12="a",J12="as"),F11,IF(OR(J12="b",J12="bs"),F12,)))</f>
        <v/>
      </c>
      <c r="L11" s="226"/>
      <c r="M11" s="540"/>
      <c r="N11" s="541"/>
      <c r="O11" s="202"/>
      <c r="P11" s="520"/>
      <c r="Q11" s="227"/>
      <c r="R11" s="227"/>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t="s">
        <v>74</v>
      </c>
      <c r="B12" s="197" t="str">
        <f>IF($E12="","",VLOOKUP($E12,'1MD ELO'!$A$7:$O$80,14))</f>
        <v/>
      </c>
      <c r="C12" s="197" t="str">
        <f>IF($E12="","",VLOOKUP($E12,'1MD ELO'!$A$7:$O$80,15))</f>
        <v/>
      </c>
      <c r="D12" s="198" t="str">
        <f>IF($E12="","",VLOOKUP($E12,'1MD ELO'!$A$7:$O$80,5))</f>
        <v/>
      </c>
      <c r="E12" s="199"/>
      <c r="F12" s="219" t="str">
        <f>UPPER(IF($E12="","",VLOOKUP($E12,'1MD ELO'!$A$7:$O$80,2)))</f>
        <v/>
      </c>
      <c r="G12" s="219" t="str">
        <f>IF($E12="","",VLOOKUP($E12,'1MD ELO'!$A$7:$O$80,3))</f>
        <v/>
      </c>
      <c r="H12" s="219"/>
      <c r="I12" s="219" t="str">
        <f>IF($E12="","",VLOOKUP($E12,'1MD ELO'!$A$7:$O$80,4))</f>
        <v/>
      </c>
      <c r="J12" s="538"/>
      <c r="K12" s="202"/>
      <c r="L12" s="216"/>
      <c r="M12" s="217" t="str">
        <f>UPPER(IF(OR(L12="a",L12="as"),K11,IF(OR(L12="b",L12="bs"),K13,)))</f>
        <v/>
      </c>
      <c r="N12" s="542"/>
      <c r="O12" s="227"/>
      <c r="P12" s="520"/>
      <c r="Q12" s="227"/>
      <c r="R12" s="227"/>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302" t="s">
        <v>75</v>
      </c>
      <c r="B13" s="197" t="str">
        <f>IF($E13="","",VLOOKUP($E13,'1MD ELO'!$A$7:$O$80,14))</f>
        <v/>
      </c>
      <c r="C13" s="197" t="str">
        <f>IF($E13="","",VLOOKUP($E13,'1MD ELO'!$A$7:$O$80,15))</f>
        <v/>
      </c>
      <c r="D13" s="198" t="str">
        <f>IF($E13="","",VLOOKUP($E13,'1MD ELO'!$A$7:$O$80,5))</f>
        <v/>
      </c>
      <c r="E13" s="199"/>
      <c r="F13" s="219" t="str">
        <f>UPPER(IF($E13="","",VLOOKUP($E13,'1MD ELO'!$A$7:$O$80,2)))</f>
        <v/>
      </c>
      <c r="G13" s="219" t="str">
        <f>IF($E13="","",VLOOKUP($E13,'1MD ELO'!$A$7:$O$80,3))</f>
        <v/>
      </c>
      <c r="H13" s="219"/>
      <c r="I13" s="219" t="str">
        <f>IF($E13="","",VLOOKUP($E13,'1MD ELO'!$A$7:$O$80,4))</f>
        <v/>
      </c>
      <c r="J13" s="537"/>
      <c r="K13" s="217" t="str">
        <f>UPPER(IF(OR(J14="a",J14="as"),F13,IF(OR(J14="b",J14="bs"),F14,)))</f>
        <v/>
      </c>
      <c r="L13" s="521"/>
      <c r="M13" s="202"/>
      <c r="N13" s="227"/>
      <c r="O13" s="227"/>
      <c r="P13" s="520"/>
      <c r="Q13" s="227"/>
      <c r="R13" s="227"/>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34" t="s">
        <v>76</v>
      </c>
      <c r="B14" s="197" t="str">
        <f>IF($E14="","",VLOOKUP($E14,'1MD ELO'!$A$7:$O$80,14))</f>
        <v/>
      </c>
      <c r="C14" s="197" t="str">
        <f>IF($E14="","",VLOOKUP($E14,'1MD ELO'!$A$7:$O$80,15))</f>
        <v/>
      </c>
      <c r="D14" s="198" t="str">
        <f>IF($E14="","",VLOOKUP($E14,'1MD ELO'!$A$7:$O$80,5))</f>
        <v/>
      </c>
      <c r="E14" s="199"/>
      <c r="F14" s="200" t="str">
        <f>UPPER(IF($E14="","",VLOOKUP($E14,'1MD ELO'!$A$7:$O$80,2)))</f>
        <v/>
      </c>
      <c r="G14" s="200" t="str">
        <f>IF($E14="","",VLOOKUP($E14,'1MD ELO'!$A$7:$O$80,3))</f>
        <v/>
      </c>
      <c r="H14" s="200"/>
      <c r="I14" s="200" t="str">
        <f>IF($E14="","",VLOOKUP($E14,'1MD ELO'!$A$7:$O$80,4))</f>
        <v/>
      </c>
      <c r="J14" s="538"/>
      <c r="K14" s="202"/>
      <c r="L14" s="227"/>
      <c r="M14" s="227"/>
      <c r="N14" s="543"/>
      <c r="O14" s="215" t="s">
        <v>59</v>
      </c>
      <c r="P14" s="225"/>
      <c r="Q14" s="217" t="str">
        <f>UPPER(IF(OR(P14="a",P14="as"),O10,IF(OR(P14="b",P14="bs"),O18,)))</f>
        <v/>
      </c>
      <c r="R14" s="22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196" t="s">
        <v>161</v>
      </c>
      <c r="B15" s="197" t="str">
        <f>IF($E15="","",VLOOKUP($E15,'1MD ELO'!$A$7:$O$80,14))</f>
        <v/>
      </c>
      <c r="C15" s="197" t="str">
        <f>IF($E15="","",VLOOKUP($E15,'1MD ELO'!$A$7:$O$80,15))</f>
        <v/>
      </c>
      <c r="D15" s="198" t="str">
        <f>IF($E15="","",VLOOKUP($E15,'1MD ELO'!$A$7:$O$80,5))</f>
        <v/>
      </c>
      <c r="E15" s="199"/>
      <c r="F15" s="200" t="str">
        <f>UPPER(IF($E15="","",VLOOKUP($E15,'1MD ELO'!$A$7:$O$80,2)))</f>
        <v/>
      </c>
      <c r="G15" s="200" t="str">
        <f>IF($E15="","",VLOOKUP($E15,'1MD ELO'!$A$7:$O$80,3))</f>
        <v/>
      </c>
      <c r="H15" s="200"/>
      <c r="I15" s="200" t="str">
        <f>IF($E15="","",VLOOKUP($E15,'1MD ELO'!$A$7:$O$80,4))</f>
        <v/>
      </c>
      <c r="J15" s="537"/>
      <c r="K15" s="217" t="str">
        <f>UPPER(IF(OR(J16="a",J16="as"),F15,IF(OR(J16="b",J16="bs"),F16,)))</f>
        <v/>
      </c>
      <c r="L15" s="226"/>
      <c r="M15" s="227"/>
      <c r="N15" s="227"/>
      <c r="O15" s="227"/>
      <c r="P15" s="520"/>
      <c r="Q15" s="202"/>
      <c r="R15" s="520"/>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302" t="s">
        <v>162</v>
      </c>
      <c r="B16" s="197" t="str">
        <f>IF($E16="","",VLOOKUP($E16,'1MD ELO'!$A$7:$O$80,14))</f>
        <v/>
      </c>
      <c r="C16" s="197" t="str">
        <f>IF($E16="","",VLOOKUP($E16,'1MD ELO'!$A$7:$O$80,15))</f>
        <v/>
      </c>
      <c r="D16" s="198" t="str">
        <f>IF($E16="","",VLOOKUP($E16,'1MD ELO'!$A$7:$O$80,5))</f>
        <v/>
      </c>
      <c r="E16" s="199"/>
      <c r="F16" s="219" t="str">
        <f>UPPER(IF($E16="","",VLOOKUP($E16,'1MD ELO'!$A$7:$O$80,2)))</f>
        <v/>
      </c>
      <c r="G16" s="219" t="str">
        <f>IF($E16="","",VLOOKUP($E16,'1MD ELO'!$A$7:$O$80,3))</f>
        <v/>
      </c>
      <c r="H16" s="219"/>
      <c r="I16" s="219" t="str">
        <f>IF($E16="","",VLOOKUP($E16,'1MD ELO'!$A$7:$O$80,4))</f>
        <v/>
      </c>
      <c r="J16" s="538"/>
      <c r="K16" s="202"/>
      <c r="L16" s="216"/>
      <c r="M16" s="217" t="str">
        <f>UPPER(IF(OR(L16="a",L16="as"),K15,IF(OR(L16="b",L16="bs"),K17,)))</f>
        <v/>
      </c>
      <c r="N16" s="226"/>
      <c r="O16" s="227"/>
      <c r="P16" s="520"/>
      <c r="Q16" s="227"/>
      <c r="R16" s="520"/>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t="s">
        <v>163</v>
      </c>
      <c r="B17" s="197" t="str">
        <f>IF($E17="","",VLOOKUP($E17,'1MD ELO'!$A$7:$O$80,14))</f>
        <v/>
      </c>
      <c r="C17" s="197" t="str">
        <f>IF($E17="","",VLOOKUP($E17,'1MD ELO'!$A$7:$O$80,15))</f>
        <v/>
      </c>
      <c r="D17" s="198" t="str">
        <f>IF($E17="","",VLOOKUP($E17,'1MD ELO'!$A$7:$O$80,5))</f>
        <v/>
      </c>
      <c r="E17" s="199"/>
      <c r="F17" s="219" t="str">
        <f>UPPER(IF($E17="","",VLOOKUP($E17,'1MD ELO'!$A$7:$O$80,2)))</f>
        <v/>
      </c>
      <c r="G17" s="219" t="str">
        <f>IF($E17="","",VLOOKUP($E17,'1MD ELO'!$A$7:$O$80,3))</f>
        <v/>
      </c>
      <c r="H17" s="219"/>
      <c r="I17" s="219" t="str">
        <f>IF($E17="","",VLOOKUP($E17,'1MD ELO'!$A$7:$O$80,4))</f>
        <v/>
      </c>
      <c r="J17" s="537"/>
      <c r="K17" s="217" t="str">
        <f>UPPER(IF(OR(J18="a",J18="as"),F17,IF(OR(J18="b",J18="bs"),F18,)))</f>
        <v/>
      </c>
      <c r="L17" s="539"/>
      <c r="M17" s="202"/>
      <c r="N17" s="520"/>
      <c r="O17" s="227"/>
      <c r="P17" s="520"/>
      <c r="Q17" s="227"/>
      <c r="R17" s="520"/>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t="s">
        <v>164</v>
      </c>
      <c r="B18" s="197" t="str">
        <f>IF($E18="","",VLOOKUP($E18,'1MD ELO'!$A$7:$O$80,14))</f>
        <v/>
      </c>
      <c r="C18" s="197" t="str">
        <f>IF($E18="","",VLOOKUP($E18,'1MD ELO'!$A$7:$O$80,15))</f>
        <v/>
      </c>
      <c r="D18" s="198" t="str">
        <f>IF($E18="","",VLOOKUP($E18,'1MD ELO'!$A$7:$O$80,5))</f>
        <v/>
      </c>
      <c r="E18" s="199"/>
      <c r="F18" s="219" t="str">
        <f>UPPER(IF($E18="","",VLOOKUP($E18,'1MD ELO'!$A$7:$O$80,2)))</f>
        <v/>
      </c>
      <c r="G18" s="219" t="str">
        <f>IF($E18="","",VLOOKUP($E18,'1MD ELO'!$A$7:$O$80,3))</f>
        <v/>
      </c>
      <c r="H18" s="219"/>
      <c r="I18" s="219" t="str">
        <f>IF($E18="","",VLOOKUP($E18,'1MD ELO'!$A$7:$O$80,4))</f>
        <v/>
      </c>
      <c r="J18" s="538"/>
      <c r="K18" s="202"/>
      <c r="L18" s="227"/>
      <c r="M18" s="215" t="s">
        <v>59</v>
      </c>
      <c r="N18" s="225"/>
      <c r="O18" s="217" t="str">
        <f>UPPER(IF(OR(N18="a",N18="as"),M16,IF(OR(N18="b",N18="bs"),M20,)))</f>
        <v/>
      </c>
      <c r="P18" s="521"/>
      <c r="Q18" s="227"/>
      <c r="R18" s="520"/>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t="s">
        <v>165</v>
      </c>
      <c r="B19" s="197" t="str">
        <f>IF($E19="","",VLOOKUP($E19,'1MD ELO'!$A$7:$O$80,14))</f>
        <v/>
      </c>
      <c r="C19" s="197" t="str">
        <f>IF($E19="","",VLOOKUP($E19,'1MD ELO'!$A$7:$O$80,15))</f>
        <v/>
      </c>
      <c r="D19" s="198" t="str">
        <f>IF($E19="","",VLOOKUP($E19,'1MD ELO'!$A$7:$O$80,5))</f>
        <v/>
      </c>
      <c r="E19" s="199"/>
      <c r="F19" s="219" t="str">
        <f>UPPER(IF($E19="","",VLOOKUP($E19,'1MD ELO'!$A$7:$O$80,2)))</f>
        <v/>
      </c>
      <c r="G19" s="219" t="str">
        <f>IF($E19="","",VLOOKUP($E19,'1MD ELO'!$A$7:$O$80,3))</f>
        <v/>
      </c>
      <c r="H19" s="219"/>
      <c r="I19" s="219" t="str">
        <f>IF($E19="","",VLOOKUP($E19,'1MD ELO'!$A$7:$O$80,4))</f>
        <v/>
      </c>
      <c r="J19" s="537"/>
      <c r="K19" s="217" t="str">
        <f>UPPER(IF(OR(J20="a",J20="as"),F19,IF(OR(J20="b",J20="bs"),F20,)))</f>
        <v/>
      </c>
      <c r="L19" s="226"/>
      <c r="M19" s="540"/>
      <c r="N19" s="541"/>
      <c r="O19" s="202"/>
      <c r="P19" s="227"/>
      <c r="Q19" s="227"/>
      <c r="R19" s="520"/>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t="s">
        <v>166</v>
      </c>
      <c r="B20" s="197" t="str">
        <f>IF($E20="","",VLOOKUP($E20,'1MD ELO'!$A$7:$O$80,14))</f>
        <v/>
      </c>
      <c r="C20" s="197" t="str">
        <f>IF($E20="","",VLOOKUP($E20,'1MD ELO'!$A$7:$O$80,15))</f>
        <v/>
      </c>
      <c r="D20" s="198" t="str">
        <f>IF($E20="","",VLOOKUP($E20,'1MD ELO'!$A$7:$O$80,5))</f>
        <v/>
      </c>
      <c r="E20" s="199"/>
      <c r="F20" s="219" t="str">
        <f>UPPER(IF($E20="","",VLOOKUP($E20,'1MD ELO'!$A$7:$O$80,2)))</f>
        <v/>
      </c>
      <c r="G20" s="219" t="str">
        <f>IF($E20="","",VLOOKUP($E20,'1MD ELO'!$A$7:$O$80,3))</f>
        <v/>
      </c>
      <c r="H20" s="219"/>
      <c r="I20" s="219" t="str">
        <f>IF($E20="","",VLOOKUP($E20,'1MD ELO'!$A$7:$O$80,4))</f>
        <v/>
      </c>
      <c r="J20" s="538"/>
      <c r="K20" s="202"/>
      <c r="L20" s="216"/>
      <c r="M20" s="217" t="str">
        <f>UPPER(IF(OR(L20="a",L20="as"),K19,IF(OR(L20="b",L20="bs"),K21,)))</f>
        <v/>
      </c>
      <c r="N20" s="542"/>
      <c r="O20" s="227"/>
      <c r="P20" s="227"/>
      <c r="Q20" s="227"/>
      <c r="R20" s="520"/>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302" t="s">
        <v>167</v>
      </c>
      <c r="B21" s="197" t="str">
        <f>IF($E21="","",VLOOKUP($E21,'1MD ELO'!$A$7:$O$80,14))</f>
        <v/>
      </c>
      <c r="C21" s="197" t="str">
        <f>IF($E21="","",VLOOKUP($E21,'1MD ELO'!$A$7:$O$80,15))</f>
        <v/>
      </c>
      <c r="D21" s="198" t="str">
        <f>IF($E21="","",VLOOKUP($E21,'1MD ELO'!$A$7:$O$80,5))</f>
        <v/>
      </c>
      <c r="E21" s="199"/>
      <c r="F21" s="219" t="str">
        <f>UPPER(IF($E21="","",VLOOKUP($E21,'1MD ELO'!$A$7:$O$80,2)))</f>
        <v/>
      </c>
      <c r="G21" s="219" t="str">
        <f>IF($E21="","",VLOOKUP($E21,'1MD ELO'!$A$7:$O$80,3))</f>
        <v/>
      </c>
      <c r="H21" s="219"/>
      <c r="I21" s="219" t="str">
        <f>IF($E21="","",VLOOKUP($E21,'1MD ELO'!$A$7:$O$80,4))</f>
        <v/>
      </c>
      <c r="J21" s="537"/>
      <c r="K21" s="217" t="str">
        <f>UPPER(IF(OR(J22="a",J22="as"),F21,IF(OR(J22="b",J22="bs"),F22,)))</f>
        <v/>
      </c>
      <c r="L21" s="521"/>
      <c r="M21" s="202"/>
      <c r="N21" s="227"/>
      <c r="O21" s="227"/>
      <c r="P21" s="227"/>
      <c r="Q21" s="227"/>
      <c r="R21" s="520"/>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34" t="s">
        <v>168</v>
      </c>
      <c r="B22" s="197" t="str">
        <f>IF($E22="","",VLOOKUP($E22,'1MD ELO'!$A$7:$O$80,14))</f>
        <v/>
      </c>
      <c r="C22" s="197" t="str">
        <f>IF($E22="","",VLOOKUP($E22,'1MD ELO'!$A$7:$O$80,15))</f>
        <v/>
      </c>
      <c r="D22" s="198" t="str">
        <f>IF($E22="","",VLOOKUP($E22,'1MD ELO'!$A$7:$O$80,5))</f>
        <v/>
      </c>
      <c r="E22" s="199"/>
      <c r="F22" s="200" t="str">
        <f>UPPER(IF($E22="","",VLOOKUP($E22,'1MD ELO'!$A$7:$O$80,2)))</f>
        <v/>
      </c>
      <c r="G22" s="200" t="str">
        <f>IF($E22="","",VLOOKUP($E22,'1MD ELO'!$A$7:$O$80,3))</f>
        <v/>
      </c>
      <c r="H22" s="200"/>
      <c r="I22" s="200" t="str">
        <f>IF($E22="","",VLOOKUP($E22,'1MD ELO'!$A$7:$O$80,4))</f>
        <v/>
      </c>
      <c r="J22" s="538"/>
      <c r="K22" s="202"/>
      <c r="L22" s="227"/>
      <c r="M22" s="227"/>
      <c r="N22" s="543"/>
      <c r="O22" s="544" t="s">
        <v>169</v>
      </c>
      <c r="P22" s="533"/>
      <c r="Q22" s="217" t="str">
        <f>UPPER(IF(OR(P23="a",P23="as"),Q14,IF(OR(P23="b",P23="bs"),Q30,)))</f>
        <v/>
      </c>
      <c r="R22" s="534"/>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t="s">
        <v>170</v>
      </c>
      <c r="B23" s="197" t="str">
        <f>IF($E23="","",VLOOKUP($E23,'1MD ELO'!$A$7:$O$80,14))</f>
        <v/>
      </c>
      <c r="C23" s="197" t="str">
        <f>IF($E23="","",VLOOKUP($E23,'1MD ELO'!$A$7:$O$80,15))</f>
        <v/>
      </c>
      <c r="D23" s="198" t="str">
        <f>IF($E23="","",VLOOKUP($E23,'1MD ELO'!$A$7:$O$80,5))</f>
        <v/>
      </c>
      <c r="E23" s="199"/>
      <c r="F23" s="200" t="str">
        <f>UPPER(IF($E23="","",VLOOKUP($E23,'1MD ELO'!$A$7:$O$80,2)))</f>
        <v/>
      </c>
      <c r="G23" s="200" t="str">
        <f>IF($E23="","",VLOOKUP($E23,'1MD ELO'!$A$7:$O$80,3))</f>
        <v/>
      </c>
      <c r="H23" s="200"/>
      <c r="I23" s="200" t="str">
        <f>IF($E23="","",VLOOKUP($E23,'1MD ELO'!$A$7:$O$80,4))</f>
        <v/>
      </c>
      <c r="J23" s="537"/>
      <c r="K23" s="217" t="str">
        <f>UPPER(IF(OR(J24="a",J24="as"),F23,IF(OR(J24="b",J24="bs"),F24,)))</f>
        <v/>
      </c>
      <c r="L23" s="226"/>
      <c r="M23" s="227"/>
      <c r="N23" s="227"/>
      <c r="O23" s="215" t="s">
        <v>59</v>
      </c>
      <c r="P23" s="29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302" t="s">
        <v>171</v>
      </c>
      <c r="B24" s="197" t="str">
        <f>IF($E24="","",VLOOKUP($E24,'1MD ELO'!$A$7:$O$80,14))</f>
        <v/>
      </c>
      <c r="C24" s="197" t="str">
        <f>IF($E24="","",VLOOKUP($E24,'1MD ELO'!$A$7:$O$80,15))</f>
        <v/>
      </c>
      <c r="D24" s="198" t="str">
        <f>IF($E24="","",VLOOKUP($E24,'1MD ELO'!$A$7:$O$80,5))</f>
        <v/>
      </c>
      <c r="E24" s="199"/>
      <c r="F24" s="219" t="str">
        <f>UPPER(IF($E24="","",VLOOKUP($E24,'1MD ELO'!$A$7:$O$80,2)))</f>
        <v/>
      </c>
      <c r="G24" s="219" t="str">
        <f>IF($E24="","",VLOOKUP($E24,'1MD ELO'!$A$7:$O$80,3))</f>
        <v/>
      </c>
      <c r="H24" s="219"/>
      <c r="I24" s="219" t="str">
        <f>IF($E24="","",VLOOKUP($E24,'1MD ELO'!$A$7:$O$80,4))</f>
        <v/>
      </c>
      <c r="J24" s="538"/>
      <c r="K24" s="202"/>
      <c r="L24" s="216"/>
      <c r="M24" s="217" t="str">
        <f>UPPER(IF(OR(L24="a",L24="as"),K23,IF(OR(L24="b",L24="bs"),K25,)))</f>
        <v/>
      </c>
      <c r="N24" s="226"/>
      <c r="O24" s="227"/>
      <c r="P24" s="227"/>
      <c r="Q24" s="227"/>
      <c r="R24" s="520"/>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t="s">
        <v>172</v>
      </c>
      <c r="B25" s="197" t="str">
        <f>IF($E25="","",VLOOKUP($E25,'1MD ELO'!$A$7:$O$80,14))</f>
        <v/>
      </c>
      <c r="C25" s="197" t="str">
        <f>IF($E25="","",VLOOKUP($E25,'1MD ELO'!$A$7:$O$80,15))</f>
        <v/>
      </c>
      <c r="D25" s="198" t="str">
        <f>IF($E25="","",VLOOKUP($E25,'1MD ELO'!$A$7:$O$80,5))</f>
        <v/>
      </c>
      <c r="E25" s="199"/>
      <c r="F25" s="219" t="str">
        <f>UPPER(IF($E25="","",VLOOKUP($E25,'1MD ELO'!$A$7:$O$80,2)))</f>
        <v/>
      </c>
      <c r="G25" s="219" t="str">
        <f>IF($E25="","",VLOOKUP($E25,'1MD ELO'!$A$7:$O$80,3))</f>
        <v/>
      </c>
      <c r="H25" s="219"/>
      <c r="I25" s="219" t="str">
        <f>IF($E25="","",VLOOKUP($E25,'1MD ELO'!$A$7:$O$80,4))</f>
        <v/>
      </c>
      <c r="J25" s="537"/>
      <c r="K25" s="217" t="str">
        <f>UPPER(IF(OR(J26="a",J26="as"),F25,IF(OR(J26="b",J26="bs"),F26,)))</f>
        <v/>
      </c>
      <c r="L25" s="539"/>
      <c r="M25" s="202"/>
      <c r="N25" s="520"/>
      <c r="O25" s="227"/>
      <c r="P25" s="227"/>
      <c r="Q25" s="727" t="str">
        <f>IF(Y3="","",CONCATENATE(AC1," pont"))</f>
        <v/>
      </c>
      <c r="R25" s="727"/>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t="s">
        <v>173</v>
      </c>
      <c r="B26" s="197" t="str">
        <f>IF($E26="","",VLOOKUP($E26,'1MD ELO'!$A$7:$O$80,14))</f>
        <v/>
      </c>
      <c r="C26" s="197" t="str">
        <f>IF($E26="","",VLOOKUP($E26,'1MD ELO'!$A$7:$O$80,15))</f>
        <v/>
      </c>
      <c r="D26" s="198" t="str">
        <f>IF($E26="","",VLOOKUP($E26,'1MD ELO'!$A$7:$O$80,5))</f>
        <v/>
      </c>
      <c r="E26" s="199"/>
      <c r="F26" s="219" t="str">
        <f>UPPER(IF($E26="","",VLOOKUP($E26,'1MD ELO'!$A$7:$O$80,2)))</f>
        <v/>
      </c>
      <c r="G26" s="219" t="str">
        <f>IF($E26="","",VLOOKUP($E26,'1MD ELO'!$A$7:$O$80,3))</f>
        <v/>
      </c>
      <c r="H26" s="219"/>
      <c r="I26" s="219" t="str">
        <f>IF($E26="","",VLOOKUP($E26,'1MD ELO'!$A$7:$O$80,4))</f>
        <v/>
      </c>
      <c r="J26" s="538"/>
      <c r="K26" s="202"/>
      <c r="L26" s="227"/>
      <c r="M26" s="215" t="s">
        <v>59</v>
      </c>
      <c r="N26" s="225"/>
      <c r="O26" s="217" t="str">
        <f>UPPER(IF(OR(N26="a",N26="as"),M24,IF(OR(N26="b",N26="bs"),M28,)))</f>
        <v/>
      </c>
      <c r="P26" s="226"/>
      <c r="Q26" s="227"/>
      <c r="R26" s="520"/>
      <c r="S26" s="207"/>
      <c r="Y26"/>
      <c r="Z26"/>
      <c r="AA26"/>
      <c r="AB26"/>
      <c r="AC26"/>
      <c r="AD26"/>
      <c r="AE26"/>
      <c r="AF26"/>
      <c r="AG26"/>
      <c r="AH26"/>
      <c r="AI26"/>
      <c r="AJ26"/>
      <c r="AK26"/>
    </row>
    <row r="27" spans="1:37" s="63" customFormat="1" ht="9" customHeight="1" x14ac:dyDescent="0.25">
      <c r="A27" s="209" t="s">
        <v>174</v>
      </c>
      <c r="B27" s="197" t="str">
        <f>IF($E27="","",VLOOKUP($E27,'1MD ELO'!$A$7:$O$80,14))</f>
        <v/>
      </c>
      <c r="C27" s="197" t="str">
        <f>IF($E27="","",VLOOKUP($E27,'1MD ELO'!$A$7:$O$80,15))</f>
        <v/>
      </c>
      <c r="D27" s="198" t="str">
        <f>IF($E27="","",VLOOKUP($E27,'1MD ELO'!$A$7:$O$80,5))</f>
        <v/>
      </c>
      <c r="E27" s="199"/>
      <c r="F27" s="219" t="str">
        <f>UPPER(IF($E27="","",VLOOKUP($E27,'1MD ELO'!$A$7:$O$80,2)))</f>
        <v/>
      </c>
      <c r="G27" s="219" t="str">
        <f>IF($E27="","",VLOOKUP($E27,'1MD ELO'!$A$7:$O$80,3))</f>
        <v/>
      </c>
      <c r="H27" s="219"/>
      <c r="I27" s="219" t="str">
        <f>IF($E27="","",VLOOKUP($E27,'1MD ELO'!$A$7:$O$80,4))</f>
        <v/>
      </c>
      <c r="J27" s="537"/>
      <c r="K27" s="217" t="str">
        <f>UPPER(IF(OR(J28="a",J28="as"),F27,IF(OR(J28="b",J28="bs"),F28,)))</f>
        <v/>
      </c>
      <c r="L27" s="226"/>
      <c r="M27" s="540"/>
      <c r="N27" s="541"/>
      <c r="O27" s="202"/>
      <c r="P27" s="520"/>
      <c r="Q27" s="227"/>
      <c r="R27" s="520"/>
      <c r="S27" s="207"/>
      <c r="Y27"/>
      <c r="Z27"/>
      <c r="AA27"/>
      <c r="AB27"/>
      <c r="AC27"/>
      <c r="AD27"/>
      <c r="AE27"/>
      <c r="AF27"/>
      <c r="AG27"/>
      <c r="AH27"/>
      <c r="AI27"/>
      <c r="AJ27"/>
      <c r="AK27"/>
    </row>
    <row r="28" spans="1:37" s="63" customFormat="1" ht="9" customHeight="1" x14ac:dyDescent="0.25">
      <c r="A28" s="209" t="s">
        <v>175</v>
      </c>
      <c r="B28" s="197" t="str">
        <f>IF($E28="","",VLOOKUP($E28,'1MD ELO'!$A$7:$O$80,14))</f>
        <v/>
      </c>
      <c r="C28" s="197" t="str">
        <f>IF($E28="","",VLOOKUP($E28,'1MD ELO'!$A$7:$O$80,15))</f>
        <v/>
      </c>
      <c r="D28" s="198" t="str">
        <f>IF($E28="","",VLOOKUP($E28,'1MD ELO'!$A$7:$O$80,5))</f>
        <v/>
      </c>
      <c r="E28" s="199"/>
      <c r="F28" s="219" t="str">
        <f>UPPER(IF($E28="","",VLOOKUP($E28,'1MD ELO'!$A$7:$O$80,2)))</f>
        <v/>
      </c>
      <c r="G28" s="219" t="str">
        <f>IF($E28="","",VLOOKUP($E28,'1MD ELO'!$A$7:$O$80,3))</f>
        <v/>
      </c>
      <c r="H28" s="219"/>
      <c r="I28" s="219" t="str">
        <f>IF($E28="","",VLOOKUP($E28,'1MD ELO'!$A$7:$O$80,4))</f>
        <v/>
      </c>
      <c r="J28" s="538"/>
      <c r="K28" s="202"/>
      <c r="L28" s="216"/>
      <c r="M28" s="217" t="str">
        <f>UPPER(IF(OR(L28="a",L28="as"),K27,IF(OR(L28="b",L28="bs"),K29,)))</f>
        <v/>
      </c>
      <c r="N28" s="542"/>
      <c r="O28" s="227"/>
      <c r="P28" s="520"/>
      <c r="Q28" s="227"/>
      <c r="R28" s="520"/>
      <c r="S28" s="207"/>
    </row>
    <row r="29" spans="1:37" s="63" customFormat="1" ht="9" customHeight="1" x14ac:dyDescent="0.25">
      <c r="A29" s="302" t="s">
        <v>176</v>
      </c>
      <c r="B29" s="197" t="str">
        <f>IF($E29="","",VLOOKUP($E29,'1MD ELO'!$A$7:$O$80,14))</f>
        <v/>
      </c>
      <c r="C29" s="197" t="str">
        <f>IF($E29="","",VLOOKUP($E29,'1MD ELO'!$A$7:$O$80,15))</f>
        <v/>
      </c>
      <c r="D29" s="198" t="str">
        <f>IF($E29="","",VLOOKUP($E29,'1MD ELO'!$A$7:$O$80,5))</f>
        <v/>
      </c>
      <c r="E29" s="199"/>
      <c r="F29" s="219" t="str">
        <f>UPPER(IF($E29="","",VLOOKUP($E29,'1MD ELO'!$A$7:$O$80,2)))</f>
        <v/>
      </c>
      <c r="G29" s="219" t="str">
        <f>IF($E29="","",VLOOKUP($E29,'1MD ELO'!$A$7:$O$80,3))</f>
        <v/>
      </c>
      <c r="H29" s="219"/>
      <c r="I29" s="219" t="str">
        <f>IF($E29="","",VLOOKUP($E29,'1MD ELO'!$A$7:$O$80,4))</f>
        <v/>
      </c>
      <c r="J29" s="537"/>
      <c r="K29" s="217" t="str">
        <f>UPPER(IF(OR(J30="a",J30="as"),F29,IF(OR(J30="b",J30="bs"),F30,)))</f>
        <v/>
      </c>
      <c r="L29" s="521"/>
      <c r="M29" s="202"/>
      <c r="N29" s="227"/>
      <c r="O29" s="227"/>
      <c r="P29" s="520"/>
      <c r="Q29" s="227"/>
      <c r="R29" s="520"/>
      <c r="S29" s="207"/>
    </row>
    <row r="30" spans="1:37" s="63" customFormat="1" ht="9" customHeight="1" x14ac:dyDescent="0.25">
      <c r="A30" s="234" t="s">
        <v>177</v>
      </c>
      <c r="B30" s="197" t="str">
        <f>IF($E30="","",VLOOKUP($E30,'1MD ELO'!$A$7:$O$80,14))</f>
        <v/>
      </c>
      <c r="C30" s="197" t="str">
        <f>IF($E30="","",VLOOKUP($E30,'1MD ELO'!$A$7:$O$80,15))</f>
        <v/>
      </c>
      <c r="D30" s="198" t="str">
        <f>IF($E30="","",VLOOKUP($E30,'1MD ELO'!$A$7:$O$80,5))</f>
        <v/>
      </c>
      <c r="E30" s="199"/>
      <c r="F30" s="200" t="str">
        <f>UPPER(IF($E30="","",VLOOKUP($E30,'1MD ELO'!$A$7:$O$80,2)))</f>
        <v/>
      </c>
      <c r="G30" s="200" t="str">
        <f>IF($E30="","",VLOOKUP($E30,'1MD ELO'!$A$7:$O$80,3))</f>
        <v/>
      </c>
      <c r="H30" s="200"/>
      <c r="I30" s="200" t="str">
        <f>IF($E30="","",VLOOKUP($E30,'1MD ELO'!$A$7:$O$80,4))</f>
        <v/>
      </c>
      <c r="J30" s="538"/>
      <c r="K30" s="202"/>
      <c r="L30" s="227"/>
      <c r="M30" s="227"/>
      <c r="N30" s="543"/>
      <c r="O30" s="215" t="s">
        <v>59</v>
      </c>
      <c r="P30" s="225"/>
      <c r="Q30" s="217" t="str">
        <f>UPPER(IF(OR(P30="a",P30="as"),O26,IF(OR(P30="b",P30="bs"),O34,)))</f>
        <v/>
      </c>
      <c r="R30" s="521"/>
      <c r="S30" s="207"/>
    </row>
    <row r="31" spans="1:37" s="63" customFormat="1" ht="9" customHeight="1" x14ac:dyDescent="0.25">
      <c r="A31" s="196" t="s">
        <v>178</v>
      </c>
      <c r="B31" s="197" t="str">
        <f>IF($E31="","",VLOOKUP($E31,'1MD ELO'!$A$7:$O$80,14))</f>
        <v/>
      </c>
      <c r="C31" s="197" t="str">
        <f>IF($E31="","",VLOOKUP($E31,'1MD ELO'!$A$7:$O$80,15))</f>
        <v/>
      </c>
      <c r="D31" s="198" t="str">
        <f>IF($E31="","",VLOOKUP($E31,'1MD ELO'!$A$7:$O$80,5))</f>
        <v/>
      </c>
      <c r="E31" s="199"/>
      <c r="F31" s="200" t="str">
        <f>UPPER(IF($E31="","",VLOOKUP($E31,'1MD ELO'!$A$7:$O$80,2)))</f>
        <v/>
      </c>
      <c r="G31" s="200" t="str">
        <f>IF($E31="","",VLOOKUP($E31,'1MD ELO'!$A$7:$O$80,3))</f>
        <v/>
      </c>
      <c r="H31" s="200"/>
      <c r="I31" s="200" t="str">
        <f>IF($E31="","",VLOOKUP($E31,'1MD ELO'!$A$7:$O$80,4))</f>
        <v/>
      </c>
      <c r="J31" s="537"/>
      <c r="K31" s="217" t="str">
        <f>UPPER(IF(OR(J32="a",J32="as"),F31,IF(OR(J32="b",J32="bs"),F32,)))</f>
        <v/>
      </c>
      <c r="L31" s="226"/>
      <c r="M31" s="227"/>
      <c r="N31" s="227"/>
      <c r="O31" s="227"/>
      <c r="P31" s="520"/>
      <c r="Q31" s="202"/>
      <c r="R31" s="227"/>
      <c r="S31" s="207"/>
    </row>
    <row r="32" spans="1:37" s="63" customFormat="1" ht="9" customHeight="1" x14ac:dyDescent="0.25">
      <c r="A32" s="302" t="s">
        <v>179</v>
      </c>
      <c r="B32" s="197" t="str">
        <f>IF($E32="","",VLOOKUP($E32,'1MD ELO'!$A$7:$O$80,14))</f>
        <v/>
      </c>
      <c r="C32" s="197" t="str">
        <f>IF($E32="","",VLOOKUP($E32,'1MD ELO'!$A$7:$O$80,15))</f>
        <v/>
      </c>
      <c r="D32" s="198" t="str">
        <f>IF($E32="","",VLOOKUP($E32,'1MD ELO'!$A$7:$O$80,5))</f>
        <v/>
      </c>
      <c r="E32" s="199"/>
      <c r="F32" s="219" t="str">
        <f>UPPER(IF($E32="","",VLOOKUP($E32,'1MD ELO'!$A$7:$O$80,2)))</f>
        <v/>
      </c>
      <c r="G32" s="219" t="str">
        <f>IF($E32="","",VLOOKUP($E32,'1MD ELO'!$A$7:$O$80,3))</f>
        <v/>
      </c>
      <c r="H32" s="219"/>
      <c r="I32" s="219" t="str">
        <f>IF($E32="","",VLOOKUP($E32,'1MD ELO'!$A$7:$O$80,4))</f>
        <v/>
      </c>
      <c r="J32" s="538"/>
      <c r="K32" s="202"/>
      <c r="L32" s="216"/>
      <c r="M32" s="217" t="str">
        <f>UPPER(IF(OR(L32="a",L32="as"),K31,IF(OR(L32="b",L32="bs"),K33,)))</f>
        <v/>
      </c>
      <c r="N32" s="226"/>
      <c r="O32" s="227"/>
      <c r="P32" s="520"/>
      <c r="Q32" s="227"/>
      <c r="R32" s="227"/>
      <c r="S32" s="207"/>
    </row>
    <row r="33" spans="1:19" s="63" customFormat="1" ht="9" customHeight="1" x14ac:dyDescent="0.25">
      <c r="A33" s="209" t="s">
        <v>180</v>
      </c>
      <c r="B33" s="197" t="str">
        <f>IF($E33="","",VLOOKUP($E33,'1MD ELO'!$A$7:$O$80,14))</f>
        <v/>
      </c>
      <c r="C33" s="197" t="str">
        <f>IF($E33="","",VLOOKUP($E33,'1MD ELO'!$A$7:$O$80,15))</f>
        <v/>
      </c>
      <c r="D33" s="198" t="str">
        <f>IF($E33="","",VLOOKUP($E33,'1MD ELO'!$A$7:$O$80,5))</f>
        <v/>
      </c>
      <c r="E33" s="199"/>
      <c r="F33" s="219" t="str">
        <f>UPPER(IF($E33="","",VLOOKUP($E33,'1MD ELO'!$A$7:$O$80,2)))</f>
        <v/>
      </c>
      <c r="G33" s="219" t="str">
        <f>IF($E33="","",VLOOKUP($E33,'1MD ELO'!$A$7:$O$80,3))</f>
        <v/>
      </c>
      <c r="H33" s="219"/>
      <c r="I33" s="219" t="str">
        <f>IF($E33="","",VLOOKUP($E33,'1MD ELO'!$A$7:$O$80,4))</f>
        <v/>
      </c>
      <c r="J33" s="537"/>
      <c r="K33" s="217" t="str">
        <f>UPPER(IF(OR(J34="a",J34="as"),F33,IF(OR(J34="b",J34="bs"),F34,)))</f>
        <v/>
      </c>
      <c r="L33" s="539"/>
      <c r="M33" s="202"/>
      <c r="N33" s="520"/>
      <c r="O33" s="227"/>
      <c r="P33" s="520"/>
      <c r="Q33" s="227"/>
      <c r="R33" s="227"/>
      <c r="S33" s="207"/>
    </row>
    <row r="34" spans="1:19" s="63" customFormat="1" ht="9" customHeight="1" x14ac:dyDescent="0.25">
      <c r="A34" s="209" t="s">
        <v>181</v>
      </c>
      <c r="B34" s="197" t="str">
        <f>IF($E34="","",VLOOKUP($E34,'1MD ELO'!$A$7:$O$80,14))</f>
        <v/>
      </c>
      <c r="C34" s="197" t="str">
        <f>IF($E34="","",VLOOKUP($E34,'1MD ELO'!$A$7:$O$80,15))</f>
        <v/>
      </c>
      <c r="D34" s="198" t="str">
        <f>IF($E34="","",VLOOKUP($E34,'1MD ELO'!$A$7:$O$80,5))</f>
        <v/>
      </c>
      <c r="E34" s="199"/>
      <c r="F34" s="219" t="str">
        <f>UPPER(IF($E34="","",VLOOKUP($E34,'1MD ELO'!$A$7:$O$80,2)))</f>
        <v/>
      </c>
      <c r="G34" s="219" t="str">
        <f>IF($E34="","",VLOOKUP($E34,'1MD ELO'!$A$7:$O$80,3))</f>
        <v/>
      </c>
      <c r="H34" s="219"/>
      <c r="I34" s="219" t="str">
        <f>IF($E34="","",VLOOKUP($E34,'1MD ELO'!$A$7:$O$80,4))</f>
        <v/>
      </c>
      <c r="J34" s="538"/>
      <c r="K34" s="202"/>
      <c r="L34" s="227"/>
      <c r="M34" s="215" t="s">
        <v>59</v>
      </c>
      <c r="N34" s="225"/>
      <c r="O34" s="217" t="str">
        <f>UPPER(IF(OR(N34="a",N34="as"),M32,IF(OR(N34="b",N34="bs"),M36,)))</f>
        <v/>
      </c>
      <c r="P34" s="521"/>
      <c r="Q34" s="227"/>
      <c r="R34" s="227"/>
      <c r="S34" s="207"/>
    </row>
    <row r="35" spans="1:19" s="63" customFormat="1" ht="9" customHeight="1" x14ac:dyDescent="0.25">
      <c r="A35" s="209" t="s">
        <v>182</v>
      </c>
      <c r="B35" s="197" t="str">
        <f>IF($E35="","",VLOOKUP($E35,'1MD ELO'!$A$7:$O$80,14))</f>
        <v/>
      </c>
      <c r="C35" s="197" t="str">
        <f>IF($E35="","",VLOOKUP($E35,'1MD ELO'!$A$7:$O$80,15))</f>
        <v/>
      </c>
      <c r="D35" s="198" t="str">
        <f>IF($E35="","",VLOOKUP($E35,'1MD ELO'!$A$7:$O$80,5))</f>
        <v/>
      </c>
      <c r="E35" s="199"/>
      <c r="F35" s="219" t="str">
        <f>UPPER(IF($E35="","",VLOOKUP($E35,'1MD ELO'!$A$7:$O$80,2)))</f>
        <v/>
      </c>
      <c r="G35" s="219" t="str">
        <f>IF($E35="","",VLOOKUP($E35,'1MD ELO'!$A$7:$O$80,3))</f>
        <v/>
      </c>
      <c r="H35" s="219"/>
      <c r="I35" s="219" t="str">
        <f>IF($E35="","",VLOOKUP($E35,'1MD ELO'!$A$7:$O$80,4))</f>
        <v/>
      </c>
      <c r="J35" s="537"/>
      <c r="K35" s="217" t="str">
        <f>UPPER(IF(OR(J36="a",J36="as"),F35,IF(OR(J36="b",J36="bs"),F36,)))</f>
        <v/>
      </c>
      <c r="L35" s="226"/>
      <c r="M35" s="540"/>
      <c r="N35" s="541"/>
      <c r="O35" s="202"/>
      <c r="P35" s="227"/>
      <c r="Q35" s="227"/>
      <c r="R35" s="227"/>
      <c r="S35" s="207"/>
    </row>
    <row r="36" spans="1:19" s="63" customFormat="1" ht="9" customHeight="1" x14ac:dyDescent="0.25">
      <c r="A36" s="209" t="s">
        <v>183</v>
      </c>
      <c r="B36" s="197" t="str">
        <f>IF($E36="","",VLOOKUP($E36,'1MD ELO'!$A$7:$O$80,14))</f>
        <v/>
      </c>
      <c r="C36" s="197" t="str">
        <f>IF($E36="","",VLOOKUP($E36,'1MD ELO'!$A$7:$O$80,15))</f>
        <v/>
      </c>
      <c r="D36" s="198" t="str">
        <f>IF($E36="","",VLOOKUP($E36,'1MD ELO'!$A$7:$O$80,5))</f>
        <v/>
      </c>
      <c r="E36" s="199"/>
      <c r="F36" s="219" t="str">
        <f>UPPER(IF($E36="","",VLOOKUP($E36,'1MD ELO'!$A$7:$O$80,2)))</f>
        <v/>
      </c>
      <c r="G36" s="219" t="str">
        <f>IF($E36="","",VLOOKUP($E36,'1MD ELO'!$A$7:$O$80,3))</f>
        <v/>
      </c>
      <c r="H36" s="219"/>
      <c r="I36" s="219" t="str">
        <f>IF($E36="","",VLOOKUP($E36,'1MD ELO'!$A$7:$O$80,4))</f>
        <v/>
      </c>
      <c r="J36" s="538"/>
      <c r="K36" s="202"/>
      <c r="L36" s="216"/>
      <c r="M36" s="217" t="str">
        <f>UPPER(IF(OR(L36="a",L36="as"),K35,IF(OR(L36="b",L36="bs"),K37,)))</f>
        <v/>
      </c>
      <c r="N36" s="542"/>
      <c r="O36" s="545" t="s">
        <v>82</v>
      </c>
      <c r="P36" s="546"/>
      <c r="Q36" s="545" t="s">
        <v>156</v>
      </c>
      <c r="R36" s="546"/>
      <c r="S36" s="207"/>
    </row>
    <row r="37" spans="1:19" s="63" customFormat="1" ht="9" customHeight="1" x14ac:dyDescent="0.25">
      <c r="A37" s="302" t="s">
        <v>184</v>
      </c>
      <c r="B37" s="197" t="str">
        <f>IF($E37="","",VLOOKUP($E37,'1MD ELO'!$A$7:$O$80,14))</f>
        <v/>
      </c>
      <c r="C37" s="197" t="str">
        <f>IF($E37="","",VLOOKUP($E37,'1MD ELO'!$A$7:$O$80,15))</f>
        <v/>
      </c>
      <c r="D37" s="198" t="str">
        <f>IF($E37="","",VLOOKUP($E37,'1MD ELO'!$A$7:$O$80,5))</f>
        <v/>
      </c>
      <c r="E37" s="199"/>
      <c r="F37" s="219" t="str">
        <f>UPPER(IF($E37="","",VLOOKUP($E37,'1MD ELO'!$A$7:$O$80,2)))</f>
        <v/>
      </c>
      <c r="G37" s="219" t="str">
        <f>IF($E37="","",VLOOKUP($E37,'1MD ELO'!$A$7:$O$80,3))</f>
        <v/>
      </c>
      <c r="H37" s="219"/>
      <c r="I37" s="219" t="str">
        <f>IF($E37="","",VLOOKUP($E37,'1MD ELO'!$A$7:$O$80,4))</f>
        <v/>
      </c>
      <c r="J37" s="537"/>
      <c r="K37" s="217" t="str">
        <f>UPPER(IF(OR(J38="a",J38="as"),F37,IF(OR(J38="b",J38="bs"),F38,)))</f>
        <v/>
      </c>
      <c r="L37" s="521"/>
      <c r="M37" s="202"/>
      <c r="N37" s="227"/>
      <c r="O37" s="547" t="str">
        <f>UPPER(IF(OR(P23="a",P23="as"),Q14,IF(OR(P23="b",P23="bs"),Q30,)))</f>
        <v/>
      </c>
      <c r="P37" s="548"/>
      <c r="Q37" s="545"/>
      <c r="R37" s="546"/>
      <c r="S37" s="207"/>
    </row>
    <row r="38" spans="1:19" s="63" customFormat="1" ht="9" customHeight="1" x14ac:dyDescent="0.25">
      <c r="A38" s="234" t="s">
        <v>185</v>
      </c>
      <c r="B38" s="197" t="str">
        <f>IF($E38="","",VLOOKUP($E38,'1MD ELO'!$A$7:$O$80,14))</f>
        <v/>
      </c>
      <c r="C38" s="197" t="str">
        <f>IF($E38="","",VLOOKUP($E38,'1MD ELO'!$A$7:$O$80,15))</f>
        <v/>
      </c>
      <c r="D38" s="198" t="str">
        <f>IF($E38="","",VLOOKUP($E38,'1MD ELO'!$A$7:$O$80,5))</f>
        <v/>
      </c>
      <c r="E38" s="199"/>
      <c r="F38" s="200" t="str">
        <f>UPPER(IF($E38="","",VLOOKUP($E38,'1MD ELO'!$A$7:$O$80,2)))</f>
        <v/>
      </c>
      <c r="G38" s="200" t="str">
        <f>IF($E38="","",VLOOKUP($E38,'1MD ELO'!$A$7:$O$80,3))</f>
        <v/>
      </c>
      <c r="H38" s="200"/>
      <c r="I38" s="200" t="str">
        <f>IF($E38="","",VLOOKUP($E38,'1MD ELO'!$A$7:$O$80,4))</f>
        <v/>
      </c>
      <c r="J38" s="538"/>
      <c r="K38" s="202"/>
      <c r="L38" s="227"/>
      <c r="M38" s="227"/>
      <c r="N38" s="549"/>
      <c r="O38" s="550" t="s">
        <v>59</v>
      </c>
      <c r="P38" s="551"/>
      <c r="Q38" s="547" t="str">
        <f>UPPER(IF(OR(P38="a",P38="as"),O37,IF(OR(P38="b",P38="bs"),O39,)))</f>
        <v/>
      </c>
      <c r="R38" s="548"/>
      <c r="S38" s="207"/>
    </row>
    <row r="39" spans="1:19" s="63" customFormat="1" ht="9" customHeight="1" x14ac:dyDescent="0.25">
      <c r="A39" s="196" t="s">
        <v>186</v>
      </c>
      <c r="B39" s="197" t="str">
        <f>IF($E39="","",VLOOKUP($E39,'1MD ELO'!$A$7:$O$80,14))</f>
        <v/>
      </c>
      <c r="C39" s="197" t="str">
        <f>IF($E39="","",VLOOKUP($E39,'1MD ELO'!$A$7:$O$80,15))</f>
        <v/>
      </c>
      <c r="D39" s="198" t="str">
        <f>IF($E39="","",VLOOKUP($E39,'1MD ELO'!$A$7:$O$80,5))</f>
        <v/>
      </c>
      <c r="E39" s="199"/>
      <c r="F39" s="200" t="str">
        <f>UPPER(IF($E39="","",VLOOKUP($E39,'1MD ELO'!$A$7:$O$80,2)))</f>
        <v/>
      </c>
      <c r="G39" s="200" t="str">
        <f>IF($E39="","",VLOOKUP($E39,'1MD ELO'!$A$7:$O$80,3))</f>
        <v/>
      </c>
      <c r="H39" s="200"/>
      <c r="I39" s="200" t="str">
        <f>IF($E39="","",VLOOKUP($E39,'1MD ELO'!$A$7:$O$80,4))</f>
        <v/>
      </c>
      <c r="J39" s="537"/>
      <c r="K39" s="217" t="str">
        <f>UPPER(IF(OR(J40="a",J40="as"),F39,IF(OR(J40="b",J40="bs"),F40,)))</f>
        <v/>
      </c>
      <c r="L39" s="226"/>
      <c r="M39" s="227"/>
      <c r="N39" s="552"/>
      <c r="O39" s="547" t="str">
        <f>UPPER(IF(OR(P55="a",P55="as"),Q46,IF(OR(P55="b",P55="bs"),Q62,)))</f>
        <v/>
      </c>
      <c r="P39" s="553"/>
      <c r="Q39" s="546"/>
      <c r="R39" s="546"/>
      <c r="S39" s="207"/>
    </row>
    <row r="40" spans="1:19" s="63" customFormat="1" ht="9" customHeight="1" x14ac:dyDescent="0.25">
      <c r="A40" s="302" t="s">
        <v>187</v>
      </c>
      <c r="B40" s="197" t="str">
        <f>IF($E40="","",VLOOKUP($E40,'1MD ELO'!$A$7:$O$80,14))</f>
        <v/>
      </c>
      <c r="C40" s="197" t="str">
        <f>IF($E40="","",VLOOKUP($E40,'1MD ELO'!$A$7:$O$80,15))</f>
        <v/>
      </c>
      <c r="D40" s="198" t="str">
        <f>IF($E40="","",VLOOKUP($E40,'1MD ELO'!$A$7:$O$80,5))</f>
        <v/>
      </c>
      <c r="E40" s="199"/>
      <c r="F40" s="219" t="str">
        <f>UPPER(IF($E40="","",VLOOKUP($E40,'1MD ELO'!$A$7:$O$80,2)))</f>
        <v/>
      </c>
      <c r="G40" s="219" t="str">
        <f>IF($E40="","",VLOOKUP($E40,'1MD ELO'!$A$7:$O$80,3))</f>
        <v/>
      </c>
      <c r="H40" s="219"/>
      <c r="I40" s="219" t="str">
        <f>IF($E40="","",VLOOKUP($E40,'1MD ELO'!$A$7:$O$80,4))</f>
        <v/>
      </c>
      <c r="J40" s="538"/>
      <c r="K40" s="202"/>
      <c r="L40" s="216"/>
      <c r="M40" s="217" t="str">
        <f>UPPER(IF(OR(L40="a",L40="as"),K39,IF(OR(L40="b",L40="bs"),K41,)))</f>
        <v/>
      </c>
      <c r="N40" s="226"/>
      <c r="O40" s="546"/>
      <c r="P40" s="546"/>
      <c r="Q40" s="546"/>
      <c r="R40" s="546"/>
      <c r="S40" s="207"/>
    </row>
    <row r="41" spans="1:19" s="63" customFormat="1" ht="9" customHeight="1" x14ac:dyDescent="0.25">
      <c r="A41" s="209" t="s">
        <v>188</v>
      </c>
      <c r="B41" s="197" t="str">
        <f>IF($E41="","",VLOOKUP($E41,'1MD ELO'!$A$7:$O$80,14))</f>
        <v/>
      </c>
      <c r="C41" s="197" t="str">
        <f>IF($E41="","",VLOOKUP($E41,'1MD ELO'!$A$7:$O$80,15))</f>
        <v/>
      </c>
      <c r="D41" s="198" t="str">
        <f>IF($E41="","",VLOOKUP($E41,'1MD ELO'!$A$7:$O$80,5))</f>
        <v/>
      </c>
      <c r="E41" s="199"/>
      <c r="F41" s="219" t="str">
        <f>UPPER(IF($E41="","",VLOOKUP($E41,'1MD ELO'!$A$7:$O$80,2)))</f>
        <v/>
      </c>
      <c r="G41" s="219" t="str">
        <f>IF($E41="","",VLOOKUP($E41,'1MD ELO'!$A$7:$O$80,3))</f>
        <v/>
      </c>
      <c r="H41" s="219"/>
      <c r="I41" s="219" t="str">
        <f>IF($E41="","",VLOOKUP($E41,'1MD ELO'!$A$7:$O$80,4))</f>
        <v/>
      </c>
      <c r="J41" s="537"/>
      <c r="K41" s="217" t="str">
        <f>UPPER(IF(OR(J42="a",J42="as"),F41,IF(OR(J42="b",J42="bs"),F42,)))</f>
        <v/>
      </c>
      <c r="L41" s="539"/>
      <c r="M41" s="202"/>
      <c r="N41" s="520"/>
      <c r="O41" s="546"/>
      <c r="P41" s="546"/>
      <c r="Q41" s="728" t="str">
        <f>IF(Y3="","",CONCATENATE(AB1," pont"))</f>
        <v/>
      </c>
      <c r="R41" s="728"/>
      <c r="S41" s="207"/>
    </row>
    <row r="42" spans="1:19" s="63" customFormat="1" ht="9" customHeight="1" x14ac:dyDescent="0.25">
      <c r="A42" s="209" t="s">
        <v>189</v>
      </c>
      <c r="B42" s="197" t="str">
        <f>IF($E42="","",VLOOKUP($E42,'1MD ELO'!$A$7:$O$80,14))</f>
        <v/>
      </c>
      <c r="C42" s="197" t="str">
        <f>IF($E42="","",VLOOKUP($E42,'1MD ELO'!$A$7:$O$80,15))</f>
        <v/>
      </c>
      <c r="D42" s="198" t="str">
        <f>IF($E42="","",VLOOKUP($E42,'1MD ELO'!$A$7:$O$80,5))</f>
        <v/>
      </c>
      <c r="E42" s="199"/>
      <c r="F42" s="219" t="str">
        <f>UPPER(IF($E42="","",VLOOKUP($E42,'1MD ELO'!$A$7:$O$80,2)))</f>
        <v/>
      </c>
      <c r="G42" s="219" t="str">
        <f>IF($E42="","",VLOOKUP($E42,'1MD ELO'!$A$7:$O$80,3))</f>
        <v/>
      </c>
      <c r="H42" s="219"/>
      <c r="I42" s="219" t="str">
        <f>IF($E42="","",VLOOKUP($E42,'1MD ELO'!$A$7:$O$80,4))</f>
        <v/>
      </c>
      <c r="J42" s="538"/>
      <c r="K42" s="202"/>
      <c r="L42" s="227"/>
      <c r="M42" s="215" t="s">
        <v>59</v>
      </c>
      <c r="N42" s="225"/>
      <c r="O42" s="217" t="str">
        <f>UPPER(IF(OR(N42="a",N42="as"),M40,IF(OR(N42="b",N42="bs"),M44,)))</f>
        <v/>
      </c>
      <c r="P42" s="226"/>
      <c r="Q42" s="227"/>
      <c r="R42" s="227"/>
      <c r="S42" s="207"/>
    </row>
    <row r="43" spans="1:19" s="63" customFormat="1" ht="9" customHeight="1" x14ac:dyDescent="0.25">
      <c r="A43" s="209" t="s">
        <v>190</v>
      </c>
      <c r="B43" s="197" t="str">
        <f>IF($E43="","",VLOOKUP($E43,'1MD ELO'!$A$7:$O$80,14))</f>
        <v/>
      </c>
      <c r="C43" s="197" t="str">
        <f>IF($E43="","",VLOOKUP($E43,'1MD ELO'!$A$7:$O$80,15))</f>
        <v/>
      </c>
      <c r="D43" s="198" t="str">
        <f>IF($E43="","",VLOOKUP($E43,'1MD ELO'!$A$7:$O$80,5))</f>
        <v/>
      </c>
      <c r="E43" s="199"/>
      <c r="F43" s="219" t="str">
        <f>UPPER(IF($E43="","",VLOOKUP($E43,'1MD ELO'!$A$7:$O$80,2)))</f>
        <v/>
      </c>
      <c r="G43" s="219" t="str">
        <f>IF($E43="","",VLOOKUP($E43,'1MD ELO'!$A$7:$O$80,3))</f>
        <v/>
      </c>
      <c r="H43" s="219"/>
      <c r="I43" s="219" t="str">
        <f>IF($E43="","",VLOOKUP($E43,'1MD ELO'!$A$7:$O$80,4))</f>
        <v/>
      </c>
      <c r="J43" s="537"/>
      <c r="K43" s="217" t="str">
        <f>UPPER(IF(OR(J44="a",J44="as"),F43,IF(OR(J44="b",J44="bs"),F44,)))</f>
        <v/>
      </c>
      <c r="L43" s="226"/>
      <c r="M43" s="540"/>
      <c r="N43" s="541"/>
      <c r="O43" s="202"/>
      <c r="P43" s="520"/>
      <c r="Q43" s="227"/>
      <c r="R43" s="227"/>
      <c r="S43" s="207"/>
    </row>
    <row r="44" spans="1:19" s="63" customFormat="1" ht="9" customHeight="1" x14ac:dyDescent="0.25">
      <c r="A44" s="209" t="s">
        <v>191</v>
      </c>
      <c r="B44" s="197" t="str">
        <f>IF($E44="","",VLOOKUP($E44,'1MD ELO'!$A$7:$O$80,14))</f>
        <v/>
      </c>
      <c r="C44" s="197" t="str">
        <f>IF($E44="","",VLOOKUP($E44,'1MD ELO'!$A$7:$O$80,15))</f>
        <v/>
      </c>
      <c r="D44" s="198" t="str">
        <f>IF($E44="","",VLOOKUP($E44,'1MD ELO'!$A$7:$O$80,5))</f>
        <v/>
      </c>
      <c r="E44" s="199"/>
      <c r="F44" s="219" t="str">
        <f>UPPER(IF($E44="","",VLOOKUP($E44,'1MD ELO'!$A$7:$O$80,2)))</f>
        <v/>
      </c>
      <c r="G44" s="219" t="str">
        <f>IF($E44="","",VLOOKUP($E44,'1MD ELO'!$A$7:$O$80,3))</f>
        <v/>
      </c>
      <c r="H44" s="219"/>
      <c r="I44" s="219" t="str">
        <f>IF($E44="","",VLOOKUP($E44,'1MD ELO'!$A$7:$O$80,4))</f>
        <v/>
      </c>
      <c r="J44" s="538"/>
      <c r="K44" s="202"/>
      <c r="L44" s="216"/>
      <c r="M44" s="217" t="str">
        <f>UPPER(IF(OR(L44="a",L44="as"),K43,IF(OR(L44="b",L44="bs"),K45,)))</f>
        <v/>
      </c>
      <c r="N44" s="542"/>
      <c r="O44" s="227"/>
      <c r="P44" s="520"/>
      <c r="Q44" s="227"/>
      <c r="R44" s="227"/>
      <c r="S44" s="207"/>
    </row>
    <row r="45" spans="1:19" s="63" customFormat="1" ht="9" customHeight="1" x14ac:dyDescent="0.25">
      <c r="A45" s="302" t="s">
        <v>192</v>
      </c>
      <c r="B45" s="197" t="str">
        <f>IF($E45="","",VLOOKUP($E45,'1MD ELO'!$A$7:$O$80,14))</f>
        <v/>
      </c>
      <c r="C45" s="197" t="str">
        <f>IF($E45="","",VLOOKUP($E45,'1MD ELO'!$A$7:$O$80,15))</f>
        <v/>
      </c>
      <c r="D45" s="198" t="str">
        <f>IF($E45="","",VLOOKUP($E45,'1MD ELO'!$A$7:$O$80,5))</f>
        <v/>
      </c>
      <c r="E45" s="199"/>
      <c r="F45" s="219" t="str">
        <f>UPPER(IF($E45="","",VLOOKUP($E45,'1MD ELO'!$A$7:$O$80,2)))</f>
        <v/>
      </c>
      <c r="G45" s="219" t="str">
        <f>IF($E45="","",VLOOKUP($E45,'1MD ELO'!$A$7:$O$80,3))</f>
        <v/>
      </c>
      <c r="H45" s="219"/>
      <c r="I45" s="219" t="str">
        <f>IF($E45="","",VLOOKUP($E45,'1MD ELO'!$A$7:$O$80,4))</f>
        <v/>
      </c>
      <c r="J45" s="537"/>
      <c r="K45" s="217" t="str">
        <f>UPPER(IF(OR(J46="a",J46="as"),F45,IF(OR(J46="b",J46="bs"),F46,)))</f>
        <v/>
      </c>
      <c r="L45" s="521"/>
      <c r="M45" s="202"/>
      <c r="N45" s="227"/>
      <c r="O45" s="227"/>
      <c r="P45" s="520"/>
      <c r="Q45" s="227"/>
      <c r="R45" s="227"/>
      <c r="S45" s="207"/>
    </row>
    <row r="46" spans="1:19" s="63" customFormat="1" ht="9" customHeight="1" x14ac:dyDescent="0.25">
      <c r="A46" s="234" t="s">
        <v>193</v>
      </c>
      <c r="B46" s="197" t="str">
        <f>IF($E46="","",VLOOKUP($E46,'1MD ELO'!$A$7:$O$80,14))</f>
        <v/>
      </c>
      <c r="C46" s="197" t="str">
        <f>IF($E46="","",VLOOKUP($E46,'1MD ELO'!$A$7:$O$80,15))</f>
        <v/>
      </c>
      <c r="D46" s="198" t="str">
        <f>IF($E46="","",VLOOKUP($E46,'1MD ELO'!$A$7:$O$80,5))</f>
        <v/>
      </c>
      <c r="E46" s="199"/>
      <c r="F46" s="200" t="str">
        <f>UPPER(IF($E46="","",VLOOKUP($E46,'1MD ELO'!$A$7:$O$80,2)))</f>
        <v/>
      </c>
      <c r="G46" s="200" t="str">
        <f>IF($E46="","",VLOOKUP($E46,'1MD ELO'!$A$7:$O$80,3))</f>
        <v/>
      </c>
      <c r="H46" s="200"/>
      <c r="I46" s="200" t="str">
        <f>IF($E46="","",VLOOKUP($E46,'1MD ELO'!$A$7:$O$80,4))</f>
        <v/>
      </c>
      <c r="J46" s="538"/>
      <c r="K46" s="202"/>
      <c r="L46" s="227"/>
      <c r="M46" s="227"/>
      <c r="N46" s="543"/>
      <c r="O46" s="215" t="s">
        <v>59</v>
      </c>
      <c r="P46" s="225"/>
      <c r="Q46" s="217" t="str">
        <f>UPPER(IF(OR(P46="a",P46="as"),O42,IF(OR(P46="b",P46="bs"),O50,)))</f>
        <v/>
      </c>
      <c r="R46" s="226"/>
      <c r="S46" s="207"/>
    </row>
    <row r="47" spans="1:19" s="63" customFormat="1" ht="9" customHeight="1" x14ac:dyDescent="0.25">
      <c r="A47" s="196" t="s">
        <v>194</v>
      </c>
      <c r="B47" s="197" t="str">
        <f>IF($E47="","",VLOOKUP($E47,'1MD ELO'!$A$7:$O$80,14))</f>
        <v/>
      </c>
      <c r="C47" s="197" t="str">
        <f>IF($E47="","",VLOOKUP($E47,'1MD ELO'!$A$7:$O$80,15))</f>
        <v/>
      </c>
      <c r="D47" s="198" t="str">
        <f>IF($E47="","",VLOOKUP($E47,'1MD ELO'!$A$7:$O$80,5))</f>
        <v/>
      </c>
      <c r="E47" s="199"/>
      <c r="F47" s="200" t="str">
        <f>UPPER(IF($E47="","",VLOOKUP($E47,'1MD ELO'!$A$7:$O$80,2)))</f>
        <v/>
      </c>
      <c r="G47" s="200" t="str">
        <f>IF($E47="","",VLOOKUP($E47,'1MD ELO'!$A$7:$O$80,3))</f>
        <v/>
      </c>
      <c r="H47" s="200"/>
      <c r="I47" s="200" t="str">
        <f>IF($E47="","",VLOOKUP($E47,'1MD ELO'!$A$7:$O$80,4))</f>
        <v/>
      </c>
      <c r="J47" s="537"/>
      <c r="K47" s="217" t="str">
        <f>UPPER(IF(OR(J48="a",J48="as"),F47,IF(OR(J48="b",J48="bs"),F48,)))</f>
        <v/>
      </c>
      <c r="L47" s="226"/>
      <c r="M47" s="227"/>
      <c r="N47" s="227"/>
      <c r="O47" s="227"/>
      <c r="P47" s="520"/>
      <c r="Q47" s="202"/>
      <c r="R47" s="520"/>
      <c r="S47" s="207"/>
    </row>
    <row r="48" spans="1:19" s="63" customFormat="1" ht="9" customHeight="1" x14ac:dyDescent="0.25">
      <c r="A48" s="302" t="s">
        <v>195</v>
      </c>
      <c r="B48" s="197" t="str">
        <f>IF($E48="","",VLOOKUP($E48,'1MD ELO'!$A$7:$O$80,14))</f>
        <v/>
      </c>
      <c r="C48" s="197" t="str">
        <f>IF($E48="","",VLOOKUP($E48,'1MD ELO'!$A$7:$O$80,15))</f>
        <v/>
      </c>
      <c r="D48" s="198" t="str">
        <f>IF($E48="","",VLOOKUP($E48,'1MD ELO'!$A$7:$O$80,5))</f>
        <v/>
      </c>
      <c r="E48" s="199"/>
      <c r="F48" s="219" t="str">
        <f>UPPER(IF($E48="","",VLOOKUP($E48,'1MD ELO'!$A$7:$O$80,2)))</f>
        <v/>
      </c>
      <c r="G48" s="219" t="str">
        <f>IF($E48="","",VLOOKUP($E48,'1MD ELO'!$A$7:$O$80,3))</f>
        <v/>
      </c>
      <c r="H48" s="219"/>
      <c r="I48" s="219" t="str">
        <f>IF($E48="","",VLOOKUP($E48,'1MD ELO'!$A$7:$O$80,4))</f>
        <v/>
      </c>
      <c r="J48" s="538"/>
      <c r="K48" s="202"/>
      <c r="L48" s="216"/>
      <c r="M48" s="217" t="str">
        <f>UPPER(IF(OR(L48="a",L48="as"),K47,IF(OR(L48="b",L48="bs"),K49,)))</f>
        <v/>
      </c>
      <c r="N48" s="226"/>
      <c r="O48" s="227"/>
      <c r="P48" s="520"/>
      <c r="Q48" s="227"/>
      <c r="R48" s="520"/>
      <c r="S48" s="207"/>
    </row>
    <row r="49" spans="1:19" s="63" customFormat="1" ht="9" customHeight="1" x14ac:dyDescent="0.25">
      <c r="A49" s="209" t="s">
        <v>196</v>
      </c>
      <c r="B49" s="197" t="str">
        <f>IF($E49="","",VLOOKUP($E49,'1MD ELO'!$A$7:$O$80,14))</f>
        <v/>
      </c>
      <c r="C49" s="197" t="str">
        <f>IF($E49="","",VLOOKUP($E49,'1MD ELO'!$A$7:$O$80,15))</f>
        <v/>
      </c>
      <c r="D49" s="198" t="str">
        <f>IF($E49="","",VLOOKUP($E49,'1MD ELO'!$A$7:$O$80,5))</f>
        <v/>
      </c>
      <c r="E49" s="199"/>
      <c r="F49" s="219" t="str">
        <f>UPPER(IF($E49="","",VLOOKUP($E49,'1MD ELO'!$A$7:$O$80,2)))</f>
        <v/>
      </c>
      <c r="G49" s="219" t="str">
        <f>IF($E49="","",VLOOKUP($E49,'1MD ELO'!$A$7:$O$80,3))</f>
        <v/>
      </c>
      <c r="H49" s="219"/>
      <c r="I49" s="219" t="str">
        <f>IF($E49="","",VLOOKUP($E49,'1MD ELO'!$A$7:$O$80,4))</f>
        <v/>
      </c>
      <c r="J49" s="537"/>
      <c r="K49" s="217" t="str">
        <f>UPPER(IF(OR(J50="a",J50="as"),F49,IF(OR(J50="b",J50="bs"),F50,)))</f>
        <v/>
      </c>
      <c r="L49" s="539"/>
      <c r="M49" s="202"/>
      <c r="N49" s="520"/>
      <c r="O49" s="227"/>
      <c r="P49" s="520"/>
      <c r="Q49" s="227"/>
      <c r="R49" s="520"/>
      <c r="S49" s="207"/>
    </row>
    <row r="50" spans="1:19" s="63" customFormat="1" ht="9" customHeight="1" x14ac:dyDescent="0.25">
      <c r="A50" s="209" t="s">
        <v>197</v>
      </c>
      <c r="B50" s="197" t="str">
        <f>IF($E50="","",VLOOKUP($E50,'1MD ELO'!$A$7:$O$80,14))</f>
        <v/>
      </c>
      <c r="C50" s="197" t="str">
        <f>IF($E50="","",VLOOKUP($E50,'1MD ELO'!$A$7:$O$80,15))</f>
        <v/>
      </c>
      <c r="D50" s="198" t="str">
        <f>IF($E50="","",VLOOKUP($E50,'1MD ELO'!$A$7:$O$80,5))</f>
        <v/>
      </c>
      <c r="E50" s="199"/>
      <c r="F50" s="219" t="str">
        <f>UPPER(IF($E50="","",VLOOKUP($E50,'1MD ELO'!$A$7:$O$80,2)))</f>
        <v/>
      </c>
      <c r="G50" s="219" t="str">
        <f>IF($E50="","",VLOOKUP($E50,'1MD ELO'!$A$7:$O$80,3))</f>
        <v/>
      </c>
      <c r="H50" s="219"/>
      <c r="I50" s="219" t="str">
        <f>IF($E50="","",VLOOKUP($E50,'1MD ELO'!$A$7:$O$80,4))</f>
        <v/>
      </c>
      <c r="J50" s="538"/>
      <c r="K50" s="202"/>
      <c r="L50" s="227"/>
      <c r="M50" s="215" t="s">
        <v>59</v>
      </c>
      <c r="N50" s="225"/>
      <c r="O50" s="217" t="str">
        <f>UPPER(IF(OR(N50="a",N50="as"),M48,IF(OR(N50="b",N50="bs"),M52,)))</f>
        <v/>
      </c>
      <c r="P50" s="521"/>
      <c r="Q50" s="227"/>
      <c r="R50" s="520"/>
      <c r="S50" s="207"/>
    </row>
    <row r="51" spans="1:19" s="63" customFormat="1" ht="9" customHeight="1" x14ac:dyDescent="0.25">
      <c r="A51" s="209" t="s">
        <v>198</v>
      </c>
      <c r="B51" s="197" t="str">
        <f>IF($E51="","",VLOOKUP($E51,'1MD ELO'!$A$7:$O$80,14))</f>
        <v/>
      </c>
      <c r="C51" s="197" t="str">
        <f>IF($E51="","",VLOOKUP($E51,'1MD ELO'!$A$7:$O$80,15))</f>
        <v/>
      </c>
      <c r="D51" s="198" t="str">
        <f>IF($E51="","",VLOOKUP($E51,'1MD ELO'!$A$7:$O$80,5))</f>
        <v/>
      </c>
      <c r="E51" s="199"/>
      <c r="F51" s="219" t="str">
        <f>UPPER(IF($E51="","",VLOOKUP($E51,'1MD ELO'!$A$7:$O$80,2)))</f>
        <v/>
      </c>
      <c r="G51" s="219" t="str">
        <f>IF($E51="","",VLOOKUP($E51,'1MD ELO'!$A$7:$O$80,3))</f>
        <v/>
      </c>
      <c r="H51" s="219"/>
      <c r="I51" s="219" t="str">
        <f>IF($E51="","",VLOOKUP($E51,'1MD ELO'!$A$7:$O$80,4))</f>
        <v/>
      </c>
      <c r="J51" s="537"/>
      <c r="K51" s="217" t="str">
        <f>UPPER(IF(OR(J52="a",J52="as"),F51,IF(OR(J52="b",J52="bs"),F52,)))</f>
        <v/>
      </c>
      <c r="L51" s="226"/>
      <c r="M51" s="540"/>
      <c r="N51" s="541"/>
      <c r="O51" s="202"/>
      <c r="P51" s="227"/>
      <c r="Q51" s="227"/>
      <c r="R51" s="520"/>
      <c r="S51" s="207"/>
    </row>
    <row r="52" spans="1:19" s="63" customFormat="1" ht="9" customHeight="1" x14ac:dyDescent="0.25">
      <c r="A52" s="209" t="s">
        <v>199</v>
      </c>
      <c r="B52" s="197" t="str">
        <f>IF($E52="","",VLOOKUP($E52,'1MD ELO'!$A$7:$O$80,14))</f>
        <v/>
      </c>
      <c r="C52" s="197" t="str">
        <f>IF($E52="","",VLOOKUP($E52,'1MD ELO'!$A$7:$O$80,15))</f>
        <v/>
      </c>
      <c r="D52" s="198" t="str">
        <f>IF($E52="","",VLOOKUP($E52,'1MD ELO'!$A$7:$O$80,5))</f>
        <v/>
      </c>
      <c r="E52" s="199"/>
      <c r="F52" s="219" t="str">
        <f>UPPER(IF($E52="","",VLOOKUP($E52,'1MD ELO'!$A$7:$O$80,2)))</f>
        <v/>
      </c>
      <c r="G52" s="219" t="str">
        <f>IF($E52="","",VLOOKUP($E52,'1MD ELO'!$A$7:$O$80,3))</f>
        <v/>
      </c>
      <c r="H52" s="219"/>
      <c r="I52" s="219" t="str">
        <f>IF($E52="","",VLOOKUP($E52,'1MD ELO'!$A$7:$O$80,4))</f>
        <v/>
      </c>
      <c r="J52" s="538"/>
      <c r="K52" s="202"/>
      <c r="L52" s="216"/>
      <c r="M52" s="217" t="str">
        <f>UPPER(IF(OR(L52="a",L52="as"),K51,IF(OR(L52="b",L52="bs"),K53,)))</f>
        <v/>
      </c>
      <c r="N52" s="542"/>
      <c r="O52" s="227"/>
      <c r="P52" s="227"/>
      <c r="Q52" s="227"/>
      <c r="R52" s="520"/>
      <c r="S52" s="207"/>
    </row>
    <row r="53" spans="1:19" s="63" customFormat="1" ht="9" customHeight="1" x14ac:dyDescent="0.25">
      <c r="A53" s="302" t="s">
        <v>200</v>
      </c>
      <c r="B53" s="197" t="str">
        <f>IF($E53="","",VLOOKUP($E53,'1MD ELO'!$A$7:$O$80,14))</f>
        <v/>
      </c>
      <c r="C53" s="197" t="str">
        <f>IF($E53="","",VLOOKUP($E53,'1MD ELO'!$A$7:$O$80,15))</f>
        <v/>
      </c>
      <c r="D53" s="198" t="str">
        <f>IF($E53="","",VLOOKUP($E53,'1MD ELO'!$A$7:$O$80,5))</f>
        <v/>
      </c>
      <c r="E53" s="199"/>
      <c r="F53" s="219" t="str">
        <f>UPPER(IF($E53="","",VLOOKUP($E53,'1MD ELO'!$A$7:$O$80,2)))</f>
        <v/>
      </c>
      <c r="G53" s="219" t="str">
        <f>IF($E53="","",VLOOKUP($E53,'1MD ELO'!$A$7:$O$80,3))</f>
        <v/>
      </c>
      <c r="H53" s="219"/>
      <c r="I53" s="219" t="str">
        <f>IF($E53="","",VLOOKUP($E53,'1MD ELO'!$A$7:$O$80,4))</f>
        <v/>
      </c>
      <c r="J53" s="537"/>
      <c r="K53" s="217" t="str">
        <f>UPPER(IF(OR(J54="a",J54="as"),F53,IF(OR(J54="b",J54="bs"),F54,)))</f>
        <v/>
      </c>
      <c r="L53" s="521"/>
      <c r="M53" s="202"/>
      <c r="N53" s="227"/>
      <c r="O53" s="227"/>
      <c r="P53" s="227"/>
      <c r="Q53" s="227"/>
      <c r="R53" s="520"/>
      <c r="S53" s="207"/>
    </row>
    <row r="54" spans="1:19" s="63" customFormat="1" ht="9" customHeight="1" x14ac:dyDescent="0.25">
      <c r="A54" s="234" t="s">
        <v>201</v>
      </c>
      <c r="B54" s="197" t="str">
        <f>IF($E54="","",VLOOKUP($E54,'1MD ELO'!$A$7:$O$80,14))</f>
        <v/>
      </c>
      <c r="C54" s="197" t="str">
        <f>IF($E54="","",VLOOKUP($E54,'1MD ELO'!$A$7:$O$80,15))</f>
        <v/>
      </c>
      <c r="D54" s="198" t="str">
        <f>IF($E54="","",VLOOKUP($E54,'1MD ELO'!$A$7:$O$80,5))</f>
        <v/>
      </c>
      <c r="E54" s="199"/>
      <c r="F54" s="200" t="str">
        <f>UPPER(IF($E54="","",VLOOKUP($E54,'1MD ELO'!$A$7:$O$80,2)))</f>
        <v/>
      </c>
      <c r="G54" s="200" t="str">
        <f>IF($E54="","",VLOOKUP($E54,'1MD ELO'!$A$7:$O$80,3))</f>
        <v/>
      </c>
      <c r="H54" s="200"/>
      <c r="I54" s="200" t="str">
        <f>IF($E54="","",VLOOKUP($E54,'1MD ELO'!$A$7:$O$80,4))</f>
        <v/>
      </c>
      <c r="J54" s="538"/>
      <c r="K54" s="202"/>
      <c r="L54" s="227"/>
      <c r="M54" s="227"/>
      <c r="N54" s="543"/>
      <c r="O54" s="544" t="s">
        <v>202</v>
      </c>
      <c r="P54" s="533"/>
      <c r="Q54" s="217" t="str">
        <f>UPPER(IF(OR(P55="a",P55="as"),Q46,IF(OR(P55="b",P55="bs"),Q62,)))</f>
        <v/>
      </c>
      <c r="R54" s="534"/>
      <c r="S54" s="207"/>
    </row>
    <row r="55" spans="1:19" s="63" customFormat="1" ht="9" customHeight="1" x14ac:dyDescent="0.25">
      <c r="A55" s="196" t="s">
        <v>203</v>
      </c>
      <c r="B55" s="197" t="str">
        <f>IF($E55="","",VLOOKUP($E55,'1MD ELO'!$A$7:$O$80,14))</f>
        <v/>
      </c>
      <c r="C55" s="197" t="str">
        <f>IF($E55="","",VLOOKUP($E55,'1MD ELO'!$A$7:$O$80,15))</f>
        <v/>
      </c>
      <c r="D55" s="198" t="str">
        <f>IF($E55="","",VLOOKUP($E55,'1MD ELO'!$A$7:$O$80,5))</f>
        <v/>
      </c>
      <c r="E55" s="199"/>
      <c r="F55" s="200" t="str">
        <f>UPPER(IF($E55="","",VLOOKUP($E55,'1MD ELO'!$A$7:$O$80,2)))</f>
        <v/>
      </c>
      <c r="G55" s="200" t="str">
        <f>IF($E55="","",VLOOKUP($E55,'1MD ELO'!$A$7:$O$80,3))</f>
        <v/>
      </c>
      <c r="H55" s="200"/>
      <c r="I55" s="200" t="str">
        <f>IF($E55="","",VLOOKUP($E55,'1MD ELO'!$A$7:$O$80,4))</f>
        <v/>
      </c>
      <c r="J55" s="537"/>
      <c r="K55" s="217" t="str">
        <f>UPPER(IF(OR(J56="a",J56="as"),F55,IF(OR(J56="b",J56="bs"),F56,)))</f>
        <v/>
      </c>
      <c r="L55" s="226"/>
      <c r="M55" s="227"/>
      <c r="N55" s="227"/>
      <c r="O55" s="215" t="s">
        <v>59</v>
      </c>
      <c r="P55" s="299"/>
      <c r="Q55" s="202"/>
      <c r="R55" s="529"/>
      <c r="S55" s="207"/>
    </row>
    <row r="56" spans="1:19" s="63" customFormat="1" ht="9" customHeight="1" x14ac:dyDescent="0.25">
      <c r="A56" s="302" t="s">
        <v>204</v>
      </c>
      <c r="B56" s="197" t="str">
        <f>IF($E56="","",VLOOKUP($E56,'1MD ELO'!$A$7:$O$80,14))</f>
        <v/>
      </c>
      <c r="C56" s="197" t="str">
        <f>IF($E56="","",VLOOKUP($E56,'1MD ELO'!$A$7:$O$80,15))</f>
        <v/>
      </c>
      <c r="D56" s="198" t="str">
        <f>IF($E56="","",VLOOKUP($E56,'1MD ELO'!$A$7:$O$80,5))</f>
        <v/>
      </c>
      <c r="E56" s="199"/>
      <c r="F56" s="219" t="str">
        <f>UPPER(IF($E56="","",VLOOKUP($E56,'1MD ELO'!$A$7:$O$80,2)))</f>
        <v/>
      </c>
      <c r="G56" s="219" t="str">
        <f>IF($E56="","",VLOOKUP($E56,'1MD ELO'!$A$7:$O$80,3))</f>
        <v/>
      </c>
      <c r="H56" s="219"/>
      <c r="I56" s="219" t="str">
        <f>IF($E56="","",VLOOKUP($E56,'1MD ELO'!$A$7:$O$80,4))</f>
        <v/>
      </c>
      <c r="J56" s="538"/>
      <c r="K56" s="202"/>
      <c r="L56" s="216"/>
      <c r="M56" s="217" t="str">
        <f>UPPER(IF(OR(L56="a",L56="as"),K55,IF(OR(L56="b",L56="bs"),K57,)))</f>
        <v/>
      </c>
      <c r="N56" s="226"/>
      <c r="O56" s="227"/>
      <c r="P56" s="227"/>
      <c r="Q56" s="227"/>
      <c r="R56" s="520"/>
      <c r="S56" s="207"/>
    </row>
    <row r="57" spans="1:19" s="63" customFormat="1" ht="9" customHeight="1" x14ac:dyDescent="0.25">
      <c r="A57" s="209" t="s">
        <v>205</v>
      </c>
      <c r="B57" s="197" t="str">
        <f>IF($E57="","",VLOOKUP($E57,'1MD ELO'!$A$7:$O$80,14))</f>
        <v/>
      </c>
      <c r="C57" s="197" t="str">
        <f>IF($E57="","",VLOOKUP($E57,'1MD ELO'!$A$7:$O$80,15))</f>
        <v/>
      </c>
      <c r="D57" s="198" t="str">
        <f>IF($E57="","",VLOOKUP($E57,'1MD ELO'!$A$7:$O$80,5))</f>
        <v/>
      </c>
      <c r="E57" s="199"/>
      <c r="F57" s="219" t="str">
        <f>UPPER(IF($E57="","",VLOOKUP($E57,'1MD ELO'!$A$7:$O$80,2)))</f>
        <v/>
      </c>
      <c r="G57" s="219" t="str">
        <f>IF($E57="","",VLOOKUP($E57,'1MD ELO'!$A$7:$O$80,3))</f>
        <v/>
      </c>
      <c r="H57" s="219"/>
      <c r="I57" s="219" t="str">
        <f>IF($E57="","",VLOOKUP($E57,'1MD ELO'!$A$7:$O$80,4))</f>
        <v/>
      </c>
      <c r="J57" s="537"/>
      <c r="K57" s="217" t="str">
        <f>UPPER(IF(OR(J58="a",J58="as"),F57,IF(OR(J58="b",J58="bs"),F58,)))</f>
        <v/>
      </c>
      <c r="L57" s="539"/>
      <c r="M57" s="202"/>
      <c r="N57" s="520"/>
      <c r="O57" s="227"/>
      <c r="P57" s="227"/>
      <c r="Q57" s="727" t="str">
        <f>IF(Y3="","",CONCATENATE(AC1," pont"))</f>
        <v/>
      </c>
      <c r="R57" s="727"/>
      <c r="S57" s="207"/>
    </row>
    <row r="58" spans="1:19" s="63" customFormat="1" ht="9" customHeight="1" x14ac:dyDescent="0.25">
      <c r="A58" s="209" t="s">
        <v>206</v>
      </c>
      <c r="B58" s="197" t="str">
        <f>IF($E58="","",VLOOKUP($E58,'1MD ELO'!$A$7:$O$80,14))</f>
        <v/>
      </c>
      <c r="C58" s="197" t="str">
        <f>IF($E58="","",VLOOKUP($E58,'1MD ELO'!$A$7:$O$80,15))</f>
        <v/>
      </c>
      <c r="D58" s="198" t="str">
        <f>IF($E58="","",VLOOKUP($E58,'1MD ELO'!$A$7:$O$80,5))</f>
        <v/>
      </c>
      <c r="E58" s="199"/>
      <c r="F58" s="219" t="str">
        <f>UPPER(IF($E58="","",VLOOKUP($E58,'1MD ELO'!$A$7:$O$80,2)))</f>
        <v/>
      </c>
      <c r="G58" s="219" t="str">
        <f>IF($E58="","",VLOOKUP($E58,'1MD ELO'!$A$7:$O$80,3))</f>
        <v/>
      </c>
      <c r="H58" s="219"/>
      <c r="I58" s="219" t="str">
        <f>IF($E58="","",VLOOKUP($E58,'1MD ELO'!$A$7:$O$80,4))</f>
        <v/>
      </c>
      <c r="J58" s="538"/>
      <c r="K58" s="202"/>
      <c r="L58" s="227"/>
      <c r="M58" s="215" t="s">
        <v>59</v>
      </c>
      <c r="N58" s="225"/>
      <c r="O58" s="217" t="str">
        <f>UPPER(IF(OR(N58="a",N58="as"),M56,IF(OR(N58="b",N58="bs"),M60,)))</f>
        <v/>
      </c>
      <c r="P58" s="226"/>
      <c r="Q58" s="227"/>
      <c r="R58" s="520"/>
      <c r="S58" s="207"/>
    </row>
    <row r="59" spans="1:19" s="63" customFormat="1" ht="9" customHeight="1" x14ac:dyDescent="0.25">
      <c r="A59" s="209" t="s">
        <v>207</v>
      </c>
      <c r="B59" s="197" t="str">
        <f>IF($E59="","",VLOOKUP($E59,'1MD ELO'!$A$7:$O$80,14))</f>
        <v/>
      </c>
      <c r="C59" s="197" t="str">
        <f>IF($E59="","",VLOOKUP($E59,'1MD ELO'!$A$7:$O$80,15))</f>
        <v/>
      </c>
      <c r="D59" s="198" t="str">
        <f>IF($E59="","",VLOOKUP($E59,'1MD ELO'!$A$7:$O$80,5))</f>
        <v/>
      </c>
      <c r="E59" s="199"/>
      <c r="F59" s="219" t="str">
        <f>UPPER(IF($E59="","",VLOOKUP($E59,'1MD ELO'!$A$7:$O$80,2)))</f>
        <v/>
      </c>
      <c r="G59" s="219" t="str">
        <f>IF($E59="","",VLOOKUP($E59,'1MD ELO'!$A$7:$O$80,3))</f>
        <v/>
      </c>
      <c r="H59" s="219"/>
      <c r="I59" s="219" t="str">
        <f>IF($E59="","",VLOOKUP($E59,'1MD ELO'!$A$7:$O$80,4))</f>
        <v/>
      </c>
      <c r="J59" s="537"/>
      <c r="K59" s="217" t="str">
        <f>UPPER(IF(OR(J60="a",J60="as"),F59,IF(OR(J60="b",J60="bs"),F60,)))</f>
        <v/>
      </c>
      <c r="L59" s="226"/>
      <c r="M59" s="540"/>
      <c r="N59" s="541"/>
      <c r="O59" s="202"/>
      <c r="P59" s="520"/>
      <c r="Q59" s="227"/>
      <c r="R59" s="520"/>
      <c r="S59" s="207"/>
    </row>
    <row r="60" spans="1:19" s="63" customFormat="1" ht="9" customHeight="1" x14ac:dyDescent="0.25">
      <c r="A60" s="209" t="s">
        <v>208</v>
      </c>
      <c r="B60" s="197" t="str">
        <f>IF($E60="","",VLOOKUP($E60,'1MD ELO'!$A$7:$O$80,14))</f>
        <v/>
      </c>
      <c r="C60" s="197" t="str">
        <f>IF($E60="","",VLOOKUP($E60,'1MD ELO'!$A$7:$O$80,15))</f>
        <v/>
      </c>
      <c r="D60" s="198" t="str">
        <f>IF($E60="","",VLOOKUP($E60,'1MD ELO'!$A$7:$O$80,5))</f>
        <v/>
      </c>
      <c r="E60" s="199"/>
      <c r="F60" s="219" t="str">
        <f>UPPER(IF($E60="","",VLOOKUP($E60,'1MD ELO'!$A$7:$O$80,2)))</f>
        <v/>
      </c>
      <c r="G60" s="219" t="str">
        <f>IF($E60="","",VLOOKUP($E60,'1MD ELO'!$A$7:$O$80,3))</f>
        <v/>
      </c>
      <c r="H60" s="219"/>
      <c r="I60" s="219" t="str">
        <f>IF($E60="","",VLOOKUP($E60,'1MD ELO'!$A$7:$O$80,4))</f>
        <v/>
      </c>
      <c r="J60" s="538"/>
      <c r="K60" s="202"/>
      <c r="L60" s="216"/>
      <c r="M60" s="217" t="str">
        <f>UPPER(IF(OR(L60="a",L60="as"),K59,IF(OR(L60="b",L60="bs"),K61,)))</f>
        <v/>
      </c>
      <c r="N60" s="542"/>
      <c r="O60" s="227"/>
      <c r="P60" s="520"/>
      <c r="Q60" s="227"/>
      <c r="R60" s="520"/>
      <c r="S60" s="207"/>
    </row>
    <row r="61" spans="1:19" s="63" customFormat="1" ht="9" customHeight="1" x14ac:dyDescent="0.25">
      <c r="A61" s="302" t="s">
        <v>209</v>
      </c>
      <c r="B61" s="197" t="str">
        <f>IF($E61="","",VLOOKUP($E61,'1MD ELO'!$A$7:$O$80,14))</f>
        <v/>
      </c>
      <c r="C61" s="197" t="str">
        <f>IF($E61="","",VLOOKUP($E61,'1MD ELO'!$A$7:$O$80,15))</f>
        <v/>
      </c>
      <c r="D61" s="198" t="str">
        <f>IF($E61="","",VLOOKUP($E61,'1MD ELO'!$A$7:$O$80,5))</f>
        <v/>
      </c>
      <c r="E61" s="199"/>
      <c r="F61" s="219" t="str">
        <f>UPPER(IF($E61="","",VLOOKUP($E61,'1MD ELO'!$A$7:$O$80,2)))</f>
        <v/>
      </c>
      <c r="G61" s="219" t="str">
        <f>IF($E61="","",VLOOKUP($E61,'1MD ELO'!$A$7:$O$80,3))</f>
        <v/>
      </c>
      <c r="H61" s="219"/>
      <c r="I61" s="219" t="str">
        <f>IF($E61="","",VLOOKUP($E61,'1MD ELO'!$A$7:$O$80,4))</f>
        <v/>
      </c>
      <c r="J61" s="537"/>
      <c r="K61" s="217" t="str">
        <f>UPPER(IF(OR(J62="a",J62="as"),F61,IF(OR(J62="b",J62="bs"),F62,)))</f>
        <v/>
      </c>
      <c r="L61" s="521"/>
      <c r="M61" s="202"/>
      <c r="N61" s="227"/>
      <c r="O61" s="227"/>
      <c r="P61" s="520"/>
      <c r="Q61" s="227"/>
      <c r="R61" s="520"/>
      <c r="S61" s="207"/>
    </row>
    <row r="62" spans="1:19" s="63" customFormat="1" ht="9" customHeight="1" x14ac:dyDescent="0.25">
      <c r="A62" s="234" t="s">
        <v>210</v>
      </c>
      <c r="B62" s="197" t="str">
        <f>IF($E62="","",VLOOKUP($E62,'1MD ELO'!$A$7:$O$80,14))</f>
        <v/>
      </c>
      <c r="C62" s="197" t="str">
        <f>IF($E62="","",VLOOKUP($E62,'1MD ELO'!$A$7:$O$80,15))</f>
        <v/>
      </c>
      <c r="D62" s="198" t="str">
        <f>IF($E62="","",VLOOKUP($E62,'1MD ELO'!$A$7:$O$80,5))</f>
        <v/>
      </c>
      <c r="E62" s="199"/>
      <c r="F62" s="200" t="str">
        <f>UPPER(IF($E62="","",VLOOKUP($E62,'1MD ELO'!$A$7:$O$80,2)))</f>
        <v/>
      </c>
      <c r="G62" s="200" t="str">
        <f>IF($E62="","",VLOOKUP($E62,'1MD ELO'!$A$7:$O$80,3))</f>
        <v/>
      </c>
      <c r="H62" s="200"/>
      <c r="I62" s="200" t="str">
        <f>IF($E62="","",VLOOKUP($E62,'1MD ELO'!$A$7:$O$80,4))</f>
        <v/>
      </c>
      <c r="J62" s="538"/>
      <c r="K62" s="202"/>
      <c r="L62" s="227"/>
      <c r="M62" s="227"/>
      <c r="N62" s="543"/>
      <c r="O62" s="215" t="s">
        <v>59</v>
      </c>
      <c r="P62" s="225"/>
      <c r="Q62" s="217" t="str">
        <f>UPPER(IF(OR(P62="a",P62="as"),O58,IF(OR(P62="b",P62="bs"),O66,)))</f>
        <v/>
      </c>
      <c r="R62" s="521"/>
      <c r="S62" s="207"/>
    </row>
    <row r="63" spans="1:19" s="63" customFormat="1" ht="9" customHeight="1" x14ac:dyDescent="0.25">
      <c r="A63" s="196" t="s">
        <v>211</v>
      </c>
      <c r="B63" s="197" t="str">
        <f>IF($E63="","",VLOOKUP($E63,'1MD ELO'!$A$7:$O$80,14))</f>
        <v/>
      </c>
      <c r="C63" s="197" t="str">
        <f>IF($E63="","",VLOOKUP($E63,'1MD ELO'!$A$7:$O$80,15))</f>
        <v/>
      </c>
      <c r="D63" s="198" t="str">
        <f>IF($E63="","",VLOOKUP($E63,'1MD ELO'!$A$7:$O$80,5))</f>
        <v/>
      </c>
      <c r="E63" s="199"/>
      <c r="F63" s="200" t="str">
        <f>UPPER(IF($E63="","",VLOOKUP($E63,'1MD ELO'!$A$7:$O$80,2)))</f>
        <v/>
      </c>
      <c r="G63" s="200" t="str">
        <f>IF($E63="","",VLOOKUP($E63,'1MD ELO'!$A$7:$O$80,3))</f>
        <v/>
      </c>
      <c r="H63" s="200"/>
      <c r="I63" s="200" t="str">
        <f>IF($E63="","",VLOOKUP($E63,'1MD ELO'!$A$7:$O$80,4))</f>
        <v/>
      </c>
      <c r="J63" s="537"/>
      <c r="K63" s="217" t="str">
        <f>UPPER(IF(OR(J64="a",J64="as"),F63,IF(OR(J64="b",J64="bs"),F64,)))</f>
        <v/>
      </c>
      <c r="L63" s="226"/>
      <c r="M63" s="227"/>
      <c r="N63" s="227"/>
      <c r="O63" s="227"/>
      <c r="P63" s="520"/>
      <c r="Q63" s="202"/>
      <c r="R63" s="227"/>
      <c r="S63" s="207"/>
    </row>
    <row r="64" spans="1:19" s="63" customFormat="1" ht="9" customHeight="1" x14ac:dyDescent="0.25">
      <c r="A64" s="302" t="s">
        <v>212</v>
      </c>
      <c r="B64" s="197" t="str">
        <f>IF($E64="","",VLOOKUP($E64,'1MD ELO'!$A$7:$O$80,14))</f>
        <v/>
      </c>
      <c r="C64" s="197" t="str">
        <f>IF($E64="","",VLOOKUP($E64,'1MD ELO'!$A$7:$O$80,15))</f>
        <v/>
      </c>
      <c r="D64" s="198" t="str">
        <f>IF($E64="","",VLOOKUP($E64,'1MD ELO'!$A$7:$O$80,5))</f>
        <v/>
      </c>
      <c r="E64" s="199"/>
      <c r="F64" s="219" t="str">
        <f>UPPER(IF($E64="","",VLOOKUP($E64,'1MD ELO'!$A$7:$O$80,2)))</f>
        <v/>
      </c>
      <c r="G64" s="219" t="str">
        <f>IF($E64="","",VLOOKUP($E64,'1MD ELO'!$A$7:$O$80,3))</f>
        <v/>
      </c>
      <c r="H64" s="219"/>
      <c r="I64" s="219" t="str">
        <f>IF($E64="","",VLOOKUP($E64,'1MD ELO'!$A$7:$O$80,4))</f>
        <v/>
      </c>
      <c r="J64" s="538"/>
      <c r="K64" s="202"/>
      <c r="L64" s="216"/>
      <c r="M64" s="217" t="str">
        <f>UPPER(IF(OR(L64="a",L64="as"),K63,IF(OR(L64="b",L64="bs"),K65,)))</f>
        <v/>
      </c>
      <c r="N64" s="226"/>
      <c r="O64" s="227"/>
      <c r="P64" s="520"/>
      <c r="Q64" s="227"/>
      <c r="R64" s="227"/>
      <c r="S64" s="207"/>
    </row>
    <row r="65" spans="1:19" s="63" customFormat="1" ht="9" customHeight="1" x14ac:dyDescent="0.25">
      <c r="A65" s="209" t="s">
        <v>213</v>
      </c>
      <c r="B65" s="197" t="str">
        <f>IF($E65="","",VLOOKUP($E65,'1MD ELO'!$A$7:$O$80,14))</f>
        <v/>
      </c>
      <c r="C65" s="197" t="str">
        <f>IF($E65="","",VLOOKUP($E65,'1MD ELO'!$A$7:$O$80,15))</f>
        <v/>
      </c>
      <c r="D65" s="198" t="str">
        <f>IF($E65="","",VLOOKUP($E65,'1MD ELO'!$A$7:$O$80,5))</f>
        <v/>
      </c>
      <c r="E65" s="199"/>
      <c r="F65" s="219" t="str">
        <f>UPPER(IF($E65="","",VLOOKUP($E65,'1MD ELO'!$A$7:$O$80,2)))</f>
        <v/>
      </c>
      <c r="G65" s="219" t="str">
        <f>IF($E65="","",VLOOKUP($E65,'1MD ELO'!$A$7:$O$80,3))</f>
        <v/>
      </c>
      <c r="H65" s="219"/>
      <c r="I65" s="219" t="str">
        <f>IF($E65="","",VLOOKUP($E65,'1MD ELO'!$A$7:$O$80,4))</f>
        <v/>
      </c>
      <c r="J65" s="537"/>
      <c r="K65" s="217" t="str">
        <f>UPPER(IF(OR(J66="a",J66="as"),F65,IF(OR(J66="b",J66="bs"),F66,)))</f>
        <v/>
      </c>
      <c r="L65" s="539"/>
      <c r="M65" s="202"/>
      <c r="N65" s="520"/>
      <c r="O65" s="227"/>
      <c r="P65" s="520"/>
      <c r="Q65" s="227"/>
      <c r="R65" s="227"/>
      <c r="S65" s="207"/>
    </row>
    <row r="66" spans="1:19" s="63" customFormat="1" ht="9" customHeight="1" x14ac:dyDescent="0.25">
      <c r="A66" s="209" t="s">
        <v>214</v>
      </c>
      <c r="B66" s="197" t="str">
        <f>IF($E66="","",VLOOKUP($E66,'1MD ELO'!$A$7:$O$80,14))</f>
        <v/>
      </c>
      <c r="C66" s="197" t="str">
        <f>IF($E66="","",VLOOKUP($E66,'1MD ELO'!$A$7:$O$80,15))</f>
        <v/>
      </c>
      <c r="D66" s="198" t="str">
        <f>IF($E66="","",VLOOKUP($E66,'1MD ELO'!$A$7:$O$80,5))</f>
        <v/>
      </c>
      <c r="E66" s="199"/>
      <c r="F66" s="219" t="str">
        <f>UPPER(IF($E66="","",VLOOKUP($E66,'1MD ELO'!$A$7:$O$80,2)))</f>
        <v/>
      </c>
      <c r="G66" s="219" t="str">
        <f>IF($E66="","",VLOOKUP($E66,'1MD ELO'!$A$7:$O$80,3))</f>
        <v/>
      </c>
      <c r="H66" s="219"/>
      <c r="I66" s="219" t="str">
        <f>IF($E66="","",VLOOKUP($E66,'1MD ELO'!$A$7:$O$80,4))</f>
        <v/>
      </c>
      <c r="J66" s="538"/>
      <c r="K66" s="202"/>
      <c r="L66" s="227"/>
      <c r="M66" s="215" t="s">
        <v>59</v>
      </c>
      <c r="N66" s="225"/>
      <c r="O66" s="217" t="str">
        <f>UPPER(IF(OR(N66="a",N66="as"),M64,IF(OR(N66="b",N66="bs"),M68,)))</f>
        <v/>
      </c>
      <c r="P66" s="521"/>
      <c r="Q66" s="227"/>
      <c r="R66" s="227"/>
      <c r="S66" s="207"/>
    </row>
    <row r="67" spans="1:19" s="63" customFormat="1" ht="9" customHeight="1" x14ac:dyDescent="0.25">
      <c r="A67" s="209" t="s">
        <v>215</v>
      </c>
      <c r="B67" s="197" t="str">
        <f>IF($E67="","",VLOOKUP($E67,'1MD ELO'!$A$7:$O$80,14))</f>
        <v/>
      </c>
      <c r="C67" s="197" t="str">
        <f>IF($E67="","",VLOOKUP($E67,'1MD ELO'!$A$7:$O$80,15))</f>
        <v/>
      </c>
      <c r="D67" s="198" t="str">
        <f>IF($E67="","",VLOOKUP($E67,'1MD ELO'!$A$7:$O$80,5))</f>
        <v/>
      </c>
      <c r="E67" s="199"/>
      <c r="F67" s="219" t="str">
        <f>UPPER(IF($E67="","",VLOOKUP($E67,'1MD ELO'!$A$7:$O$80,2)))</f>
        <v/>
      </c>
      <c r="G67" s="219" t="str">
        <f>IF($E67="","",VLOOKUP($E67,'1MD ELO'!$A$7:$O$80,3))</f>
        <v/>
      </c>
      <c r="H67" s="219"/>
      <c r="I67" s="219" t="str">
        <f>IF($E67="","",VLOOKUP($E67,'1MD ELO'!$A$7:$O$80,4))</f>
        <v/>
      </c>
      <c r="J67" s="537"/>
      <c r="K67" s="217" t="str">
        <f>UPPER(IF(OR(J68="a",J68="as"),F67,IF(OR(J68="b",J68="bs"),F68,)))</f>
        <v/>
      </c>
      <c r="L67" s="226"/>
      <c r="M67" s="540"/>
      <c r="N67" s="541"/>
      <c r="O67" s="202"/>
      <c r="P67" s="227"/>
      <c r="Q67" s="227"/>
      <c r="R67" s="227"/>
      <c r="S67" s="207"/>
    </row>
    <row r="68" spans="1:19" s="63" customFormat="1" ht="9" customHeight="1" x14ac:dyDescent="0.25">
      <c r="A68" s="209" t="s">
        <v>216</v>
      </c>
      <c r="B68" s="197" t="str">
        <f>IF($E68="","",VLOOKUP($E68,'1MD ELO'!$A$7:$O$80,14))</f>
        <v/>
      </c>
      <c r="C68" s="197" t="str">
        <f>IF($E68="","",VLOOKUP($E68,'1MD ELO'!$A$7:$O$80,15))</f>
        <v/>
      </c>
      <c r="D68" s="198" t="str">
        <f>IF($E68="","",VLOOKUP($E68,'1MD ELO'!$A$7:$O$80,5))</f>
        <v/>
      </c>
      <c r="E68" s="199"/>
      <c r="F68" s="219" t="str">
        <f>UPPER(IF($E68="","",VLOOKUP($E68,'1MD ELO'!$A$7:$O$80,2)))</f>
        <v/>
      </c>
      <c r="G68" s="219" t="str">
        <f>IF($E68="","",VLOOKUP($E68,'1MD ELO'!$A$7:$O$80,3))</f>
        <v/>
      </c>
      <c r="H68" s="219"/>
      <c r="I68" s="219" t="str">
        <f>IF($E68="","",VLOOKUP($E68,'1MD ELO'!$A$7:$O$80,4))</f>
        <v/>
      </c>
      <c r="J68" s="538"/>
      <c r="K68" s="202"/>
      <c r="L68" s="216"/>
      <c r="M68" s="217" t="str">
        <f>UPPER(IF(OR(L68="a",L68="as"),K67,IF(OR(L68="b",L68="bs"),K69,)))</f>
        <v/>
      </c>
      <c r="N68" s="542"/>
      <c r="O68" s="227"/>
      <c r="P68" s="227"/>
      <c r="Q68" s="227"/>
      <c r="R68" s="227"/>
      <c r="S68" s="207"/>
    </row>
    <row r="69" spans="1:19" s="63" customFormat="1" ht="9" customHeight="1" x14ac:dyDescent="0.25">
      <c r="A69" s="302" t="s">
        <v>217</v>
      </c>
      <c r="B69" s="197" t="str">
        <f>IF($E69="","",VLOOKUP($E69,'1MD ELO'!$A$7:$O$80,14))</f>
        <v/>
      </c>
      <c r="C69" s="197" t="str">
        <f>IF($E69="","",VLOOKUP($E69,'1MD ELO'!$A$7:$O$80,15))</f>
        <v/>
      </c>
      <c r="D69" s="198" t="str">
        <f>IF($E69="","",VLOOKUP($E69,'1MD ELO'!$A$7:$O$80,5))</f>
        <v/>
      </c>
      <c r="E69" s="199"/>
      <c r="F69" s="219" t="str">
        <f>UPPER(IF($E69="","",VLOOKUP($E69,'1MD ELO'!$A$7:$O$80,2)))</f>
        <v/>
      </c>
      <c r="G69" s="219" t="str">
        <f>IF($E69="","",VLOOKUP($E69,'1MD ELO'!$A$7:$O$80,3))</f>
        <v/>
      </c>
      <c r="H69" s="219"/>
      <c r="I69" s="219" t="str">
        <f>IF($E69="","",VLOOKUP($E69,'1MD ELO'!$A$7:$O$80,4))</f>
        <v/>
      </c>
      <c r="J69" s="537"/>
      <c r="K69" s="217" t="str">
        <f>UPPER(IF(OR(J70="a",J70="as"),F69,IF(OR(J70="b",J70="bs"),F70,)))</f>
        <v/>
      </c>
      <c r="L69" s="521"/>
      <c r="M69" s="202"/>
      <c r="N69" s="227"/>
      <c r="O69" s="227"/>
      <c r="P69" s="227"/>
      <c r="Q69" s="227"/>
      <c r="R69" s="227"/>
      <c r="S69" s="207"/>
    </row>
    <row r="70" spans="1:19" s="63" customFormat="1" ht="9" customHeight="1" x14ac:dyDescent="0.25">
      <c r="A70" s="234" t="s">
        <v>218</v>
      </c>
      <c r="B70" s="197" t="str">
        <f>IF($E70="","",VLOOKUP($E70,'1MD ELO'!$A$7:$O$80,14))</f>
        <v/>
      </c>
      <c r="C70" s="197" t="str">
        <f>IF($E70="","",VLOOKUP($E70,'1MD ELO'!$A$7:$O$80,15))</f>
        <v/>
      </c>
      <c r="D70" s="198" t="str">
        <f>IF($E70="","",VLOOKUP($E70,'1MD ELO'!$A$7:$O$80,5))</f>
        <v/>
      </c>
      <c r="E70" s="199"/>
      <c r="F70" s="200" t="str">
        <f>UPPER(IF($E70="","",VLOOKUP($E70,'1MD ELO'!$A$7:$O$80,2)))</f>
        <v/>
      </c>
      <c r="G70" s="200" t="str">
        <f>IF($E70="","",VLOOKUP($E70,'1MD ELO'!$A$7:$O$80,3))</f>
        <v/>
      </c>
      <c r="H70" s="200"/>
      <c r="I70" s="200" t="str">
        <f>IF($E70="","",VLOOKUP($E70,'1MD ELO'!$A$7:$O$80,4))</f>
        <v/>
      </c>
      <c r="J70" s="538"/>
      <c r="K70" s="202"/>
      <c r="L70" s="227"/>
      <c r="M70" s="227"/>
      <c r="N70" s="543"/>
      <c r="O70" s="227"/>
      <c r="P70" s="227"/>
      <c r="Q70" s="227"/>
      <c r="R70" s="227"/>
      <c r="S70" s="207"/>
    </row>
    <row r="71" spans="1:19" s="63" customFormat="1" ht="6" customHeight="1" x14ac:dyDescent="0.25">
      <c r="A71" s="554"/>
      <c r="B71" s="555"/>
      <c r="C71" s="555"/>
      <c r="D71" s="555"/>
      <c r="E71" s="556"/>
      <c r="F71" s="557"/>
      <c r="G71" s="557"/>
      <c r="H71" s="558"/>
      <c r="I71" s="557"/>
      <c r="J71" s="559"/>
      <c r="K71" s="227"/>
      <c r="L71" s="227"/>
      <c r="M71" s="227"/>
      <c r="N71" s="543"/>
      <c r="O71" s="227"/>
      <c r="P71" s="227"/>
      <c r="Q71" s="227"/>
      <c r="R71" s="227"/>
      <c r="S71" s="207"/>
    </row>
    <row r="72" spans="1:19" s="21" customFormat="1" ht="10.5" customHeight="1" x14ac:dyDescent="0.25">
      <c r="A72" s="242" t="s">
        <v>54</v>
      </c>
      <c r="B72" s="243"/>
      <c r="C72" s="243"/>
      <c r="D72" s="244"/>
      <c r="E72" s="560" t="s">
        <v>60</v>
      </c>
      <c r="F72" s="246" t="s">
        <v>61</v>
      </c>
      <c r="G72" s="560" t="s">
        <v>60</v>
      </c>
      <c r="H72" s="561" t="s">
        <v>61</v>
      </c>
      <c r="I72" s="247"/>
      <c r="J72" s="560" t="s">
        <v>60</v>
      </c>
      <c r="K72" s="246" t="s">
        <v>123</v>
      </c>
      <c r="L72" s="248"/>
      <c r="M72" s="246" t="s">
        <v>124</v>
      </c>
      <c r="N72" s="249"/>
      <c r="O72" s="250" t="s">
        <v>125</v>
      </c>
      <c r="P72" s="250"/>
      <c r="Q72" s="251"/>
      <c r="R72" s="252"/>
    </row>
    <row r="73" spans="1:19" s="21" customFormat="1" ht="9" customHeight="1" x14ac:dyDescent="0.25">
      <c r="A73" s="253" t="s">
        <v>65</v>
      </c>
      <c r="B73" s="254"/>
      <c r="C73" s="255"/>
      <c r="D73" s="256"/>
      <c r="E73" s="257">
        <v>1</v>
      </c>
      <c r="F73" s="562" t="str">
        <f>IF(E73&gt;$R$80,,UPPER(VLOOKUP(E73,'1MD ELO'!$A$7:$Q$134,2)))</f>
        <v>KISS</v>
      </c>
      <c r="G73" s="257">
        <v>9</v>
      </c>
      <c r="H73" s="258" t="str">
        <f>IF(G73&gt;$R$80,,UPPER(VLOOKUP(G73,'1MD ELO'!$A$7:$Q$134,2)))</f>
        <v/>
      </c>
      <c r="I73" s="260"/>
      <c r="J73" s="261" t="s">
        <v>66</v>
      </c>
      <c r="K73" s="262"/>
      <c r="L73" s="263"/>
      <c r="M73" s="262"/>
      <c r="N73" s="264"/>
      <c r="O73" s="265" t="s">
        <v>67</v>
      </c>
      <c r="P73" s="266"/>
      <c r="Q73" s="266"/>
      <c r="R73" s="267"/>
    </row>
    <row r="74" spans="1:19" s="21" customFormat="1" ht="9" customHeight="1" x14ac:dyDescent="0.25">
      <c r="A74" s="268" t="s">
        <v>126</v>
      </c>
      <c r="B74" s="269"/>
      <c r="C74" s="270"/>
      <c r="D74" s="271"/>
      <c r="E74" s="257">
        <v>2</v>
      </c>
      <c r="F74" s="562" t="str">
        <f>IF(E74&gt;$R$80,,UPPER(VLOOKUP(E74,'1MD ELO'!$A$7:$Q$134,2)))</f>
        <v>ÖRDÖG</v>
      </c>
      <c r="G74" s="257">
        <v>10</v>
      </c>
      <c r="H74" s="258" t="str">
        <f>IF(G74&gt;$R$80,,UPPER(VLOOKUP(G74,'1MD ELO'!$A$7:$Q$134,2)))</f>
        <v/>
      </c>
      <c r="I74" s="260"/>
      <c r="J74" s="261" t="s">
        <v>69</v>
      </c>
      <c r="K74" s="262"/>
      <c r="L74" s="263"/>
      <c r="M74" s="262"/>
      <c r="N74" s="264"/>
      <c r="O74" s="272"/>
      <c r="P74" s="273"/>
      <c r="Q74" s="269"/>
      <c r="R74" s="274"/>
    </row>
    <row r="75" spans="1:19" s="21" customFormat="1" ht="9" customHeight="1" x14ac:dyDescent="0.25">
      <c r="A75" s="275"/>
      <c r="B75" s="276"/>
      <c r="C75" s="277"/>
      <c r="D75" s="278"/>
      <c r="E75" s="257">
        <v>3</v>
      </c>
      <c r="F75" s="562" t="str">
        <f>IF(E75&gt;$R$80,,UPPER(VLOOKUP(E75,'1MD ELO'!$A$7:$Q$134,2)))</f>
        <v>ANDRÁSIK</v>
      </c>
      <c r="G75" s="257">
        <v>11</v>
      </c>
      <c r="H75" s="258" t="str">
        <f>IF(G75&gt;$R$80,,UPPER(VLOOKUP(G75,'1MD ELO'!$A$7:$Q$134,2)))</f>
        <v/>
      </c>
      <c r="I75" s="260"/>
      <c r="J75" s="261" t="s">
        <v>70</v>
      </c>
      <c r="K75" s="262"/>
      <c r="L75" s="263"/>
      <c r="M75" s="262"/>
      <c r="N75" s="264"/>
      <c r="O75" s="265" t="s">
        <v>71</v>
      </c>
      <c r="P75" s="266"/>
      <c r="Q75" s="266"/>
      <c r="R75" s="267"/>
    </row>
    <row r="76" spans="1:19" s="21" customFormat="1" ht="9" customHeight="1" x14ac:dyDescent="0.25">
      <c r="A76" s="279"/>
      <c r="B76" s="182"/>
      <c r="C76" s="182"/>
      <c r="D76" s="280"/>
      <c r="E76" s="257">
        <v>4</v>
      </c>
      <c r="F76" s="562" t="str">
        <f>IF(E76&gt;$R$80,,UPPER(VLOOKUP(E76,'1MD ELO'!$A$7:$Q$134,2)))</f>
        <v>KOLCSÁR</v>
      </c>
      <c r="G76" s="257">
        <v>12</v>
      </c>
      <c r="H76" s="258" t="str">
        <f>IF(G76&gt;$R$80,,UPPER(VLOOKUP(G76,'1MD ELO'!$A$7:$Q$134,2)))</f>
        <v/>
      </c>
      <c r="I76" s="260"/>
      <c r="J76" s="261" t="s">
        <v>72</v>
      </c>
      <c r="K76" s="262"/>
      <c r="L76" s="263"/>
      <c r="M76" s="262"/>
      <c r="N76" s="264"/>
      <c r="O76" s="262"/>
      <c r="P76" s="263"/>
      <c r="Q76" s="262"/>
      <c r="R76" s="264"/>
    </row>
    <row r="77" spans="1:19" s="21" customFormat="1" ht="9" customHeight="1" x14ac:dyDescent="0.25">
      <c r="A77" s="281"/>
      <c r="B77" s="282"/>
      <c r="C77" s="282"/>
      <c r="D77" s="283"/>
      <c r="E77" s="257">
        <v>5</v>
      </c>
      <c r="F77" s="562" t="str">
        <f>IF(E77&gt;$R$80,,UPPER(VLOOKUP(E77,'1MD ELO'!$A$7:$Q$134,2)))</f>
        <v/>
      </c>
      <c r="G77" s="257">
        <v>13</v>
      </c>
      <c r="H77" s="258" t="str">
        <f>IF(G77&gt;$R$80,,UPPER(VLOOKUP(G77,'1MD ELO'!$A$7:$Q$134,2)))</f>
        <v/>
      </c>
      <c r="I77" s="260"/>
      <c r="J77" s="261" t="s">
        <v>73</v>
      </c>
      <c r="K77" s="262"/>
      <c r="L77" s="263"/>
      <c r="M77" s="262"/>
      <c r="N77" s="264"/>
      <c r="O77" s="269"/>
      <c r="P77" s="273"/>
      <c r="Q77" s="269"/>
      <c r="R77" s="274"/>
    </row>
    <row r="78" spans="1:19" s="21" customFormat="1" ht="9" customHeight="1" x14ac:dyDescent="0.25">
      <c r="A78" s="284"/>
      <c r="B78" s="19"/>
      <c r="C78" s="182"/>
      <c r="D78" s="280"/>
      <c r="E78" s="257">
        <v>6</v>
      </c>
      <c r="F78" s="562" t="str">
        <f>IF(E78&gt;$R$80,,UPPER(VLOOKUP(E78,'1MD ELO'!$A$7:$Q$134,2)))</f>
        <v/>
      </c>
      <c r="G78" s="257">
        <v>14</v>
      </c>
      <c r="H78" s="258" t="str">
        <f>IF(G78&gt;$R$80,,UPPER(VLOOKUP(G78,'1MD ELO'!$A$7:$Q$134,2)))</f>
        <v/>
      </c>
      <c r="I78" s="260"/>
      <c r="J78" s="261" t="s">
        <v>74</v>
      </c>
      <c r="K78" s="262"/>
      <c r="L78" s="263"/>
      <c r="M78" s="262"/>
      <c r="N78" s="264"/>
      <c r="O78" s="265" t="s">
        <v>34</v>
      </c>
      <c r="P78" s="266"/>
      <c r="Q78" s="266"/>
      <c r="R78" s="267"/>
    </row>
    <row r="79" spans="1:19" s="21" customFormat="1" ht="9" customHeight="1" x14ac:dyDescent="0.25">
      <c r="A79" s="284"/>
      <c r="B79" s="19"/>
      <c r="C79" s="285"/>
      <c r="D79" s="286"/>
      <c r="E79" s="257">
        <v>7</v>
      </c>
      <c r="F79" s="562" t="str">
        <f>IF(E79&gt;$R$80,,UPPER(VLOOKUP(E79,'1MD ELO'!$A$7:$Q$134,2)))</f>
        <v/>
      </c>
      <c r="G79" s="257">
        <v>15</v>
      </c>
      <c r="H79" s="258" t="str">
        <f>IF(G79&gt;$R$80,,UPPER(VLOOKUP(G79,'1MD ELO'!$A$7:$Q$134,2)))</f>
        <v/>
      </c>
      <c r="I79" s="260"/>
      <c r="J79" s="261" t="s">
        <v>75</v>
      </c>
      <c r="K79" s="262"/>
      <c r="L79" s="263"/>
      <c r="M79" s="262"/>
      <c r="N79" s="264"/>
      <c r="O79" s="262"/>
      <c r="P79" s="263"/>
      <c r="Q79" s="262"/>
      <c r="R79" s="264"/>
    </row>
    <row r="80" spans="1:19" s="21" customFormat="1" ht="9" customHeight="1" x14ac:dyDescent="0.25">
      <c r="A80" s="287"/>
      <c r="B80" s="288"/>
      <c r="C80" s="289"/>
      <c r="D80" s="290"/>
      <c r="E80" s="291">
        <v>8</v>
      </c>
      <c r="F80" s="563" t="str">
        <f>IF(E80&gt;$R$80,,UPPER(VLOOKUP(E80,'1MD ELO'!$A$7:$Q$134,2)))</f>
        <v/>
      </c>
      <c r="G80" s="291">
        <v>16</v>
      </c>
      <c r="H80" s="292" t="str">
        <f>IF(G80&gt;$R$80,,UPPER(VLOOKUP(G80,'1MD ELO'!$A$7:$Q$134,2)))</f>
        <v/>
      </c>
      <c r="I80" s="294"/>
      <c r="J80" s="295" t="s">
        <v>76</v>
      </c>
      <c r="K80" s="269"/>
      <c r="L80" s="273"/>
      <c r="M80" s="269"/>
      <c r="N80" s="274"/>
      <c r="O80" s="269">
        <f>R4</f>
        <v>0</v>
      </c>
      <c r="P80" s="273"/>
      <c r="Q80" s="269"/>
      <c r="R80" s="296">
        <f>MIN(16,'1MD ELO'!Q5)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1133" priority="12">
      <formula>$E7&lt;17</formula>
    </cfRule>
  </conditionalFormatting>
  <conditionalFormatting sqref="G7:G70 I7:I70">
    <cfRule type="expression" dxfId="1132" priority="3">
      <formula>AND($E7&lt;17,$C7&gt;0)</formula>
    </cfRule>
  </conditionalFormatting>
  <conditionalFormatting sqref="H7:H70">
    <cfRule type="expression" dxfId="1131" priority="2">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1130" priority="11">
      <formula>$O$1="CU"</formula>
    </cfRule>
  </conditionalFormatting>
  <conditionalFormatting sqref="K7 K9 K11 K13 K15 K17 K19 K21 Q22 K23 K25 K27 K29 K31 K33 K35 K37 K39 K41 K43 K45 K47 K49 K51 K53 Q54 K55 K57 K59 K61 K63 K65 K67 K69">
    <cfRule type="expression" dxfId="1129" priority="9">
      <formula>J8="as"</formula>
    </cfRule>
    <cfRule type="expression" dxfId="1128" priority="10">
      <formula>J8="bs"</formula>
    </cfRule>
  </conditionalFormatting>
  <conditionalFormatting sqref="M8 O10 M12 Q14 M16 O18 M20 M24 O26 M28 Q30 M32 O34 M36 Q38 M40 O42 M44 Q46 M48 O50 M52 M56 O58 M60 Q62 M64 O66 M68">
    <cfRule type="expression" dxfId="1127" priority="7">
      <formula>L8="as"</formula>
    </cfRule>
    <cfRule type="expression" dxfId="1126" priority="8">
      <formula>L8="bs"</formula>
    </cfRule>
  </conditionalFormatting>
  <conditionalFormatting sqref="M10 O14 M18 O23 M26 O30 M34 O38 M42 O46 M50 O55 M58 O62 M66">
    <cfRule type="expression" dxfId="1125" priority="4">
      <formula>AND($O$1="CU",M10="Umpire")</formula>
    </cfRule>
    <cfRule type="expression" dxfId="1124" priority="5">
      <formula>AND($O$1="CU",M10&lt;&gt;"Umpire",N10&lt;&gt;"")</formula>
    </cfRule>
    <cfRule type="expression" dxfId="1123" priority="6">
      <formula>AND($O$1="CU",M10&lt;&gt;"Umpire")</formula>
    </cfRule>
  </conditionalFormatting>
  <conditionalFormatting sqref="O37">
    <cfRule type="expression" dxfId="1122" priority="13">
      <formula>P23="as"</formula>
    </cfRule>
    <cfRule type="expression" dxfId="1121" priority="14">
      <formula>P23="bs"</formula>
    </cfRule>
  </conditionalFormatting>
  <conditionalFormatting sqref="O39">
    <cfRule type="expression" dxfId="1120" priority="15">
      <formula>P55="as"</formula>
    </cfRule>
    <cfRule type="expression" dxfId="1119" priority="16">
      <formula>P55="bs"</formula>
    </cfRule>
  </conditionalFormatting>
  <dataValidations count="1">
    <dataValidation type="list" allowBlank="1" showInputMessage="1" sqref="M10 O14 M18 O23 M26 O30 M34 O38 M42 O46 M50 O55 M58 O62 M66" xr:uid="{00000000-0002-0000-1000-000000000000}">
      <formula1>$U$7:$U$16</formula1>
      <formula2>0</formula2>
    </dataValidation>
  </dataValidations>
  <printOptions horizontalCentered="1"/>
  <pageMargins left="0.35" right="0.35" top="0.35" bottom="0.35" header="0.511811023622047" footer="0.511811023622047"/>
  <pageSetup paperSize="9" orientation="portrait" horizontalDpi="300" verticalDpi="30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7410" r:id="rId3" name="Button 1">
              <controlPr defaultSize="0" autoPict="0">
                <anchor moveWithCells="1" sizeWithCells="1">
                  <from>
                    <xdr:col>12</xdr:col>
                    <xdr:colOff>548640</xdr:colOff>
                    <xdr:row>0</xdr:row>
                    <xdr:rowOff>7620</xdr:rowOff>
                  </from>
                  <to>
                    <xdr:col>14</xdr:col>
                    <xdr:colOff>388620</xdr:colOff>
                    <xdr:row>1</xdr:row>
                    <xdr:rowOff>45720</xdr:rowOff>
                  </to>
                </anchor>
              </controlPr>
            </control>
          </mc:Choice>
        </mc:AlternateContent>
        <mc:AlternateContent xmlns:mc="http://schemas.openxmlformats.org/markup-compatibility/2006">
          <mc:Choice Requires="x14">
            <control shapeId="17409" r:id="rId4" name="Button 2">
              <controlPr defaultSize="0" autoPict="0">
                <anchor moveWithCells="1" sizeWithCells="1">
                  <from>
                    <xdr:col>12</xdr:col>
                    <xdr:colOff>533400</xdr:colOff>
                    <xdr:row>0</xdr:row>
                    <xdr:rowOff>182880</xdr:rowOff>
                  </from>
                  <to>
                    <xdr:col>14</xdr:col>
                    <xdr:colOff>388620</xdr:colOff>
                    <xdr:row>1</xdr:row>
                    <xdr:rowOff>60960</xdr:rowOff>
                  </to>
                </anchor>
              </controlPr>
            </control>
          </mc:Choice>
        </mc:AlternateContent>
        <mc:AlternateContent xmlns:mc="http://schemas.openxmlformats.org/markup-compatibility/2006">
          <mc:Choice Requires="x14">
            <control shapeId="17412" r:id="rId5" name="Button 4">
              <controlPr defaultSize="0" autoFill="0" autoPict="0" altText="Legyen bíró">
                <anchor moveWithCells="1">
                  <from>
                    <xdr:col>12</xdr:col>
                    <xdr:colOff>685800</xdr:colOff>
                    <xdr:row>0</xdr:row>
                    <xdr:rowOff>7620</xdr:rowOff>
                  </from>
                  <to>
                    <xdr:col>14</xdr:col>
                    <xdr:colOff>487680</xdr:colOff>
                    <xdr:row>1</xdr:row>
                    <xdr:rowOff>-60960</xdr:rowOff>
                  </to>
                </anchor>
              </controlPr>
            </control>
          </mc:Choice>
        </mc:AlternateContent>
        <mc:AlternateContent xmlns:mc="http://schemas.openxmlformats.org/markup-compatibility/2006">
          <mc:Choice Requires="x14">
            <control shapeId="17413" r:id="rId6" name="Button 5">
              <controlPr defaultSize="0" autoFill="0" autoPict="0" altText="Nincs bíró">
                <anchor moveWithCells="1">
                  <from>
                    <xdr:col>12</xdr:col>
                    <xdr:colOff>662940</xdr:colOff>
                    <xdr:row>0</xdr:row>
                    <xdr:rowOff>228600</xdr:rowOff>
                  </from>
                  <to>
                    <xdr:col>14</xdr:col>
                    <xdr:colOff>487680</xdr:colOff>
                    <xdr:row>1</xdr:row>
                    <xdr:rowOff>76200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CFFFF"/>
  </sheetPr>
  <dimension ref="A1:P87"/>
  <sheetViews>
    <sheetView showGridLines="0" showZeros="0" zoomScale="85" zoomScaleNormal="85" workbookViewId="0">
      <pane ySplit="7" topLeftCell="A8" activePane="bottomLeft" state="frozen"/>
      <selection pane="bottomLeft" activeCell="R10" sqref="R10"/>
    </sheetView>
  </sheetViews>
  <sheetFormatPr defaultColWidth="8.6640625" defaultRowHeight="12.75" customHeight="1" x14ac:dyDescent="0.25"/>
  <cols>
    <col min="1" max="1" width="4.33203125" customWidth="1"/>
    <col min="2" max="2" width="14.44140625" customWidth="1"/>
    <col min="3" max="3" width="13" customWidth="1"/>
    <col min="4" max="4" width="13.33203125" style="45" customWidth="1"/>
    <col min="5" max="5" width="12.109375" style="45" customWidth="1"/>
    <col min="6" max="6" width="5.88671875" style="45" customWidth="1"/>
    <col min="7" max="7" width="2.33203125" style="45" customWidth="1"/>
    <col min="8" max="8" width="13.88671875" style="93" customWidth="1"/>
    <col min="9" max="9" width="10.5546875" style="45" customWidth="1"/>
    <col min="10" max="10" width="11.109375" style="45" customWidth="1"/>
    <col min="11" max="11" width="10.33203125" style="45" customWidth="1"/>
    <col min="12" max="12" width="5.88671875" style="45" customWidth="1"/>
    <col min="13" max="13" width="11.33203125" style="45" customWidth="1"/>
    <col min="14" max="16" width="5.88671875" style="45" customWidth="1"/>
  </cols>
  <sheetData>
    <row r="1" spans="1:16" ht="24.6" x14ac:dyDescent="0.4">
      <c r="A1" s="96" t="str">
        <f>Altalanos!$A$6</f>
        <v>Diákolimpia / H-B vm</v>
      </c>
      <c r="B1" s="96"/>
      <c r="C1" s="96"/>
      <c r="D1" s="107"/>
      <c r="E1" s="107"/>
      <c r="F1" s="564"/>
      <c r="G1" s="564"/>
      <c r="H1" s="98" t="s">
        <v>219</v>
      </c>
      <c r="I1" s="107"/>
      <c r="J1" s="565"/>
      <c r="K1" s="565"/>
      <c r="L1" s="565"/>
      <c r="M1" s="565"/>
      <c r="N1" s="565"/>
      <c r="O1" s="566"/>
      <c r="P1" s="567"/>
    </row>
    <row r="2" spans="1:16" ht="13.2" x14ac:dyDescent="0.25">
      <c r="A2" s="103" t="str">
        <f>Altalanos!$A$8</f>
        <v>I. (U8) – Fiú / B</v>
      </c>
      <c r="B2" s="103" t="s">
        <v>32</v>
      </c>
      <c r="C2" s="103" t="str">
        <f>Altalanos!$A$8</f>
        <v>I. (U8) – Fiú / B</v>
      </c>
      <c r="D2" s="568"/>
      <c r="E2" s="568"/>
      <c r="F2" s="568"/>
      <c r="G2" s="568"/>
      <c r="H2" s="98" t="s">
        <v>220</v>
      </c>
      <c r="I2" s="323"/>
      <c r="J2" s="323"/>
      <c r="K2" s="109"/>
      <c r="L2" s="109"/>
      <c r="M2" s="109"/>
      <c r="N2" s="109"/>
      <c r="O2" s="569"/>
      <c r="P2" s="108"/>
    </row>
    <row r="3" spans="1:16" s="10" customFormat="1" ht="13.2" x14ac:dyDescent="0.25">
      <c r="A3" s="570" t="s">
        <v>221</v>
      </c>
      <c r="B3" s="571"/>
      <c r="C3" s="572"/>
      <c r="D3" s="573"/>
      <c r="E3" s="574"/>
      <c r="F3" s="575"/>
      <c r="G3" s="575"/>
      <c r="H3" s="8"/>
      <c r="I3" s="575"/>
      <c r="J3" s="576"/>
      <c r="K3" s="576"/>
      <c r="L3" s="576"/>
      <c r="M3" s="577" t="s">
        <v>34</v>
      </c>
      <c r="N3" s="118"/>
      <c r="O3" s="118"/>
      <c r="P3" s="578"/>
    </row>
    <row r="4" spans="1:16" s="10" customFormat="1" ht="13.2" x14ac:dyDescent="0.25">
      <c r="A4" s="56" t="s">
        <v>24</v>
      </c>
      <c r="B4" s="56"/>
      <c r="C4" s="54" t="s">
        <v>13</v>
      </c>
      <c r="D4" s="54"/>
      <c r="E4" s="54"/>
      <c r="F4" s="54"/>
      <c r="G4" s="54"/>
      <c r="H4" s="54" t="s">
        <v>35</v>
      </c>
      <c r="I4" s="56"/>
      <c r="J4" s="57"/>
      <c r="K4" s="57"/>
      <c r="L4" s="57" t="s">
        <v>36</v>
      </c>
      <c r="M4" s="579"/>
      <c r="N4" s="451"/>
      <c r="O4" s="451"/>
      <c r="P4" s="126"/>
    </row>
    <row r="5" spans="1:16" s="10" customFormat="1" ht="13.2" x14ac:dyDescent="0.25">
      <c r="A5" s="712" t="str">
        <f>Altalanos!$A$10</f>
        <v>2025. 04. 29-30.</v>
      </c>
      <c r="B5" s="712"/>
      <c r="C5" s="176" t="str">
        <f>Altalanos!$C$10</f>
        <v>Berettyóújfalu</v>
      </c>
      <c r="D5" s="128"/>
      <c r="E5" s="128"/>
      <c r="F5" s="128"/>
      <c r="G5" s="128"/>
      <c r="H5" s="179"/>
      <c r="I5" s="180"/>
      <c r="J5" s="129"/>
      <c r="K5" s="129"/>
      <c r="L5" s="129">
        <f>Altalanos!$E$10</f>
        <v>0</v>
      </c>
      <c r="M5" s="131"/>
      <c r="N5" s="180"/>
      <c r="O5" s="180"/>
      <c r="P5" s="580">
        <f>COUNTA(P8:P87)</f>
        <v>0</v>
      </c>
    </row>
    <row r="6" spans="1:16" s="583" customFormat="1" ht="12" customHeight="1" x14ac:dyDescent="0.25">
      <c r="A6" s="581"/>
      <c r="B6" s="729" t="s">
        <v>222</v>
      </c>
      <c r="C6" s="729"/>
      <c r="D6" s="729"/>
      <c r="E6" s="729"/>
      <c r="F6" s="729"/>
      <c r="G6" s="582"/>
      <c r="H6" s="730" t="s">
        <v>223</v>
      </c>
      <c r="I6" s="730"/>
      <c r="J6" s="730"/>
      <c r="K6" s="730"/>
      <c r="L6" s="730"/>
      <c r="M6" s="730" t="s">
        <v>224</v>
      </c>
      <c r="N6" s="730"/>
      <c r="O6" s="730"/>
      <c r="P6" s="730"/>
    </row>
    <row r="7" spans="1:16" ht="47.25" customHeight="1" x14ac:dyDescent="0.25">
      <c r="A7" s="584" t="s">
        <v>225</v>
      </c>
      <c r="B7" s="134" t="s">
        <v>27</v>
      </c>
      <c r="C7" s="134" t="s">
        <v>28</v>
      </c>
      <c r="D7" s="134" t="s">
        <v>38</v>
      </c>
      <c r="E7" s="134" t="s">
        <v>39</v>
      </c>
      <c r="F7" s="585" t="s">
        <v>226</v>
      </c>
      <c r="G7" s="586" t="s">
        <v>40</v>
      </c>
      <c r="H7" s="584" t="s">
        <v>27</v>
      </c>
      <c r="I7" s="134" t="s">
        <v>28</v>
      </c>
      <c r="J7" s="134" t="s">
        <v>38</v>
      </c>
      <c r="K7" s="134" t="s">
        <v>39</v>
      </c>
      <c r="L7" s="135" t="s">
        <v>227</v>
      </c>
      <c r="M7" s="584" t="s">
        <v>40</v>
      </c>
      <c r="N7" s="587" t="s">
        <v>228</v>
      </c>
      <c r="O7" s="134" t="s">
        <v>229</v>
      </c>
      <c r="P7" s="135" t="s">
        <v>49</v>
      </c>
    </row>
    <row r="8" spans="1:16" s="72" customFormat="1" ht="18.75" customHeight="1" x14ac:dyDescent="0.25">
      <c r="A8" s="588">
        <v>1</v>
      </c>
      <c r="B8" s="589"/>
      <c r="C8" s="145"/>
      <c r="D8" s="146"/>
      <c r="E8" s="146"/>
      <c r="F8" s="590"/>
      <c r="G8" s="591"/>
      <c r="H8" s="592"/>
      <c r="I8" s="593"/>
      <c r="J8" s="146"/>
      <c r="K8" s="146"/>
      <c r="L8" s="160"/>
      <c r="M8" s="146"/>
      <c r="N8" s="160"/>
      <c r="O8" s="594">
        <f t="shared" ref="O8:O32" si="0">SUM(F8:L8)</f>
        <v>0</v>
      </c>
      <c r="P8" s="160"/>
    </row>
    <row r="9" spans="1:16" s="72" customFormat="1" ht="18.75" customHeight="1" x14ac:dyDescent="0.25">
      <c r="A9" s="595">
        <v>2</v>
      </c>
      <c r="B9" s="589"/>
      <c r="C9" s="145"/>
      <c r="D9" s="146"/>
      <c r="E9" s="146"/>
      <c r="F9" s="590"/>
      <c r="G9" s="591"/>
      <c r="H9" s="592"/>
      <c r="I9" s="593"/>
      <c r="J9" s="146"/>
      <c r="K9" s="146"/>
      <c r="L9" s="590"/>
      <c r="M9" s="146"/>
      <c r="N9" s="160"/>
      <c r="O9" s="594">
        <f t="shared" si="0"/>
        <v>0</v>
      </c>
      <c r="P9" s="160"/>
    </row>
    <row r="10" spans="1:16" s="72" customFormat="1" ht="18.75" customHeight="1" x14ac:dyDescent="0.25">
      <c r="A10" s="595">
        <v>3</v>
      </c>
      <c r="B10" s="589"/>
      <c r="C10" s="145"/>
      <c r="D10" s="146"/>
      <c r="E10" s="146"/>
      <c r="F10" s="590"/>
      <c r="G10" s="591"/>
      <c r="H10" s="592"/>
      <c r="I10" s="593"/>
      <c r="J10" s="146"/>
      <c r="K10" s="146"/>
      <c r="L10" s="590"/>
      <c r="M10" s="146"/>
      <c r="N10" s="160"/>
      <c r="O10" s="594">
        <f t="shared" si="0"/>
        <v>0</v>
      </c>
      <c r="P10" s="160"/>
    </row>
    <row r="11" spans="1:16" s="72" customFormat="1" ht="18.75" customHeight="1" x14ac:dyDescent="0.25">
      <c r="A11" s="595">
        <v>4</v>
      </c>
      <c r="B11" s="589"/>
      <c r="C11" s="145"/>
      <c r="D11" s="146"/>
      <c r="E11" s="596"/>
      <c r="F11" s="160"/>
      <c r="G11" s="591"/>
      <c r="H11" s="589"/>
      <c r="I11" s="145"/>
      <c r="J11" s="146"/>
      <c r="K11" s="596"/>
      <c r="L11" s="160"/>
      <c r="M11" s="146"/>
      <c r="N11" s="160"/>
      <c r="O11" s="594">
        <f t="shared" si="0"/>
        <v>0</v>
      </c>
      <c r="P11" s="160"/>
    </row>
    <row r="12" spans="1:16" s="72" customFormat="1" ht="18.75" customHeight="1" x14ac:dyDescent="0.25">
      <c r="A12" s="595">
        <v>5</v>
      </c>
      <c r="B12" s="589"/>
      <c r="C12" s="145"/>
      <c r="D12" s="146"/>
      <c r="E12" s="146"/>
      <c r="F12" s="590"/>
      <c r="G12" s="591"/>
      <c r="H12" s="592"/>
      <c r="I12" s="593"/>
      <c r="J12" s="146"/>
      <c r="K12" s="146"/>
      <c r="L12" s="590"/>
      <c r="M12" s="146"/>
      <c r="N12" s="160"/>
      <c r="O12" s="594">
        <f t="shared" si="0"/>
        <v>0</v>
      </c>
      <c r="P12" s="160"/>
    </row>
    <row r="13" spans="1:16" s="72" customFormat="1" ht="18.75" customHeight="1" x14ac:dyDescent="0.25">
      <c r="A13" s="595">
        <v>6</v>
      </c>
      <c r="B13" s="589"/>
      <c r="C13" s="145"/>
      <c r="D13" s="146"/>
      <c r="E13" s="596"/>
      <c r="F13" s="160"/>
      <c r="G13" s="591"/>
      <c r="H13" s="589"/>
      <c r="I13" s="145"/>
      <c r="J13" s="146"/>
      <c r="K13" s="596"/>
      <c r="L13" s="160"/>
      <c r="M13" s="146"/>
      <c r="N13" s="160"/>
      <c r="O13" s="594">
        <f t="shared" si="0"/>
        <v>0</v>
      </c>
      <c r="P13" s="160"/>
    </row>
    <row r="14" spans="1:16" s="72" customFormat="1" ht="18.75" customHeight="1" x14ac:dyDescent="0.25">
      <c r="A14" s="595">
        <v>7</v>
      </c>
      <c r="B14" s="589"/>
      <c r="C14" s="145"/>
      <c r="D14" s="146"/>
      <c r="E14" s="596"/>
      <c r="F14" s="160"/>
      <c r="G14" s="591"/>
      <c r="H14" s="589"/>
      <c r="I14" s="145"/>
      <c r="J14" s="146"/>
      <c r="K14" s="596"/>
      <c r="L14" s="160"/>
      <c r="M14" s="146"/>
      <c r="N14" s="160"/>
      <c r="O14" s="594">
        <f t="shared" si="0"/>
        <v>0</v>
      </c>
      <c r="P14" s="160"/>
    </row>
    <row r="15" spans="1:16" s="72" customFormat="1" ht="18.75" customHeight="1" x14ac:dyDescent="0.25">
      <c r="A15" s="595">
        <v>8</v>
      </c>
      <c r="B15" s="589"/>
      <c r="C15" s="145"/>
      <c r="D15" s="146"/>
      <c r="E15" s="596"/>
      <c r="F15" s="160"/>
      <c r="G15" s="591"/>
      <c r="H15" s="589"/>
      <c r="I15" s="145"/>
      <c r="J15" s="146"/>
      <c r="K15" s="596"/>
      <c r="L15" s="160"/>
      <c r="M15" s="146"/>
      <c r="N15" s="160"/>
      <c r="O15" s="594">
        <f t="shared" si="0"/>
        <v>0</v>
      </c>
      <c r="P15" s="160"/>
    </row>
    <row r="16" spans="1:16" s="72" customFormat="1" ht="18.75" customHeight="1" x14ac:dyDescent="0.25">
      <c r="A16" s="595">
        <v>9</v>
      </c>
      <c r="B16" s="589"/>
      <c r="C16" s="145"/>
      <c r="D16" s="146"/>
      <c r="E16" s="596"/>
      <c r="F16" s="160"/>
      <c r="G16" s="591"/>
      <c r="H16" s="589"/>
      <c r="I16" s="145"/>
      <c r="J16" s="146"/>
      <c r="K16" s="596"/>
      <c r="L16" s="160"/>
      <c r="M16" s="146"/>
      <c r="N16" s="597"/>
      <c r="O16" s="594">
        <f t="shared" si="0"/>
        <v>0</v>
      </c>
      <c r="P16" s="160"/>
    </row>
    <row r="17" spans="1:16" s="72" customFormat="1" ht="18.75" customHeight="1" x14ac:dyDescent="0.25">
      <c r="A17" s="595">
        <v>10</v>
      </c>
      <c r="B17" s="589"/>
      <c r="C17" s="145"/>
      <c r="D17" s="146"/>
      <c r="E17" s="596"/>
      <c r="F17" s="160"/>
      <c r="G17" s="591"/>
      <c r="H17" s="589"/>
      <c r="I17" s="145"/>
      <c r="J17" s="146"/>
      <c r="K17" s="596"/>
      <c r="L17" s="160"/>
      <c r="M17" s="146"/>
      <c r="N17" s="160"/>
      <c r="O17" s="594">
        <f t="shared" si="0"/>
        <v>0</v>
      </c>
      <c r="P17" s="160"/>
    </row>
    <row r="18" spans="1:16" s="72" customFormat="1" ht="18.75" customHeight="1" x14ac:dyDescent="0.25">
      <c r="A18" s="595">
        <v>11</v>
      </c>
      <c r="B18" s="589"/>
      <c r="C18" s="145"/>
      <c r="D18" s="146"/>
      <c r="E18" s="596"/>
      <c r="F18" s="160"/>
      <c r="G18" s="591"/>
      <c r="H18" s="589"/>
      <c r="I18" s="145"/>
      <c r="J18" s="146"/>
      <c r="K18" s="598"/>
      <c r="L18" s="160"/>
      <c r="M18" s="146"/>
      <c r="N18" s="160"/>
      <c r="O18" s="594">
        <f t="shared" si="0"/>
        <v>0</v>
      </c>
      <c r="P18" s="160"/>
    </row>
    <row r="19" spans="1:16" s="72" customFormat="1" ht="18.75" customHeight="1" x14ac:dyDescent="0.25">
      <c r="A19" s="595">
        <v>12</v>
      </c>
      <c r="B19" s="589"/>
      <c r="C19" s="145"/>
      <c r="D19" s="146"/>
      <c r="E19" s="596"/>
      <c r="F19" s="160"/>
      <c r="G19" s="591"/>
      <c r="H19" s="589"/>
      <c r="I19" s="145"/>
      <c r="J19" s="146"/>
      <c r="K19" s="596"/>
      <c r="L19" s="160"/>
      <c r="M19" s="146"/>
      <c r="N19" s="160"/>
      <c r="O19" s="594">
        <f t="shared" si="0"/>
        <v>0</v>
      </c>
      <c r="P19" s="160"/>
    </row>
    <row r="20" spans="1:16" s="72" customFormat="1" ht="18.75" customHeight="1" x14ac:dyDescent="0.25">
      <c r="A20" s="595">
        <v>13</v>
      </c>
      <c r="B20" s="589"/>
      <c r="C20" s="145"/>
      <c r="D20" s="146"/>
      <c r="E20" s="596"/>
      <c r="F20" s="160"/>
      <c r="G20" s="591"/>
      <c r="H20" s="589"/>
      <c r="I20" s="145"/>
      <c r="J20" s="146"/>
      <c r="K20" s="596"/>
      <c r="L20" s="160"/>
      <c r="M20" s="146"/>
      <c r="N20" s="160"/>
      <c r="O20" s="594">
        <f t="shared" si="0"/>
        <v>0</v>
      </c>
      <c r="P20" s="160"/>
    </row>
    <row r="21" spans="1:16" s="72" customFormat="1" ht="18.75" customHeight="1" x14ac:dyDescent="0.25">
      <c r="A21" s="595">
        <v>14</v>
      </c>
      <c r="B21" s="589"/>
      <c r="C21" s="145"/>
      <c r="D21" s="146"/>
      <c r="E21" s="596"/>
      <c r="F21" s="160"/>
      <c r="G21" s="591"/>
      <c r="H21" s="589"/>
      <c r="I21" s="145"/>
      <c r="J21" s="146"/>
      <c r="K21" s="599"/>
      <c r="L21" s="160"/>
      <c r="M21" s="146"/>
      <c r="N21" s="160"/>
      <c r="O21" s="594">
        <f t="shared" si="0"/>
        <v>0</v>
      </c>
      <c r="P21" s="160"/>
    </row>
    <row r="22" spans="1:16" s="72" customFormat="1" ht="18.75" customHeight="1" x14ac:dyDescent="0.25">
      <c r="A22" s="595">
        <v>15</v>
      </c>
      <c r="B22" s="589"/>
      <c r="C22" s="145"/>
      <c r="D22" s="146"/>
      <c r="E22" s="596"/>
      <c r="F22" s="160"/>
      <c r="G22" s="591"/>
      <c r="H22" s="589"/>
      <c r="I22" s="145"/>
      <c r="J22" s="146"/>
      <c r="K22" s="596"/>
      <c r="L22" s="160"/>
      <c r="M22" s="146"/>
      <c r="N22" s="160"/>
      <c r="O22" s="594">
        <f t="shared" si="0"/>
        <v>0</v>
      </c>
      <c r="P22" s="160"/>
    </row>
    <row r="23" spans="1:16" s="72" customFormat="1" ht="18.75" customHeight="1" x14ac:dyDescent="0.25">
      <c r="A23" s="600">
        <v>16</v>
      </c>
      <c r="B23" s="589"/>
      <c r="C23" s="145"/>
      <c r="D23" s="146"/>
      <c r="E23" s="596"/>
      <c r="F23" s="160"/>
      <c r="G23" s="591"/>
      <c r="H23" s="589"/>
      <c r="I23" s="145"/>
      <c r="J23" s="146"/>
      <c r="K23" s="596"/>
      <c r="L23" s="160"/>
      <c r="M23" s="146"/>
      <c r="N23" s="160"/>
      <c r="O23" s="594">
        <f t="shared" si="0"/>
        <v>0</v>
      </c>
      <c r="P23" s="160"/>
    </row>
    <row r="24" spans="1:16" s="601" customFormat="1" ht="18.75" customHeight="1" x14ac:dyDescent="0.2">
      <c r="A24" s="600">
        <v>17</v>
      </c>
      <c r="B24" s="589"/>
      <c r="C24" s="145"/>
      <c r="D24" s="146"/>
      <c r="E24" s="596"/>
      <c r="F24" s="160"/>
      <c r="G24" s="591"/>
      <c r="H24" s="589"/>
      <c r="I24" s="145"/>
      <c r="J24" s="146"/>
      <c r="K24" s="596"/>
      <c r="L24" s="160"/>
      <c r="M24" s="146"/>
      <c r="N24" s="160"/>
      <c r="O24" s="594">
        <f t="shared" si="0"/>
        <v>0</v>
      </c>
      <c r="P24" s="160"/>
    </row>
    <row r="25" spans="1:16" s="601" customFormat="1" ht="18.75" customHeight="1" x14ac:dyDescent="0.2">
      <c r="A25" s="600">
        <v>18</v>
      </c>
      <c r="B25" s="589"/>
      <c r="C25" s="145"/>
      <c r="D25" s="146"/>
      <c r="E25" s="596"/>
      <c r="F25" s="160"/>
      <c r="G25" s="591"/>
      <c r="H25" s="589"/>
      <c r="I25" s="145"/>
      <c r="J25" s="146"/>
      <c r="K25" s="596"/>
      <c r="L25" s="160"/>
      <c r="M25" s="146"/>
      <c r="N25" s="160"/>
      <c r="O25" s="594">
        <f t="shared" si="0"/>
        <v>0</v>
      </c>
      <c r="P25" s="160"/>
    </row>
    <row r="26" spans="1:16" s="601" customFormat="1" ht="18.75" customHeight="1" x14ac:dyDescent="0.2">
      <c r="A26" s="600">
        <v>19</v>
      </c>
      <c r="B26" s="589"/>
      <c r="C26" s="145"/>
      <c r="D26" s="146"/>
      <c r="E26" s="596"/>
      <c r="F26" s="160"/>
      <c r="G26" s="591"/>
      <c r="H26" s="589"/>
      <c r="I26" s="145"/>
      <c r="J26" s="146"/>
      <c r="K26" s="596"/>
      <c r="L26" s="160"/>
      <c r="M26" s="146"/>
      <c r="N26" s="160"/>
      <c r="O26" s="594">
        <f t="shared" si="0"/>
        <v>0</v>
      </c>
      <c r="P26" s="160"/>
    </row>
    <row r="27" spans="1:16" s="601" customFormat="1" ht="18.75" customHeight="1" x14ac:dyDescent="0.2">
      <c r="A27" s="600">
        <v>20</v>
      </c>
      <c r="B27" s="589"/>
      <c r="C27" s="145"/>
      <c r="D27" s="146"/>
      <c r="E27" s="146"/>
      <c r="F27" s="590"/>
      <c r="G27" s="591"/>
      <c r="H27" s="592"/>
      <c r="I27" s="593"/>
      <c r="J27" s="146"/>
      <c r="K27" s="146"/>
      <c r="L27" s="590"/>
      <c r="M27" s="146"/>
      <c r="N27" s="160"/>
      <c r="O27" s="594">
        <f t="shared" si="0"/>
        <v>0</v>
      </c>
      <c r="P27" s="160"/>
    </row>
    <row r="28" spans="1:16" s="601" customFormat="1" ht="18.75" customHeight="1" x14ac:dyDescent="0.2">
      <c r="A28" s="600">
        <v>21</v>
      </c>
      <c r="B28" s="589"/>
      <c r="C28" s="145"/>
      <c r="D28" s="146"/>
      <c r="E28" s="146"/>
      <c r="F28" s="590"/>
      <c r="G28" s="591"/>
      <c r="H28" s="592"/>
      <c r="I28" s="593"/>
      <c r="J28" s="146"/>
      <c r="K28" s="146"/>
      <c r="L28" s="590"/>
      <c r="M28" s="146"/>
      <c r="N28" s="160"/>
      <c r="O28" s="594">
        <f t="shared" si="0"/>
        <v>0</v>
      </c>
      <c r="P28" s="160"/>
    </row>
    <row r="29" spans="1:16" s="601" customFormat="1" ht="18.75" customHeight="1" x14ac:dyDescent="0.2">
      <c r="A29" s="600"/>
      <c r="B29" s="589"/>
      <c r="C29" s="145"/>
      <c r="D29" s="146"/>
      <c r="E29" s="146"/>
      <c r="F29" s="590"/>
      <c r="G29" s="591"/>
      <c r="H29" s="592"/>
      <c r="I29" s="593"/>
      <c r="J29" s="146"/>
      <c r="K29" s="146"/>
      <c r="L29" s="590"/>
      <c r="M29" s="146"/>
      <c r="N29" s="160"/>
      <c r="O29" s="594">
        <f t="shared" si="0"/>
        <v>0</v>
      </c>
      <c r="P29" s="160"/>
    </row>
    <row r="30" spans="1:16" s="601" customFormat="1" ht="18.75" customHeight="1" x14ac:dyDescent="0.2">
      <c r="A30" s="600"/>
      <c r="B30" s="589"/>
      <c r="C30" s="145"/>
      <c r="D30" s="146"/>
      <c r="E30" s="146"/>
      <c r="F30" s="590"/>
      <c r="G30" s="591"/>
      <c r="H30" s="592"/>
      <c r="I30" s="593"/>
      <c r="J30" s="146"/>
      <c r="K30" s="146"/>
      <c r="L30" s="590"/>
      <c r="M30" s="146"/>
      <c r="N30" s="160"/>
      <c r="O30" s="594">
        <f t="shared" si="0"/>
        <v>0</v>
      </c>
      <c r="P30" s="160"/>
    </row>
    <row r="31" spans="1:16" s="601" customFormat="1" ht="18.75" customHeight="1" x14ac:dyDescent="0.2">
      <c r="A31" s="600"/>
      <c r="B31" s="589"/>
      <c r="C31" s="145"/>
      <c r="D31" s="146"/>
      <c r="E31" s="146"/>
      <c r="F31" s="590"/>
      <c r="G31" s="591"/>
      <c r="H31" s="592"/>
      <c r="I31" s="593"/>
      <c r="J31" s="146"/>
      <c r="K31" s="146"/>
      <c r="L31" s="590"/>
      <c r="M31" s="146"/>
      <c r="N31" s="160"/>
      <c r="O31" s="594">
        <f t="shared" si="0"/>
        <v>0</v>
      </c>
      <c r="P31" s="160"/>
    </row>
    <row r="32" spans="1:16" ht="18.75" customHeight="1" x14ac:dyDescent="0.25">
      <c r="A32" s="600"/>
      <c r="B32" s="589"/>
      <c r="C32" s="145"/>
      <c r="D32" s="146"/>
      <c r="E32" s="146"/>
      <c r="F32" s="590"/>
      <c r="G32" s="591"/>
      <c r="H32" s="592"/>
      <c r="I32" s="593"/>
      <c r="J32" s="146"/>
      <c r="K32" s="146"/>
      <c r="L32" s="590"/>
      <c r="M32" s="146"/>
      <c r="N32" s="160"/>
      <c r="O32" s="594">
        <f t="shared" si="0"/>
        <v>0</v>
      </c>
      <c r="P32" s="160"/>
    </row>
    <row r="33" spans="1:16" ht="18.75" customHeight="1" x14ac:dyDescent="0.25">
      <c r="A33" s="600"/>
      <c r="B33" s="589"/>
      <c r="C33" s="145"/>
      <c r="D33" s="146"/>
      <c r="E33" s="146"/>
      <c r="F33" s="590"/>
      <c r="G33" s="591"/>
      <c r="H33" s="592"/>
      <c r="I33" s="593"/>
      <c r="J33" s="146"/>
      <c r="K33" s="146"/>
      <c r="L33" s="590"/>
      <c r="M33" s="146"/>
      <c r="N33" s="160"/>
      <c r="O33" s="594"/>
      <c r="P33" s="160"/>
    </row>
    <row r="34" spans="1:16" ht="18.75" customHeight="1" x14ac:dyDescent="0.25">
      <c r="A34" s="600"/>
      <c r="B34" s="589"/>
      <c r="C34" s="145"/>
      <c r="D34" s="146"/>
      <c r="E34" s="146"/>
      <c r="F34" s="590"/>
      <c r="G34" s="591"/>
      <c r="H34" s="592"/>
      <c r="I34" s="593"/>
      <c r="J34" s="146"/>
      <c r="K34" s="146"/>
      <c r="L34" s="590"/>
      <c r="M34" s="146"/>
      <c r="N34" s="160"/>
      <c r="O34" s="594"/>
      <c r="P34" s="160"/>
    </row>
    <row r="35" spans="1:16" ht="18.75" customHeight="1" x14ac:dyDescent="0.25">
      <c r="A35" s="600"/>
      <c r="B35" s="589"/>
      <c r="C35" s="145"/>
      <c r="D35" s="146"/>
      <c r="E35" s="146"/>
      <c r="F35" s="590"/>
      <c r="G35" s="591"/>
      <c r="H35" s="592"/>
      <c r="I35" s="593"/>
      <c r="J35" s="146"/>
      <c r="K35" s="146"/>
      <c r="L35" s="590"/>
      <c r="M35" s="146"/>
      <c r="N35" s="160"/>
      <c r="O35" s="594"/>
      <c r="P35" s="160"/>
    </row>
    <row r="36" spans="1:16" ht="18.75" customHeight="1" x14ac:dyDescent="0.25">
      <c r="A36" s="600"/>
      <c r="B36" s="589"/>
      <c r="C36" s="145"/>
      <c r="D36" s="146"/>
      <c r="E36" s="146"/>
      <c r="F36" s="590"/>
      <c r="G36" s="591"/>
      <c r="H36" s="592"/>
      <c r="I36" s="593"/>
      <c r="J36" s="146"/>
      <c r="K36" s="146"/>
      <c r="L36" s="590"/>
      <c r="M36" s="146"/>
      <c r="N36" s="160"/>
      <c r="O36" s="594"/>
      <c r="P36" s="160"/>
    </row>
    <row r="37" spans="1:16" ht="18.75" customHeight="1" x14ac:dyDescent="0.25">
      <c r="A37" s="600"/>
      <c r="B37" s="589"/>
      <c r="C37" s="145"/>
      <c r="D37" s="146"/>
      <c r="E37" s="146"/>
      <c r="F37" s="590"/>
      <c r="G37" s="591"/>
      <c r="H37" s="592"/>
      <c r="I37" s="593"/>
      <c r="J37" s="146"/>
      <c r="K37" s="146"/>
      <c r="L37" s="590"/>
      <c r="M37" s="146"/>
      <c r="N37" s="160"/>
      <c r="O37" s="594"/>
      <c r="P37" s="160"/>
    </row>
    <row r="38" spans="1:16" ht="18.75" customHeight="1" x14ac:dyDescent="0.25">
      <c r="A38" s="600"/>
      <c r="B38" s="589"/>
      <c r="C38" s="145"/>
      <c r="D38" s="146"/>
      <c r="E38" s="146"/>
      <c r="F38" s="590"/>
      <c r="G38" s="591"/>
      <c r="H38" s="592"/>
      <c r="I38" s="593"/>
      <c r="J38" s="146"/>
      <c r="K38" s="146"/>
      <c r="L38" s="590"/>
      <c r="M38" s="146"/>
      <c r="N38" s="160"/>
      <c r="O38" s="594"/>
      <c r="P38" s="160"/>
    </row>
    <row r="39" spans="1:16" ht="18.75" customHeight="1" x14ac:dyDescent="0.25">
      <c r="A39" s="600"/>
      <c r="B39" s="589"/>
      <c r="C39" s="145"/>
      <c r="D39" s="146"/>
      <c r="E39" s="146"/>
      <c r="F39" s="590"/>
      <c r="G39" s="591"/>
      <c r="H39" s="592"/>
      <c r="I39" s="593"/>
      <c r="J39" s="146"/>
      <c r="K39" s="146"/>
      <c r="L39" s="590"/>
      <c r="M39" s="146"/>
      <c r="N39" s="160"/>
      <c r="O39" s="594"/>
      <c r="P39" s="160"/>
    </row>
    <row r="40" spans="1:16" ht="18.75" customHeight="1" x14ac:dyDescent="0.25">
      <c r="A40" s="600"/>
      <c r="B40" s="589"/>
      <c r="C40" s="145"/>
      <c r="D40" s="146"/>
      <c r="E40" s="146"/>
      <c r="F40" s="590"/>
      <c r="G40" s="591"/>
      <c r="H40" s="592"/>
      <c r="I40" s="593"/>
      <c r="J40" s="146"/>
      <c r="K40" s="146"/>
      <c r="L40" s="590"/>
      <c r="M40" s="146"/>
      <c r="N40" s="160"/>
      <c r="O40" s="594"/>
      <c r="P40" s="160"/>
    </row>
    <row r="41" spans="1:16" ht="18.75" customHeight="1" x14ac:dyDescent="0.25">
      <c r="A41" s="600"/>
      <c r="B41" s="589"/>
      <c r="C41" s="145"/>
      <c r="D41" s="146"/>
      <c r="E41" s="146"/>
      <c r="F41" s="590"/>
      <c r="G41" s="591"/>
      <c r="H41" s="592"/>
      <c r="I41" s="593"/>
      <c r="J41" s="146"/>
      <c r="K41" s="146"/>
      <c r="L41" s="590"/>
      <c r="M41" s="146"/>
      <c r="N41" s="160"/>
      <c r="O41" s="594"/>
      <c r="P41" s="160"/>
    </row>
    <row r="42" spans="1:16" ht="18.75" customHeight="1" x14ac:dyDescent="0.25">
      <c r="A42" s="600"/>
      <c r="B42" s="589"/>
      <c r="C42" s="145"/>
      <c r="D42" s="146"/>
      <c r="E42" s="146"/>
      <c r="F42" s="590"/>
      <c r="G42" s="591"/>
      <c r="H42" s="592"/>
      <c r="I42" s="593"/>
      <c r="J42" s="146"/>
      <c r="K42" s="146"/>
      <c r="L42" s="590"/>
      <c r="M42" s="146"/>
      <c r="N42" s="160"/>
      <c r="O42" s="594"/>
      <c r="P42" s="160"/>
    </row>
    <row r="43" spans="1:16" ht="18.75" customHeight="1" x14ac:dyDescent="0.25">
      <c r="A43" s="600"/>
      <c r="B43" s="589"/>
      <c r="C43" s="145"/>
      <c r="D43" s="146"/>
      <c r="E43" s="146"/>
      <c r="F43" s="590"/>
      <c r="G43" s="591"/>
      <c r="H43" s="592"/>
      <c r="I43" s="593"/>
      <c r="J43" s="146"/>
      <c r="K43" s="146"/>
      <c r="L43" s="590"/>
      <c r="M43" s="146"/>
      <c r="N43" s="160"/>
      <c r="O43" s="594"/>
      <c r="P43" s="160"/>
    </row>
    <row r="44" spans="1:16" ht="18.75" customHeight="1" x14ac:dyDescent="0.25">
      <c r="A44" s="600"/>
      <c r="B44" s="589"/>
      <c r="C44" s="145"/>
      <c r="D44" s="146"/>
      <c r="E44" s="146"/>
      <c r="F44" s="590"/>
      <c r="G44" s="591"/>
      <c r="H44" s="592"/>
      <c r="I44" s="593"/>
      <c r="J44" s="146"/>
      <c r="K44" s="146"/>
      <c r="L44" s="590"/>
      <c r="M44" s="146"/>
      <c r="N44" s="160"/>
      <c r="O44" s="594"/>
      <c r="P44" s="160"/>
    </row>
    <row r="45" spans="1:16" ht="18.75" customHeight="1" x14ac:dyDescent="0.25">
      <c r="A45" s="600"/>
      <c r="B45" s="589"/>
      <c r="C45" s="145"/>
      <c r="D45" s="146"/>
      <c r="E45" s="146"/>
      <c r="F45" s="590"/>
      <c r="G45" s="591"/>
      <c r="H45" s="592"/>
      <c r="I45" s="593"/>
      <c r="J45" s="146"/>
      <c r="K45" s="146"/>
      <c r="L45" s="590"/>
      <c r="M45" s="146"/>
      <c r="N45" s="160"/>
      <c r="O45" s="594"/>
      <c r="P45" s="160"/>
    </row>
    <row r="46" spans="1:16" ht="18.75" customHeight="1" x14ac:dyDescent="0.25">
      <c r="A46" s="600"/>
      <c r="B46" s="589"/>
      <c r="C46" s="145"/>
      <c r="D46" s="146"/>
      <c r="E46" s="146"/>
      <c r="F46" s="590"/>
      <c r="G46" s="591"/>
      <c r="H46" s="592"/>
      <c r="I46" s="593"/>
      <c r="J46" s="146"/>
      <c r="K46" s="146"/>
      <c r="L46" s="590"/>
      <c r="M46" s="146"/>
      <c r="N46" s="160"/>
      <c r="O46" s="594"/>
      <c r="P46" s="160"/>
    </row>
    <row r="47" spans="1:16" ht="18.75" customHeight="1" x14ac:dyDescent="0.25">
      <c r="A47" s="600"/>
      <c r="B47" s="589"/>
      <c r="C47" s="145"/>
      <c r="D47" s="146"/>
      <c r="E47" s="146"/>
      <c r="F47" s="590"/>
      <c r="G47" s="591"/>
      <c r="H47" s="592"/>
      <c r="I47" s="593"/>
      <c r="J47" s="146"/>
      <c r="K47" s="146"/>
      <c r="L47" s="590"/>
      <c r="M47" s="146"/>
      <c r="N47" s="160"/>
      <c r="O47" s="594"/>
      <c r="P47" s="160"/>
    </row>
    <row r="48" spans="1:16" ht="18.75" customHeight="1" x14ac:dyDescent="0.25">
      <c r="A48" s="600"/>
      <c r="B48" s="589"/>
      <c r="C48" s="145"/>
      <c r="D48" s="146"/>
      <c r="E48" s="146"/>
      <c r="F48" s="590"/>
      <c r="G48" s="591"/>
      <c r="H48" s="592"/>
      <c r="I48" s="593"/>
      <c r="J48" s="146"/>
      <c r="K48" s="146"/>
      <c r="L48" s="590"/>
      <c r="M48" s="146"/>
      <c r="N48" s="160"/>
      <c r="O48" s="594"/>
      <c r="P48" s="160"/>
    </row>
    <row r="49" spans="1:16" ht="18.75" customHeight="1" x14ac:dyDescent="0.25">
      <c r="A49" s="600"/>
      <c r="B49" s="589"/>
      <c r="C49" s="145"/>
      <c r="D49" s="146"/>
      <c r="E49" s="146"/>
      <c r="F49" s="590"/>
      <c r="G49" s="591"/>
      <c r="H49" s="592"/>
      <c r="I49" s="593"/>
      <c r="J49" s="146"/>
      <c r="K49" s="146"/>
      <c r="L49" s="590"/>
      <c r="M49" s="146"/>
      <c r="N49" s="160"/>
      <c r="O49" s="594"/>
      <c r="P49" s="160"/>
    </row>
    <row r="50" spans="1:16" ht="18.75" customHeight="1" x14ac:dyDescent="0.25">
      <c r="A50" s="600"/>
      <c r="B50" s="589"/>
      <c r="C50" s="145"/>
      <c r="D50" s="146"/>
      <c r="E50" s="146"/>
      <c r="F50" s="590"/>
      <c r="G50" s="591"/>
      <c r="H50" s="592"/>
      <c r="I50" s="593"/>
      <c r="J50" s="146"/>
      <c r="K50" s="146"/>
      <c r="L50" s="590"/>
      <c r="M50" s="146"/>
      <c r="N50" s="160"/>
      <c r="O50" s="594"/>
      <c r="P50" s="160"/>
    </row>
    <row r="51" spans="1:16" ht="18.75" customHeight="1" x14ac:dyDescent="0.25">
      <c r="A51" s="600"/>
      <c r="B51" s="589"/>
      <c r="C51" s="145"/>
      <c r="D51" s="146"/>
      <c r="E51" s="146"/>
      <c r="F51" s="590"/>
      <c r="G51" s="591"/>
      <c r="H51" s="592"/>
      <c r="I51" s="593"/>
      <c r="J51" s="146"/>
      <c r="K51" s="146"/>
      <c r="L51" s="590"/>
      <c r="M51" s="146"/>
      <c r="N51" s="160"/>
      <c r="O51" s="594"/>
      <c r="P51" s="160"/>
    </row>
    <row r="52" spans="1:16" ht="18.75" customHeight="1" x14ac:dyDescent="0.25">
      <c r="A52" s="600"/>
      <c r="B52" s="589"/>
      <c r="C52" s="145"/>
      <c r="D52" s="146"/>
      <c r="E52" s="146"/>
      <c r="F52" s="590"/>
      <c r="G52" s="591"/>
      <c r="H52" s="592"/>
      <c r="I52" s="593"/>
      <c r="J52" s="146"/>
      <c r="K52" s="146"/>
      <c r="L52" s="590"/>
      <c r="M52" s="146"/>
      <c r="N52" s="160"/>
      <c r="O52" s="594"/>
      <c r="P52" s="160"/>
    </row>
    <row r="53" spans="1:16" ht="18.75" customHeight="1" x14ac:dyDescent="0.25">
      <c r="A53" s="600"/>
      <c r="B53" s="589"/>
      <c r="C53" s="145"/>
      <c r="D53" s="146"/>
      <c r="E53" s="146"/>
      <c r="F53" s="590"/>
      <c r="G53" s="591"/>
      <c r="H53" s="592"/>
      <c r="I53" s="593"/>
      <c r="J53" s="146"/>
      <c r="K53" s="146"/>
      <c r="L53" s="590"/>
      <c r="M53" s="146"/>
      <c r="N53" s="160"/>
      <c r="O53" s="594"/>
      <c r="P53" s="160"/>
    </row>
    <row r="54" spans="1:16" ht="18.75" customHeight="1" x14ac:dyDescent="0.25">
      <c r="A54" s="600"/>
      <c r="B54" s="589"/>
      <c r="C54" s="145"/>
      <c r="D54" s="146"/>
      <c r="E54" s="146"/>
      <c r="F54" s="590"/>
      <c r="G54" s="591"/>
      <c r="H54" s="592"/>
      <c r="I54" s="593"/>
      <c r="J54" s="146"/>
      <c r="K54" s="146"/>
      <c r="L54" s="590"/>
      <c r="M54" s="146"/>
      <c r="N54" s="160"/>
      <c r="O54" s="594"/>
      <c r="P54" s="160"/>
    </row>
    <row r="55" spans="1:16" ht="18.75" customHeight="1" x14ac:dyDescent="0.25">
      <c r="A55" s="600"/>
      <c r="B55" s="589"/>
      <c r="C55" s="145"/>
      <c r="D55" s="146"/>
      <c r="E55" s="146"/>
      <c r="F55" s="590"/>
      <c r="G55" s="591"/>
      <c r="H55" s="592"/>
      <c r="I55" s="593"/>
      <c r="J55" s="146"/>
      <c r="K55" s="146"/>
      <c r="L55" s="160"/>
      <c r="M55" s="146"/>
      <c r="N55" s="160"/>
      <c r="O55" s="594"/>
      <c r="P55" s="160"/>
    </row>
    <row r="56" spans="1:16" ht="18.75" customHeight="1" x14ac:dyDescent="0.25">
      <c r="A56" s="600"/>
      <c r="B56" s="589"/>
      <c r="C56" s="145"/>
      <c r="D56" s="146"/>
      <c r="E56" s="596"/>
      <c r="F56" s="160"/>
      <c r="G56" s="591"/>
      <c r="H56" s="589"/>
      <c r="I56" s="145"/>
      <c r="J56" s="146"/>
      <c r="K56" s="596"/>
      <c r="L56" s="160"/>
      <c r="M56" s="146"/>
      <c r="N56" s="160"/>
      <c r="O56" s="594"/>
      <c r="P56" s="160"/>
    </row>
    <row r="57" spans="1:16" ht="18.75" customHeight="1" x14ac:dyDescent="0.25">
      <c r="A57" s="600"/>
      <c r="B57" s="589"/>
      <c r="C57" s="145"/>
      <c r="D57" s="146"/>
      <c r="E57" s="146"/>
      <c r="F57" s="590"/>
      <c r="G57" s="591"/>
      <c r="H57" s="592"/>
      <c r="I57" s="593"/>
      <c r="J57" s="146"/>
      <c r="K57" s="146"/>
      <c r="L57" s="590"/>
      <c r="M57" s="146"/>
      <c r="N57" s="160"/>
      <c r="O57" s="594"/>
      <c r="P57" s="160"/>
    </row>
    <row r="58" spans="1:16" ht="18.75" customHeight="1" x14ac:dyDescent="0.25">
      <c r="A58" s="600"/>
      <c r="B58" s="589"/>
      <c r="C58" s="145"/>
      <c r="D58" s="146"/>
      <c r="E58" s="596"/>
      <c r="F58" s="160"/>
      <c r="G58" s="591"/>
      <c r="H58" s="589"/>
      <c r="I58" s="145"/>
      <c r="J58" s="146"/>
      <c r="K58" s="596"/>
      <c r="L58" s="160"/>
      <c r="M58" s="146"/>
      <c r="N58" s="160"/>
      <c r="O58" s="594"/>
      <c r="P58" s="160"/>
    </row>
    <row r="59" spans="1:16" ht="18.75" customHeight="1" x14ac:dyDescent="0.25">
      <c r="A59" s="600"/>
      <c r="B59" s="589"/>
      <c r="C59" s="145"/>
      <c r="D59" s="146"/>
      <c r="E59" s="596"/>
      <c r="F59" s="160"/>
      <c r="G59" s="591"/>
      <c r="H59" s="589"/>
      <c r="I59" s="145"/>
      <c r="J59" s="146"/>
      <c r="K59" s="596"/>
      <c r="L59" s="160"/>
      <c r="M59" s="146"/>
      <c r="N59" s="160"/>
      <c r="O59" s="594"/>
      <c r="P59" s="160"/>
    </row>
    <row r="60" spans="1:16" ht="18.75" customHeight="1" x14ac:dyDescent="0.25">
      <c r="A60" s="600"/>
      <c r="B60" s="589"/>
      <c r="C60" s="145"/>
      <c r="D60" s="146"/>
      <c r="E60" s="596"/>
      <c r="F60" s="160"/>
      <c r="G60" s="591"/>
      <c r="H60" s="589"/>
      <c r="I60" s="145"/>
      <c r="J60" s="146"/>
      <c r="K60" s="596"/>
      <c r="L60" s="160"/>
      <c r="M60" s="146"/>
      <c r="N60" s="160"/>
      <c r="O60" s="594"/>
      <c r="P60" s="160"/>
    </row>
    <row r="61" spans="1:16" ht="18.75" customHeight="1" x14ac:dyDescent="0.25">
      <c r="A61" s="600"/>
      <c r="B61" s="589"/>
      <c r="C61" s="145"/>
      <c r="D61" s="146"/>
      <c r="E61" s="596"/>
      <c r="F61" s="160"/>
      <c r="G61" s="591"/>
      <c r="H61" s="589"/>
      <c r="I61" s="145"/>
      <c r="J61" s="146"/>
      <c r="K61" s="596"/>
      <c r="L61" s="160"/>
      <c r="M61" s="146"/>
      <c r="N61" s="597"/>
      <c r="O61" s="594"/>
      <c r="P61" s="160"/>
    </row>
    <row r="62" spans="1:16" ht="18.75" customHeight="1" x14ac:dyDescent="0.25">
      <c r="A62" s="600"/>
      <c r="B62" s="589"/>
      <c r="C62" s="145"/>
      <c r="D62" s="146"/>
      <c r="E62" s="596"/>
      <c r="F62" s="160"/>
      <c r="G62" s="591"/>
      <c r="H62" s="589"/>
      <c r="I62" s="145"/>
      <c r="J62" s="146"/>
      <c r="K62" s="596"/>
      <c r="L62" s="160"/>
      <c r="M62" s="146"/>
      <c r="N62" s="160"/>
      <c r="O62" s="594"/>
      <c r="P62" s="160"/>
    </row>
    <row r="63" spans="1:16" ht="18.75" customHeight="1" x14ac:dyDescent="0.25">
      <c r="A63" s="600"/>
      <c r="B63" s="589"/>
      <c r="C63" s="145"/>
      <c r="D63" s="146"/>
      <c r="E63" s="596"/>
      <c r="F63" s="160"/>
      <c r="G63" s="591"/>
      <c r="H63" s="589"/>
      <c r="I63" s="145"/>
      <c r="J63" s="146"/>
      <c r="K63" s="598"/>
      <c r="L63" s="160"/>
      <c r="M63" s="146"/>
      <c r="N63" s="160"/>
      <c r="O63" s="594"/>
      <c r="P63" s="160"/>
    </row>
    <row r="64" spans="1:16" ht="18.75" customHeight="1" x14ac:dyDescent="0.25">
      <c r="A64" s="600"/>
      <c r="B64" s="589"/>
      <c r="C64" s="145"/>
      <c r="D64" s="146"/>
      <c r="E64" s="596"/>
      <c r="F64" s="160"/>
      <c r="G64" s="591"/>
      <c r="H64" s="589"/>
      <c r="I64" s="145"/>
      <c r="J64" s="146"/>
      <c r="K64" s="596"/>
      <c r="L64" s="160"/>
      <c r="M64" s="146"/>
      <c r="N64" s="160"/>
      <c r="O64" s="594"/>
      <c r="P64" s="160"/>
    </row>
    <row r="65" spans="1:16" ht="18.75" customHeight="1" x14ac:dyDescent="0.25">
      <c r="A65" s="600"/>
      <c r="B65" s="589"/>
      <c r="C65" s="145"/>
      <c r="D65" s="146"/>
      <c r="E65" s="596"/>
      <c r="F65" s="160"/>
      <c r="G65" s="591"/>
      <c r="H65" s="589"/>
      <c r="I65" s="145"/>
      <c r="J65" s="146"/>
      <c r="K65" s="596"/>
      <c r="L65" s="160"/>
      <c r="M65" s="146"/>
      <c r="N65" s="160"/>
      <c r="O65" s="594"/>
      <c r="P65" s="160"/>
    </row>
    <row r="66" spans="1:16" ht="18.75" customHeight="1" x14ac:dyDescent="0.25">
      <c r="A66" s="600"/>
      <c r="B66" s="589"/>
      <c r="C66" s="145"/>
      <c r="D66" s="146"/>
      <c r="E66" s="596"/>
      <c r="F66" s="160"/>
      <c r="G66" s="591"/>
      <c r="H66" s="589"/>
      <c r="I66" s="145"/>
      <c r="J66" s="146"/>
      <c r="K66" s="599"/>
      <c r="L66" s="160"/>
      <c r="M66" s="146"/>
      <c r="N66" s="160"/>
      <c r="O66" s="594"/>
      <c r="P66" s="160"/>
    </row>
    <row r="67" spans="1:16" ht="18.75" customHeight="1" x14ac:dyDescent="0.25">
      <c r="A67" s="600"/>
      <c r="B67" s="589"/>
      <c r="C67" s="145"/>
      <c r="D67" s="146"/>
      <c r="E67" s="596"/>
      <c r="F67" s="160"/>
      <c r="G67" s="591"/>
      <c r="H67" s="589"/>
      <c r="I67" s="145"/>
      <c r="J67" s="146"/>
      <c r="K67" s="596"/>
      <c r="L67" s="160"/>
      <c r="M67" s="146"/>
      <c r="N67" s="160"/>
      <c r="O67" s="594"/>
      <c r="P67" s="160"/>
    </row>
    <row r="68" spans="1:16" ht="19.5" customHeight="1" x14ac:dyDescent="0.25">
      <c r="A68" s="600"/>
      <c r="B68" s="589"/>
      <c r="C68" s="145"/>
      <c r="D68" s="146"/>
      <c r="E68" s="596"/>
      <c r="F68" s="160"/>
      <c r="G68" s="591"/>
      <c r="H68" s="589"/>
      <c r="I68" s="145"/>
      <c r="J68" s="146"/>
      <c r="K68" s="596"/>
      <c r="L68" s="160"/>
      <c r="M68" s="146"/>
      <c r="N68" s="160"/>
      <c r="O68" s="594"/>
      <c r="P68" s="160"/>
    </row>
    <row r="69" spans="1:16" ht="19.5" customHeight="1" x14ac:dyDescent="0.25">
      <c r="A69" s="600"/>
      <c r="B69" s="589"/>
      <c r="C69" s="145"/>
      <c r="D69" s="146"/>
      <c r="E69" s="596"/>
      <c r="F69" s="160"/>
      <c r="G69" s="591"/>
      <c r="H69" s="589"/>
      <c r="I69" s="145"/>
      <c r="J69" s="146"/>
      <c r="K69" s="596"/>
      <c r="L69" s="160"/>
      <c r="M69" s="146"/>
      <c r="N69" s="160"/>
      <c r="O69" s="594"/>
      <c r="P69" s="160"/>
    </row>
    <row r="70" spans="1:16" ht="19.5" customHeight="1" x14ac:dyDescent="0.25">
      <c r="A70" s="600"/>
      <c r="B70" s="589"/>
      <c r="C70" s="145"/>
      <c r="D70" s="146"/>
      <c r="E70" s="596"/>
      <c r="F70" s="160"/>
      <c r="G70" s="591"/>
      <c r="H70" s="589"/>
      <c r="I70" s="145"/>
      <c r="J70" s="146"/>
      <c r="K70" s="596"/>
      <c r="L70" s="160"/>
      <c r="M70" s="146"/>
      <c r="N70" s="160"/>
      <c r="O70" s="594"/>
      <c r="P70" s="160"/>
    </row>
    <row r="71" spans="1:16" ht="19.5" customHeight="1" x14ac:dyDescent="0.25">
      <c r="A71" s="600"/>
      <c r="B71" s="589"/>
      <c r="C71" s="145"/>
      <c r="D71" s="146"/>
      <c r="E71" s="596"/>
      <c r="F71" s="160"/>
      <c r="G71" s="591"/>
      <c r="H71" s="589"/>
      <c r="I71" s="145"/>
      <c r="J71" s="146"/>
      <c r="K71" s="596"/>
      <c r="L71" s="160"/>
      <c r="M71" s="146"/>
      <c r="N71" s="160"/>
      <c r="O71" s="594"/>
      <c r="P71" s="160"/>
    </row>
    <row r="72" spans="1:16" ht="19.5" customHeight="1" x14ac:dyDescent="0.25">
      <c r="A72" s="600"/>
      <c r="B72" s="589"/>
      <c r="C72" s="145"/>
      <c r="D72" s="146"/>
      <c r="E72" s="146"/>
      <c r="F72" s="590"/>
      <c r="G72" s="591"/>
      <c r="H72" s="592"/>
      <c r="I72" s="593"/>
      <c r="J72" s="146"/>
      <c r="K72" s="146"/>
      <c r="L72" s="160"/>
      <c r="M72" s="146"/>
      <c r="N72" s="160"/>
      <c r="O72" s="594"/>
      <c r="P72" s="160"/>
    </row>
    <row r="73" spans="1:16" ht="19.5" customHeight="1" x14ac:dyDescent="0.25">
      <c r="A73" s="600"/>
      <c r="B73" s="589"/>
      <c r="C73" s="145"/>
      <c r="D73" s="146"/>
      <c r="E73" s="596"/>
      <c r="F73" s="160"/>
      <c r="G73" s="591"/>
      <c r="H73" s="589"/>
      <c r="I73" s="145"/>
      <c r="J73" s="146"/>
      <c r="K73" s="596"/>
      <c r="L73" s="160"/>
      <c r="M73" s="146"/>
      <c r="N73" s="160"/>
      <c r="O73" s="594"/>
      <c r="P73" s="160"/>
    </row>
    <row r="74" spans="1:16" ht="19.5" customHeight="1" x14ac:dyDescent="0.25">
      <c r="A74" s="600"/>
      <c r="B74" s="589"/>
      <c r="C74" s="145"/>
      <c r="D74" s="146"/>
      <c r="E74" s="596"/>
      <c r="F74" s="160"/>
      <c r="G74" s="591"/>
      <c r="H74" s="589"/>
      <c r="I74" s="145"/>
      <c r="J74" s="146"/>
      <c r="K74" s="596"/>
      <c r="L74" s="160"/>
      <c r="M74" s="146"/>
      <c r="N74" s="160"/>
      <c r="O74" s="594"/>
      <c r="P74" s="160"/>
    </row>
    <row r="75" spans="1:16" ht="19.5" customHeight="1" x14ac:dyDescent="0.25">
      <c r="A75" s="600"/>
      <c r="B75" s="589"/>
      <c r="C75" s="145"/>
      <c r="D75" s="146"/>
      <c r="E75" s="596"/>
      <c r="F75" s="160"/>
      <c r="G75" s="591"/>
      <c r="H75" s="589"/>
      <c r="I75" s="145"/>
      <c r="J75" s="146"/>
      <c r="K75" s="596"/>
      <c r="L75" s="160"/>
      <c r="M75" s="146"/>
      <c r="N75" s="160"/>
      <c r="O75" s="594"/>
      <c r="P75" s="160"/>
    </row>
    <row r="76" spans="1:16" ht="19.5" customHeight="1" x14ac:dyDescent="0.25">
      <c r="A76" s="600"/>
      <c r="B76" s="589"/>
      <c r="C76" s="145"/>
      <c r="D76" s="146"/>
      <c r="E76" s="596"/>
      <c r="F76" s="160"/>
      <c r="G76" s="591"/>
      <c r="H76" s="589"/>
      <c r="I76" s="145"/>
      <c r="J76" s="146"/>
      <c r="K76" s="596"/>
      <c r="L76" s="160"/>
      <c r="M76" s="146"/>
      <c r="N76" s="160"/>
      <c r="O76" s="594"/>
      <c r="P76" s="160"/>
    </row>
    <row r="77" spans="1:16" ht="19.5" customHeight="1" x14ac:dyDescent="0.25">
      <c r="A77" s="600"/>
      <c r="B77" s="589"/>
      <c r="C77" s="145"/>
      <c r="D77" s="146"/>
      <c r="E77" s="596"/>
      <c r="F77" s="160"/>
      <c r="G77" s="591"/>
      <c r="H77" s="589"/>
      <c r="I77" s="145"/>
      <c r="J77" s="146"/>
      <c r="K77" s="596"/>
      <c r="L77" s="160"/>
      <c r="M77" s="146"/>
      <c r="N77" s="597"/>
      <c r="O77" s="594"/>
      <c r="P77" s="160"/>
    </row>
    <row r="78" spans="1:16" ht="19.5" customHeight="1" x14ac:dyDescent="0.25">
      <c r="A78" s="600"/>
      <c r="B78" s="589"/>
      <c r="C78" s="145"/>
      <c r="D78" s="146"/>
      <c r="E78" s="596"/>
      <c r="F78" s="160"/>
      <c r="G78" s="591"/>
      <c r="H78" s="589"/>
      <c r="I78" s="145"/>
      <c r="J78" s="146"/>
      <c r="K78" s="596"/>
      <c r="L78" s="160"/>
      <c r="M78" s="146"/>
      <c r="N78" s="160"/>
      <c r="O78" s="594"/>
      <c r="P78" s="160"/>
    </row>
    <row r="79" spans="1:16" ht="19.5" customHeight="1" x14ac:dyDescent="0.25">
      <c r="A79" s="600"/>
      <c r="B79" s="589"/>
      <c r="C79" s="145"/>
      <c r="D79" s="146"/>
      <c r="E79" s="596"/>
      <c r="F79" s="160"/>
      <c r="G79" s="591"/>
      <c r="H79" s="589"/>
      <c r="I79" s="145"/>
      <c r="J79" s="146"/>
      <c r="K79" s="598"/>
      <c r="L79" s="160"/>
      <c r="M79" s="146"/>
      <c r="N79" s="160"/>
      <c r="O79" s="594"/>
      <c r="P79" s="160"/>
    </row>
    <row r="80" spans="1:16" ht="19.5" customHeight="1" x14ac:dyDescent="0.25">
      <c r="A80" s="600"/>
      <c r="B80" s="589"/>
      <c r="C80" s="145"/>
      <c r="D80" s="146"/>
      <c r="E80" s="596"/>
      <c r="F80" s="160"/>
      <c r="G80" s="591"/>
      <c r="H80" s="589"/>
      <c r="I80" s="145"/>
      <c r="J80" s="146"/>
      <c r="K80" s="596"/>
      <c r="L80" s="160"/>
      <c r="M80" s="146"/>
      <c r="N80" s="160"/>
      <c r="O80" s="594"/>
      <c r="P80" s="160"/>
    </row>
    <row r="81" spans="1:16" ht="19.5" customHeight="1" x14ac:dyDescent="0.25">
      <c r="A81" s="600"/>
      <c r="B81" s="589"/>
      <c r="C81" s="145"/>
      <c r="D81" s="146"/>
      <c r="E81" s="596"/>
      <c r="F81" s="160"/>
      <c r="G81" s="591"/>
      <c r="H81" s="589"/>
      <c r="I81" s="145"/>
      <c r="J81" s="146"/>
      <c r="K81" s="596"/>
      <c r="L81" s="160"/>
      <c r="M81" s="146"/>
      <c r="N81" s="160"/>
      <c r="O81" s="594"/>
      <c r="P81" s="160"/>
    </row>
    <row r="82" spans="1:16" ht="19.5" customHeight="1" x14ac:dyDescent="0.25">
      <c r="A82" s="600"/>
      <c r="B82" s="589"/>
      <c r="C82" s="145"/>
      <c r="D82" s="146"/>
      <c r="E82" s="596"/>
      <c r="F82" s="160"/>
      <c r="G82" s="591"/>
      <c r="H82" s="589"/>
      <c r="I82" s="145"/>
      <c r="J82" s="146"/>
      <c r="K82" s="599"/>
      <c r="L82" s="160"/>
      <c r="M82" s="146"/>
      <c r="N82" s="160"/>
      <c r="O82" s="594"/>
      <c r="P82" s="160"/>
    </row>
    <row r="83" spans="1:16" ht="19.5" customHeight="1" x14ac:dyDescent="0.25">
      <c r="A83" s="600"/>
      <c r="B83" s="589"/>
      <c r="C83" s="145"/>
      <c r="D83" s="146"/>
      <c r="E83" s="596"/>
      <c r="F83" s="160"/>
      <c r="G83" s="591"/>
      <c r="H83" s="589"/>
      <c r="I83" s="145"/>
      <c r="J83" s="146"/>
      <c r="K83" s="596"/>
      <c r="L83" s="160"/>
      <c r="M83" s="146"/>
      <c r="N83" s="160"/>
      <c r="O83" s="594"/>
      <c r="P83" s="160"/>
    </row>
    <row r="84" spans="1:16" ht="19.5" customHeight="1" x14ac:dyDescent="0.25">
      <c r="A84" s="600"/>
      <c r="B84" s="589"/>
      <c r="C84" s="145"/>
      <c r="D84" s="146"/>
      <c r="E84" s="596"/>
      <c r="F84" s="160"/>
      <c r="G84" s="591"/>
      <c r="H84" s="589"/>
      <c r="I84" s="145"/>
      <c r="J84" s="146"/>
      <c r="K84" s="596"/>
      <c r="L84" s="160"/>
      <c r="M84" s="146"/>
      <c r="N84" s="160"/>
      <c r="O84" s="594"/>
      <c r="P84" s="160"/>
    </row>
    <row r="85" spans="1:16" ht="19.5" customHeight="1" x14ac:dyDescent="0.25">
      <c r="A85" s="600"/>
      <c r="B85" s="589"/>
      <c r="C85" s="145"/>
      <c r="D85" s="146"/>
      <c r="E85" s="596"/>
      <c r="F85" s="160"/>
      <c r="G85" s="591"/>
      <c r="H85" s="589"/>
      <c r="I85" s="145"/>
      <c r="J85" s="146"/>
      <c r="K85" s="596"/>
      <c r="L85" s="160"/>
      <c r="M85" s="146"/>
      <c r="N85" s="160"/>
      <c r="O85" s="594"/>
      <c r="P85" s="160"/>
    </row>
    <row r="86" spans="1:16" ht="19.5" customHeight="1" x14ac:dyDescent="0.25">
      <c r="A86" s="600"/>
      <c r="B86" s="589"/>
      <c r="C86" s="145"/>
      <c r="D86" s="146"/>
      <c r="E86" s="596"/>
      <c r="F86" s="160"/>
      <c r="G86" s="591"/>
      <c r="H86" s="589"/>
      <c r="I86" s="145"/>
      <c r="J86" s="146"/>
      <c r="K86" s="596"/>
      <c r="L86" s="160"/>
      <c r="M86" s="146"/>
      <c r="N86" s="160"/>
      <c r="O86" s="594"/>
      <c r="P86" s="160"/>
    </row>
    <row r="87" spans="1:16" ht="19.5" customHeight="1" x14ac:dyDescent="0.25">
      <c r="A87" s="600"/>
      <c r="B87" s="602"/>
      <c r="C87" s="603"/>
      <c r="D87" s="604"/>
      <c r="E87" s="605"/>
      <c r="F87" s="606"/>
      <c r="G87" s="607"/>
      <c r="H87" s="602"/>
      <c r="I87" s="603"/>
      <c r="J87" s="604"/>
      <c r="K87" s="605"/>
      <c r="L87" s="606"/>
      <c r="M87" s="146"/>
      <c r="N87" s="160"/>
      <c r="O87" s="594"/>
      <c r="P87" s="160"/>
    </row>
  </sheetData>
  <mergeCells count="4">
    <mergeCell ref="A5:B5"/>
    <mergeCell ref="B6:F6"/>
    <mergeCell ref="H6:L6"/>
    <mergeCell ref="M6:P6"/>
  </mergeCells>
  <printOptions horizontalCentered="1"/>
  <pageMargins left="0.35" right="0.35" top="0.390277777777778" bottom="0.390277777777778" header="0.511811023622047" footer="0.511811023622047"/>
  <pageSetup paperSize="9" orientation="landscape" horizontalDpi="300" verticalDpi="30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8433" r:id="rId3" name="Button 68">
              <controlPr defaultSize="0" autoPict="0">
                <anchor moveWithCells="1" sizeWithCells="1">
                  <from>
                    <xdr:col>9</xdr:col>
                    <xdr:colOff>281940</xdr:colOff>
                    <xdr:row>0</xdr:row>
                    <xdr:rowOff>91440</xdr:rowOff>
                  </from>
                  <to>
                    <xdr:col>12</xdr:col>
                    <xdr:colOff>45720</xdr:colOff>
                    <xdr:row>2</xdr:row>
                    <xdr:rowOff>7620</xdr:rowOff>
                  </to>
                </anchor>
              </controlPr>
            </control>
          </mc:Choice>
        </mc:AlternateContent>
        <mc:AlternateContent xmlns:mc="http://schemas.openxmlformats.org/markup-compatibility/2006">
          <mc:Choice Requires="x14">
            <control shapeId="18434" r:id="rId4" name="Button 2">
              <controlPr defaultSize="0" autoFill="0" autoPict="0" altText="Sorsolási rangsor szerinti sorbarakás">
                <anchor moveWithCells="1">
                  <from>
                    <xdr:col>9</xdr:col>
                    <xdr:colOff>350520</xdr:colOff>
                    <xdr:row>0</xdr:row>
                    <xdr:rowOff>114300</xdr:rowOff>
                  </from>
                  <to>
                    <xdr:col>12</xdr:col>
                    <xdr:colOff>60960</xdr:colOff>
                    <xdr:row>2</xdr:row>
                    <xdr:rowOff>7620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c r="R1" s="609"/>
    </row>
    <row r="2" spans="1:21" s="172" customFormat="1" ht="13.2" x14ac:dyDescent="0.25">
      <c r="A2" s="517" t="s">
        <v>32</v>
      </c>
      <c r="B2" s="103"/>
      <c r="C2" s="103"/>
      <c r="D2" s="103"/>
      <c r="E2" s="103"/>
      <c r="F2" s="103" t="str">
        <f>Altalanos!$A$8</f>
        <v>I. (U8) – Fiú / B</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3"/>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617" t="s">
        <v>231</v>
      </c>
      <c r="D5" s="58" t="s">
        <v>81</v>
      </c>
      <c r="E5" s="617" t="s">
        <v>39</v>
      </c>
      <c r="F5" s="69" t="s">
        <v>27</v>
      </c>
      <c r="G5" s="69" t="s">
        <v>28</v>
      </c>
      <c r="H5" s="69"/>
      <c r="I5" s="69" t="s">
        <v>38</v>
      </c>
      <c r="J5" s="69"/>
      <c r="K5" s="58" t="s">
        <v>57</v>
      </c>
      <c r="L5" s="618"/>
      <c r="M5" s="58" t="s">
        <v>82</v>
      </c>
      <c r="N5" s="618"/>
      <c r="O5" s="58" t="s">
        <v>232</v>
      </c>
      <c r="P5" s="618"/>
      <c r="Q5" s="58"/>
      <c r="R5" s="619"/>
    </row>
    <row r="6" spans="1:21" s="195" customFormat="1" ht="1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ELO'!$A$7:$P$23,14))</f>
        <v/>
      </c>
      <c r="C7" s="197" t="str">
        <f>IF($D7="","",VLOOKUP($D7,'1D ELO'!$A$7:$P$23,15))</f>
        <v/>
      </c>
      <c r="D7" s="199"/>
      <c r="E7" s="624" t="str">
        <f>UPPER(IF($D7="","",VLOOKUP($D7,'1D ELO'!$A$7:$P$23,5)))</f>
        <v/>
      </c>
      <c r="F7" s="235" t="str">
        <f>UPPER(IF($D7="","",VLOOKUP($D7,'1D ELO'!$A$7:$P$23,2)))</f>
        <v/>
      </c>
      <c r="G7" s="235" t="str">
        <f>IF($D7="","",VLOOKUP($D7,'1D ELO'!$A$7:$P$23,3))</f>
        <v/>
      </c>
      <c r="H7" s="625"/>
      <c r="I7" s="235" t="str">
        <f>IF($D7="","",VLOOKUP($D7,'1D ELO'!$A$7:$P$23,4))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24" t="str">
        <f>UPPER(IF($D7="","",VLOOKUP($D7,'1D ELO'!$A$7:$P$23,11)))</f>
        <v/>
      </c>
      <c r="F8" s="235" t="str">
        <f>UPPER(IF($D7="","",VLOOKUP($D7,'1D ELO'!$A$7:$P$23,8)))</f>
        <v/>
      </c>
      <c r="G8" s="235" t="str">
        <f>IF($D7="","",VLOOKUP($D7,'1D ELO'!$A$7:$P$23,9))</f>
        <v/>
      </c>
      <c r="H8" s="625"/>
      <c r="I8" s="235" t="str">
        <f>IF($D7="","",VLOOKUP($D7,'1D ELO'!$A$7:$P$23,10))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212"/>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0"/>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ELO'!$A$7:$P$23,14))</f>
        <v/>
      </c>
      <c r="C11" s="197" t="str">
        <f>IF($D11="","",VLOOKUP($D11,'1D ELO'!$A$7:$P$23,15))</f>
        <v/>
      </c>
      <c r="D11" s="199"/>
      <c r="E11" s="637" t="str">
        <f>UPPER(IF($D11="","",VLOOKUP($D11,'1D ELO'!$A$7:$P$23,5)))</f>
        <v/>
      </c>
      <c r="F11" s="219" t="str">
        <f>UPPER(IF($D11="","",VLOOKUP($D11,'1D ELO'!$A$7:$P$23,2)))</f>
        <v/>
      </c>
      <c r="G11" s="219" t="str">
        <f>IF($D11="","",VLOOKUP($D11,'1D ELO'!$A$7:$P$23,3))</f>
        <v/>
      </c>
      <c r="H11" s="638"/>
      <c r="I11" s="219" t="str">
        <f>IF($D11="","",VLOOKUP($D11,'1D ELO'!$A$7:$P$23,4))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ELO'!$A$7:$P$23,11)))</f>
        <v/>
      </c>
      <c r="F12" s="219" t="str">
        <f>UPPER(IF($D11="","",VLOOKUP($D11,'1D ELO'!$A$7:$P$23,8)))</f>
        <v/>
      </c>
      <c r="G12" s="219" t="str">
        <f>IF($D11="","",VLOOKUP($D11,'1D ELO'!$A$7:$P$23,9))</f>
        <v/>
      </c>
      <c r="H12" s="638"/>
      <c r="I12" s="219" t="str">
        <f>IF($D11="","",VLOOKUP($D11,'1D ELO'!$A$7:$P$23,10))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210"/>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210"/>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ELO'!$A$7:$P$23,14))</f>
        <v/>
      </c>
      <c r="C15" s="197" t="str">
        <f>IF($D15="","",VLOOKUP($D15,'1D ELO'!$A$7:$P$23,15))</f>
        <v/>
      </c>
      <c r="D15" s="199"/>
      <c r="E15" s="637" t="str">
        <f>UPPER(IF($D15="","",VLOOKUP($D15,'1D ELO'!$A$7:$P$23,5)))</f>
        <v/>
      </c>
      <c r="F15" s="219" t="str">
        <f>UPPER(IF($D15="","",VLOOKUP($D15,'1D ELO'!$A$7:$P$23,2)))</f>
        <v/>
      </c>
      <c r="G15" s="219" t="str">
        <f>IF($D15="","",VLOOKUP($D15,'1D ELO'!$A$7:$P$23,3))</f>
        <v/>
      </c>
      <c r="H15" s="638"/>
      <c r="I15" s="219" t="str">
        <f>IF($D15="","",VLOOKUP($D15,'1D ELO'!$A$7:$P$23,4))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ELO'!$A$7:$P$23,11)))</f>
        <v/>
      </c>
      <c r="F16" s="219" t="str">
        <f>UPPER(IF($D15="","",VLOOKUP($D15,'1D ELO'!$A$7:$P$23,8)))</f>
        <v/>
      </c>
      <c r="G16" s="219" t="str">
        <f>IF($D15="","",VLOOKUP($D15,'1D ELO'!$A$7:$P$23,9))</f>
        <v/>
      </c>
      <c r="H16" s="638"/>
      <c r="I16" s="219" t="str">
        <f>IF($D15="","",VLOOKUP($D15,'1D ELO'!$A$7:$P$23,10))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210"/>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210"/>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ELO'!$A$7:$P$23,14))</f>
        <v/>
      </c>
      <c r="C19" s="197" t="str">
        <f>IF($D19="","",VLOOKUP($D19,'1D ELO'!$A$7:$P$23,15))</f>
        <v/>
      </c>
      <c r="D19" s="199"/>
      <c r="E19" s="637" t="str">
        <f>UPPER(IF($D19="","",VLOOKUP($D19,'1D ELO'!$A$7:$P$23,5)))</f>
        <v/>
      </c>
      <c r="F19" s="219" t="str">
        <f>UPPER(IF($D19="","",VLOOKUP($D19,'1D ELO'!$A$7:$P$23,2)))</f>
        <v/>
      </c>
      <c r="G19" s="219" t="str">
        <f>IF($D19="","",VLOOKUP($D19,'1D ELO'!$A$7:$P$23,3))</f>
        <v/>
      </c>
      <c r="H19" s="638"/>
      <c r="I19" s="219" t="str">
        <f>IF($D19="","",VLOOKUP($D19,'1D ELO'!$A$7:$P$23,4))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ELO'!$A$7:$P$23,11)))</f>
        <v/>
      </c>
      <c r="F20" s="219" t="str">
        <f>UPPER(IF($D19="","",VLOOKUP($D19,'1D ELO'!$A$7:$P$23,8)))</f>
        <v/>
      </c>
      <c r="G20" s="219" t="str">
        <f>IF($D19="","",VLOOKUP($D19,'1D ELO'!$A$7:$P$23,9))</f>
        <v/>
      </c>
      <c r="H20" s="638"/>
      <c r="I20" s="219" t="str">
        <f>IF($D19="","",VLOOKUP($D19,'1D ELO'!$A$7:$P$23,10))</f>
        <v/>
      </c>
      <c r="J20" s="629"/>
      <c r="K20" s="523"/>
      <c r="L20" s="627"/>
      <c r="M20" s="641"/>
      <c r="N20" s="646"/>
      <c r="O20" s="523"/>
      <c r="P20" s="627"/>
      <c r="Q20" s="523"/>
      <c r="R20" s="204"/>
      <c r="S20" s="207"/>
    </row>
    <row r="21" spans="1:19" s="63" customFormat="1" ht="9" customHeight="1" x14ac:dyDescent="0.25">
      <c r="A21" s="628"/>
      <c r="B21" s="212"/>
      <c r="C21" s="212"/>
      <c r="D21" s="212"/>
      <c r="E21" s="210"/>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0"/>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ELO'!$A$7:$P$23,14))</f>
        <v/>
      </c>
      <c r="C23" s="197" t="str">
        <f>IF($D23="","",VLOOKUP($D23,'1D ELO'!$A$7:$P$23,15))</f>
        <v/>
      </c>
      <c r="D23" s="199"/>
      <c r="E23" s="637" t="str">
        <f>UPPER(IF($D23="","",VLOOKUP($D23,'1D ELO'!$A$7:$P$23,5)))</f>
        <v/>
      </c>
      <c r="F23" s="219" t="str">
        <f>UPPER(IF($D23="","",VLOOKUP($D23,'1D ELO'!$A$7:$P$23,2)))</f>
        <v/>
      </c>
      <c r="G23" s="219" t="str">
        <f>IF($D23="","",VLOOKUP($D23,'1D ELO'!$A$7:$P$23,3))</f>
        <v/>
      </c>
      <c r="H23" s="638"/>
      <c r="I23" s="219" t="str">
        <f>IF($D23="","",VLOOKUP($D23,'1D ELO'!$A$7:$P$23,4))</f>
        <v/>
      </c>
      <c r="J23" s="626"/>
      <c r="K23" s="523"/>
      <c r="L23" s="627"/>
      <c r="M23" s="523"/>
      <c r="N23" s="640"/>
      <c r="O23" s="523"/>
      <c r="P23" s="647"/>
      <c r="Q23" s="523"/>
      <c r="R23" s="204"/>
      <c r="S23" s="207"/>
    </row>
    <row r="24" spans="1:19" s="63" customFormat="1" ht="9" customHeight="1" x14ac:dyDescent="0.25">
      <c r="A24" s="628"/>
      <c r="B24" s="210"/>
      <c r="C24" s="210"/>
      <c r="D24" s="210"/>
      <c r="E24" s="637" t="str">
        <f>UPPER(IF($D23="","",VLOOKUP($D23,'1D ELO'!$A$7:$P$23,11)))</f>
        <v/>
      </c>
      <c r="F24" s="219" t="str">
        <f>UPPER(IF($D23="","",VLOOKUP($D23,'1D ELO'!$A$7:$P$23,8)))</f>
        <v/>
      </c>
      <c r="G24" s="219" t="str">
        <f>IF($D23="","",VLOOKUP($D23,'1D ELO'!$A$7:$P$23,9))</f>
        <v/>
      </c>
      <c r="H24" s="638"/>
      <c r="I24" s="219" t="str">
        <f>IF($D23="","",VLOOKUP($D23,'1D ELO'!$A$7:$P$23,10))</f>
        <v/>
      </c>
      <c r="J24" s="629"/>
      <c r="K24" s="630" t="str">
        <f>IF(J24="a",F23,IF(J24="b",F25,""))</f>
        <v/>
      </c>
      <c r="L24" s="627"/>
      <c r="M24" s="523"/>
      <c r="N24" s="640"/>
      <c r="O24" s="523"/>
      <c r="P24" s="627"/>
      <c r="Q24" s="523"/>
      <c r="R24" s="204"/>
      <c r="S24" s="207"/>
    </row>
    <row r="25" spans="1:19" s="63" customFormat="1" ht="9" customHeight="1" x14ac:dyDescent="0.25">
      <c r="A25" s="628"/>
      <c r="B25" s="212"/>
      <c r="C25" s="212"/>
      <c r="D25" s="212"/>
      <c r="E25" s="210"/>
      <c r="F25" s="631"/>
      <c r="G25" s="631"/>
      <c r="H25" s="634"/>
      <c r="I25" s="631"/>
      <c r="J25" s="632"/>
      <c r="K25" s="298" t="str">
        <f>UPPER(IF(OR(J26="a",J26="as"),F23,IF(OR(J26="b",J26="bs"),F27,)))</f>
        <v/>
      </c>
      <c r="L25" s="633"/>
      <c r="M25" s="523"/>
      <c r="N25" s="640"/>
      <c r="O25" s="523"/>
      <c r="P25" s="627"/>
      <c r="Q25" s="523"/>
      <c r="R25" s="204"/>
      <c r="S25" s="207"/>
    </row>
    <row r="26" spans="1:19" s="63" customFormat="1" ht="9" customHeight="1" x14ac:dyDescent="0.25">
      <c r="A26" s="628"/>
      <c r="B26" s="212"/>
      <c r="C26" s="212"/>
      <c r="D26" s="212"/>
      <c r="E26" s="210"/>
      <c r="F26" s="631"/>
      <c r="G26" s="631"/>
      <c r="H26" s="634"/>
      <c r="I26" s="528" t="s">
        <v>59</v>
      </c>
      <c r="J26" s="225"/>
      <c r="K26" s="635" t="str">
        <f>UPPER(IF(OR(J26="a",J26="as"),F24,IF(OR(J26="b",J26="bs"),F28,)))</f>
        <v/>
      </c>
      <c r="L26" s="636"/>
      <c r="M26" s="523"/>
      <c r="N26" s="640"/>
      <c r="O26" s="523"/>
      <c r="P26" s="627"/>
      <c r="Q26" s="523"/>
      <c r="R26" s="204"/>
      <c r="S26" s="207"/>
    </row>
    <row r="27" spans="1:19" s="63" customFormat="1" ht="9" customHeight="1" x14ac:dyDescent="0.25">
      <c r="A27" s="628">
        <v>6</v>
      </c>
      <c r="B27" s="197" t="str">
        <f>IF($D27="","",VLOOKUP($D27,'1D ELO'!$A$7:$P$23,14))</f>
        <v/>
      </c>
      <c r="C27" s="197" t="str">
        <f>IF($D27="","",VLOOKUP($D27,'1D ELO'!$A$7:$P$23,15))</f>
        <v/>
      </c>
      <c r="D27" s="199"/>
      <c r="E27" s="637" t="str">
        <f>UPPER(IF($D27="","",VLOOKUP($D27,'1D ELO'!$A$7:$P$23,5)))</f>
        <v/>
      </c>
      <c r="F27" s="219" t="str">
        <f>UPPER(IF($D27="","",VLOOKUP($D27,'1D ELO'!$A$7:$P$23,2)))</f>
        <v/>
      </c>
      <c r="G27" s="219" t="str">
        <f>IF($D27="","",VLOOKUP($D27,'1D ELO'!$A$7:$P$23,3))</f>
        <v/>
      </c>
      <c r="H27" s="638"/>
      <c r="I27" s="219" t="str">
        <f>IF($D27="","",VLOOKUP($D27,'1D ELO'!$A$7:$P$23,4))</f>
        <v/>
      </c>
      <c r="J27" s="639"/>
      <c r="K27" s="523"/>
      <c r="L27" s="640"/>
      <c r="M27" s="526"/>
      <c r="N27" s="645"/>
      <c r="O27" s="523"/>
      <c r="P27" s="627"/>
      <c r="Q27" s="523"/>
      <c r="R27" s="204"/>
      <c r="S27" s="207"/>
    </row>
    <row r="28" spans="1:19" s="63" customFormat="1" ht="9" customHeight="1" x14ac:dyDescent="0.25">
      <c r="A28" s="628"/>
      <c r="B28" s="210"/>
      <c r="C28" s="210"/>
      <c r="D28" s="210"/>
      <c r="E28" s="637" t="str">
        <f>UPPER(IF($D27="","",VLOOKUP($D27,'1D ELO'!$A$7:$P$23,11)))</f>
        <v/>
      </c>
      <c r="F28" s="219" t="str">
        <f>UPPER(IF($D27="","",VLOOKUP($D27,'1D ELO'!$A$7:$P$23,8)))</f>
        <v/>
      </c>
      <c r="G28" s="219" t="str">
        <f>IF($D27="","",VLOOKUP($D27,'1D ELO'!$A$7:$P$23,9))</f>
        <v/>
      </c>
      <c r="H28" s="638"/>
      <c r="I28" s="219" t="str">
        <f>IF($D27="","",VLOOKUP($D27,'1D ELO'!$A$7:$P$23,10))</f>
        <v/>
      </c>
      <c r="J28" s="629"/>
      <c r="K28" s="523"/>
      <c r="L28" s="640"/>
      <c r="M28" s="641"/>
      <c r="N28" s="646"/>
      <c r="O28" s="523"/>
      <c r="P28" s="627"/>
      <c r="Q28" s="523"/>
      <c r="R28" s="204"/>
      <c r="S28" s="207"/>
    </row>
    <row r="29" spans="1:19" s="63" customFormat="1" ht="9" customHeight="1" x14ac:dyDescent="0.25">
      <c r="A29" s="628"/>
      <c r="B29" s="212"/>
      <c r="C29" s="212"/>
      <c r="D29" s="223"/>
      <c r="E29" s="210"/>
      <c r="F29" s="631"/>
      <c r="G29" s="631"/>
      <c r="H29" s="634"/>
      <c r="I29" s="631"/>
      <c r="J29" s="643"/>
      <c r="K29" s="523"/>
      <c r="L29" s="632"/>
      <c r="M29" s="298" t="str">
        <f>UPPER(IF(OR(L30="a",L30="as"),K25,IF(OR(L30="b",L30="bs"),K33,)))</f>
        <v/>
      </c>
      <c r="N29" s="640"/>
      <c r="O29" s="523"/>
      <c r="P29" s="627"/>
      <c r="Q29" s="523"/>
      <c r="R29" s="204"/>
      <c r="S29" s="207"/>
    </row>
    <row r="30" spans="1:19" s="63" customFormat="1" ht="9" customHeight="1" x14ac:dyDescent="0.25">
      <c r="A30" s="628"/>
      <c r="B30" s="212"/>
      <c r="C30" s="212"/>
      <c r="D30" s="223"/>
      <c r="E30" s="210"/>
      <c r="F30" s="631"/>
      <c r="G30" s="631"/>
      <c r="H30" s="634"/>
      <c r="I30" s="631"/>
      <c r="J30" s="643"/>
      <c r="K30" s="215" t="s">
        <v>59</v>
      </c>
      <c r="L30" s="225"/>
      <c r="M30" s="635" t="str">
        <f>UPPER(IF(OR(L30="a",L30="as"),K26,IF(OR(L30="b",L30="bs"),K34,)))</f>
        <v/>
      </c>
      <c r="N30" s="629"/>
      <c r="O30" s="523"/>
      <c r="P30" s="627"/>
      <c r="Q30" s="523"/>
      <c r="R30" s="204"/>
      <c r="S30" s="207"/>
    </row>
    <row r="31" spans="1:19" s="63" customFormat="1" ht="9" customHeight="1" x14ac:dyDescent="0.25">
      <c r="A31" s="644">
        <v>7</v>
      </c>
      <c r="B31" s="197" t="str">
        <f>IF($D31="","",VLOOKUP($D31,'1D ELO'!$A$7:$P$23,14))</f>
        <v/>
      </c>
      <c r="C31" s="197" t="str">
        <f>IF($D31="","",VLOOKUP($D31,'1D ELO'!$A$7:$P$23,15))</f>
        <v/>
      </c>
      <c r="D31" s="199"/>
      <c r="E31" s="637" t="str">
        <f>UPPER(IF($D31="","",VLOOKUP($D31,'1D ELO'!$A$7:$P$23,5)))</f>
        <v/>
      </c>
      <c r="F31" s="219" t="str">
        <f>UPPER(IF($D31="","",VLOOKUP($D31,'1D ELO'!$A$7:$P$23,2)))</f>
        <v/>
      </c>
      <c r="G31" s="219" t="str">
        <f>IF($D31="","",VLOOKUP($D31,'1D ELO'!$A$7:$P$23,3))</f>
        <v/>
      </c>
      <c r="H31" s="638"/>
      <c r="I31" s="219" t="str">
        <f>IF($D31="","",VLOOKUP($D31,'1D ELO'!$A$7:$P$23,4))</f>
        <v/>
      </c>
      <c r="J31" s="626"/>
      <c r="K31" s="523"/>
      <c r="L31" s="640"/>
      <c r="M31" s="523"/>
      <c r="N31" s="627"/>
      <c r="O31" s="526"/>
      <c r="P31" s="627"/>
      <c r="Q31" s="523"/>
      <c r="R31" s="204"/>
      <c r="S31" s="207"/>
    </row>
    <row r="32" spans="1:19" s="63" customFormat="1" ht="9" customHeight="1" x14ac:dyDescent="0.25">
      <c r="A32" s="628"/>
      <c r="B32" s="210"/>
      <c r="C32" s="210"/>
      <c r="D32" s="210"/>
      <c r="E32" s="637" t="str">
        <f>UPPER(IF($D31="","",VLOOKUP($D31,'1D ELO'!$A$7:$P$23,11)))</f>
        <v/>
      </c>
      <c r="F32" s="219" t="str">
        <f>UPPER(IF($D31="","",VLOOKUP($D31,'1D ELO'!$A$7:$P$23,8)))</f>
        <v/>
      </c>
      <c r="G32" s="219" t="str">
        <f>IF($D31="","",VLOOKUP($D31,'1D ELO'!$A$7:$P$23,9))</f>
        <v/>
      </c>
      <c r="H32" s="638"/>
      <c r="I32" s="219" t="str">
        <f>IF($D31="","",VLOOKUP($D31,'1D ELO'!$A$7:$P$23,10))</f>
        <v/>
      </c>
      <c r="J32" s="629"/>
      <c r="K32" s="630" t="str">
        <f>IF(J32="a",F31,IF(J32="b",F33,""))</f>
        <v/>
      </c>
      <c r="L32" s="640"/>
      <c r="M32" s="523"/>
      <c r="N32" s="627"/>
      <c r="O32" s="523"/>
      <c r="P32" s="627"/>
      <c r="Q32" s="523"/>
      <c r="R32" s="204"/>
      <c r="S32" s="207"/>
    </row>
    <row r="33" spans="1:19" s="63" customFormat="1" ht="9" customHeight="1" x14ac:dyDescent="0.25">
      <c r="A33" s="628"/>
      <c r="B33" s="212"/>
      <c r="C33" s="212"/>
      <c r="D33" s="223"/>
      <c r="E33" s="212"/>
      <c r="F33" s="631"/>
      <c r="G33" s="631"/>
      <c r="H33" s="10"/>
      <c r="I33" s="631"/>
      <c r="J33" s="632"/>
      <c r="K33" s="298" t="str">
        <f>UPPER(IF(OR(J34="a",J34="as"),F31,IF(OR(J34="b",J34="bs"),F35,)))</f>
        <v/>
      </c>
      <c r="L33" s="645"/>
      <c r="M33" s="523"/>
      <c r="N33" s="627"/>
      <c r="O33" s="523"/>
      <c r="P33" s="627"/>
      <c r="Q33" s="523"/>
      <c r="R33" s="204"/>
      <c r="S33" s="207"/>
    </row>
    <row r="34" spans="1:19" s="63" customFormat="1" ht="9" customHeight="1" x14ac:dyDescent="0.25">
      <c r="A34" s="628"/>
      <c r="B34" s="212"/>
      <c r="C34" s="212"/>
      <c r="D34" s="223"/>
      <c r="E34" s="212"/>
      <c r="F34" s="631"/>
      <c r="G34" s="631"/>
      <c r="H34" s="10"/>
      <c r="I34" s="215" t="s">
        <v>59</v>
      </c>
      <c r="J34" s="225"/>
      <c r="K34" s="635" t="str">
        <f>UPPER(IF(OR(J34="a",J34="as"),F32,IF(OR(J34="b",J34="bs"),F36,)))</f>
        <v/>
      </c>
      <c r="L34" s="629"/>
      <c r="M34" s="523"/>
      <c r="N34" s="627"/>
      <c r="O34" s="523"/>
      <c r="P34" s="627"/>
      <c r="Q34" s="523"/>
      <c r="R34" s="204"/>
      <c r="S34" s="207"/>
    </row>
    <row r="35" spans="1:19" s="63" customFormat="1" ht="9" customHeight="1" x14ac:dyDescent="0.25">
      <c r="A35" s="623">
        <v>8</v>
      </c>
      <c r="B35" s="197" t="str">
        <f>IF($D35="","",VLOOKUP($D35,'1D ELO'!$A$7:$P$23,14))</f>
        <v/>
      </c>
      <c r="C35" s="197" t="str">
        <f>IF($D35="","",VLOOKUP($D35,'1D ELO'!$A$7:$P$23,15))</f>
        <v/>
      </c>
      <c r="D35" s="199"/>
      <c r="E35" s="637" t="str">
        <f>UPPER(IF($D35="","",VLOOKUP($D35,'1D ELO'!$A$7:$P$23,5)))</f>
        <v/>
      </c>
      <c r="F35" s="200" t="str">
        <f>UPPER(IF($D35="","",VLOOKUP($D35,'1D ELO'!$A$7:$P$23,2)))</f>
        <v/>
      </c>
      <c r="G35" s="200" t="str">
        <f>IF($D35="","",VLOOKUP($D35,'1D ELO'!$A$7:$P$23,3))</f>
        <v/>
      </c>
      <c r="H35" s="648"/>
      <c r="I35" s="200" t="str">
        <f>IF($D35="","",VLOOKUP($D35,'1D ELO'!$A$7:$P$23,4))</f>
        <v/>
      </c>
      <c r="J35" s="639"/>
      <c r="K35" s="523"/>
      <c r="L35" s="627"/>
      <c r="M35" s="526"/>
      <c r="N35" s="633"/>
      <c r="O35" s="523"/>
      <c r="P35" s="627"/>
      <c r="Q35" s="523"/>
      <c r="R35" s="204"/>
      <c r="S35" s="207"/>
    </row>
    <row r="36" spans="1:19" s="63" customFormat="1" ht="9" customHeight="1" x14ac:dyDescent="0.25">
      <c r="A36" s="628"/>
      <c r="B36" s="210"/>
      <c r="C36" s="210"/>
      <c r="D36" s="210"/>
      <c r="E36" s="624" t="str">
        <f>UPPER(IF($D35="","",VLOOKUP($D35,'1D ELO'!$A$7:$P$23,11)))</f>
        <v/>
      </c>
      <c r="F36" s="235" t="str">
        <f>UPPER(IF($D35="","",VLOOKUP($D35,'1D ELO'!$A$7:$P$23,8)))</f>
        <v/>
      </c>
      <c r="G36" s="235" t="str">
        <f>IF($D35="","",VLOOKUP($D35,'1D ELO'!$A$7:$P$23,9))</f>
        <v/>
      </c>
      <c r="H36" s="625"/>
      <c r="I36" s="235" t="str">
        <f>IF($D35="","",VLOOKUP($D35,'1D ELO'!$A$7:$P$23,10))</f>
        <v/>
      </c>
      <c r="J36" s="629"/>
      <c r="K36" s="523"/>
      <c r="L36" s="627"/>
      <c r="M36" s="641"/>
      <c r="N36" s="642"/>
      <c r="O36" s="523"/>
      <c r="P36" s="627"/>
      <c r="Q36" s="523"/>
      <c r="R36" s="204"/>
      <c r="S36" s="207"/>
    </row>
    <row r="37" spans="1:19" s="63" customFormat="1" ht="9" customHeight="1" x14ac:dyDescent="0.25">
      <c r="A37" s="212"/>
      <c r="B37" s="212"/>
      <c r="C37" s="212"/>
      <c r="D37" s="223"/>
      <c r="E37" s="212"/>
      <c r="F37" s="631"/>
      <c r="G37" s="631"/>
      <c r="H37" s="10"/>
      <c r="I37" s="631"/>
      <c r="J37" s="643"/>
      <c r="K37" s="523"/>
      <c r="L37" s="627"/>
      <c r="M37" s="523"/>
      <c r="N37" s="627"/>
      <c r="O37" s="627"/>
      <c r="P37" s="649"/>
      <c r="Q37" s="298" t="str">
        <f>UPPER(IF(OR(P38="a",P38="as"),O21,IF(OR(P38="b",P38="bs"),O53,)))</f>
        <v/>
      </c>
      <c r="R37" s="650"/>
      <c r="S37" s="207"/>
    </row>
    <row r="38" spans="1:19" s="63" customFormat="1" ht="9" customHeight="1" x14ac:dyDescent="0.25">
      <c r="A38" s="212"/>
      <c r="B38" s="212"/>
      <c r="C38" s="212"/>
      <c r="D38" s="223"/>
      <c r="E38" s="212"/>
      <c r="F38" s="631"/>
      <c r="G38" s="631"/>
      <c r="H38" s="10"/>
      <c r="I38" s="631"/>
      <c r="J38" s="643"/>
      <c r="K38" s="523"/>
      <c r="L38" s="627"/>
      <c r="M38" s="523"/>
      <c r="N38" s="627"/>
      <c r="O38" s="215"/>
      <c r="P38" s="627"/>
      <c r="Q38" s="298"/>
      <c r="R38" s="650"/>
      <c r="S38" s="207"/>
    </row>
    <row r="39" spans="1:19" s="63" customFormat="1" ht="9" customHeight="1" x14ac:dyDescent="0.25">
      <c r="A39" s="212"/>
      <c r="B39" s="212"/>
      <c r="C39" s="212"/>
      <c r="D39" s="223"/>
      <c r="E39" s="212"/>
      <c r="F39" s="631"/>
      <c r="G39" s="631"/>
      <c r="H39" s="10"/>
      <c r="I39" s="631"/>
      <c r="J39" s="643"/>
      <c r="K39" s="523"/>
      <c r="L39" s="627"/>
      <c r="M39" s="523"/>
      <c r="N39" s="627"/>
      <c r="O39" s="215"/>
      <c r="P39" s="627"/>
      <c r="Q39" s="298"/>
      <c r="R39" s="650"/>
      <c r="S39" s="207"/>
    </row>
    <row r="40" spans="1:19" s="63" customFormat="1" ht="9" customHeight="1" x14ac:dyDescent="0.25">
      <c r="A40" s="212"/>
      <c r="B40" s="212"/>
      <c r="C40" s="212"/>
      <c r="D40" s="223"/>
      <c r="E40" s="212"/>
      <c r="F40" s="631"/>
      <c r="G40" s="631"/>
      <c r="H40" s="10"/>
      <c r="I40" s="631"/>
      <c r="J40" s="643"/>
      <c r="K40" s="523"/>
      <c r="L40" s="627"/>
      <c r="M40" s="523"/>
      <c r="N40" s="627"/>
      <c r="O40" s="215"/>
      <c r="P40" s="627"/>
      <c r="Q40" s="298"/>
      <c r="R40" s="650"/>
      <c r="S40" s="207"/>
    </row>
    <row r="41" spans="1:19" s="63" customFormat="1" ht="9" customHeight="1" x14ac:dyDescent="0.25">
      <c r="A41" s="212"/>
      <c r="B41" s="212"/>
      <c r="C41" s="212"/>
      <c r="D41" s="223"/>
      <c r="E41" s="212"/>
      <c r="F41" s="631"/>
      <c r="G41" s="631"/>
      <c r="H41" s="10"/>
      <c r="I41" s="631"/>
      <c r="J41" s="643"/>
      <c r="K41" s="523"/>
      <c r="L41" s="627"/>
      <c r="M41" s="523"/>
      <c r="N41" s="627"/>
      <c r="O41" s="215"/>
      <c r="P41" s="627"/>
      <c r="Q41" s="298"/>
      <c r="R41" s="650"/>
      <c r="S41" s="207"/>
    </row>
    <row r="42" spans="1:19" s="63" customFormat="1" ht="9" customHeight="1" x14ac:dyDescent="0.25">
      <c r="A42" s="212"/>
      <c r="B42" s="212"/>
      <c r="C42" s="212"/>
      <c r="D42" s="223"/>
      <c r="E42" s="212"/>
      <c r="F42" s="631"/>
      <c r="G42" s="631"/>
      <c r="H42" s="10"/>
      <c r="I42" s="631"/>
      <c r="J42" s="643"/>
      <c r="K42" s="523"/>
      <c r="L42" s="627"/>
      <c r="M42" s="523"/>
      <c r="N42" s="627"/>
      <c r="O42" s="215"/>
      <c r="P42" s="627"/>
      <c r="Q42" s="298"/>
      <c r="R42" s="650"/>
      <c r="S42" s="207"/>
    </row>
    <row r="43" spans="1:19" s="63" customFormat="1" ht="9" customHeight="1" x14ac:dyDescent="0.25">
      <c r="A43" s="212"/>
      <c r="B43" s="212"/>
      <c r="C43" s="212"/>
      <c r="D43" s="223"/>
      <c r="E43" s="212"/>
      <c r="F43" s="631"/>
      <c r="G43" s="631"/>
      <c r="H43" s="10"/>
      <c r="I43" s="631"/>
      <c r="J43" s="643"/>
      <c r="K43" s="523"/>
      <c r="L43" s="627"/>
      <c r="M43" s="523"/>
      <c r="N43" s="627"/>
      <c r="O43" s="215"/>
      <c r="P43" s="627"/>
      <c r="Q43" s="298"/>
      <c r="R43" s="650"/>
      <c r="S43" s="207"/>
    </row>
    <row r="44" spans="1:19" s="63" customFormat="1" ht="9" customHeight="1" x14ac:dyDescent="0.25">
      <c r="A44" s="212"/>
      <c r="B44" s="212"/>
      <c r="C44" s="212"/>
      <c r="D44" s="223"/>
      <c r="E44" s="212"/>
      <c r="F44" s="631"/>
      <c r="G44" s="631"/>
      <c r="H44" s="10"/>
      <c r="I44" s="631"/>
      <c r="J44" s="643"/>
      <c r="K44" s="523"/>
      <c r="L44" s="627"/>
      <c r="M44" s="523"/>
      <c r="N44" s="627"/>
      <c r="O44" s="215"/>
      <c r="P44" s="627"/>
      <c r="Q44" s="298"/>
      <c r="R44" s="650"/>
      <c r="S44" s="207"/>
    </row>
    <row r="45" spans="1:19" s="63" customFormat="1" ht="9" customHeight="1" x14ac:dyDescent="0.25">
      <c r="A45" s="212"/>
      <c r="B45" s="212"/>
      <c r="C45" s="212"/>
      <c r="D45" s="223"/>
      <c r="E45" s="212"/>
      <c r="F45" s="631"/>
      <c r="G45" s="631"/>
      <c r="H45" s="10"/>
      <c r="I45" s="631"/>
      <c r="J45" s="643"/>
      <c r="K45" s="523"/>
      <c r="L45" s="627"/>
      <c r="M45" s="523"/>
      <c r="N45" s="627"/>
      <c r="O45" s="215"/>
      <c r="P45" s="627"/>
      <c r="Q45" s="298"/>
      <c r="R45" s="650"/>
      <c r="S45" s="207"/>
    </row>
    <row r="46" spans="1:19" s="63" customFormat="1" ht="9" customHeight="1" x14ac:dyDescent="0.25">
      <c r="A46" s="212"/>
      <c r="B46" s="212"/>
      <c r="C46" s="212"/>
      <c r="D46" s="223"/>
      <c r="E46" s="212"/>
      <c r="F46" s="631"/>
      <c r="G46" s="631"/>
      <c r="H46" s="10"/>
      <c r="I46" s="631"/>
      <c r="J46" s="643"/>
      <c r="K46" s="523"/>
      <c r="L46" s="627"/>
      <c r="M46" s="523"/>
      <c r="N46" s="627"/>
      <c r="O46" s="215"/>
      <c r="P46" s="627"/>
      <c r="Q46" s="298"/>
      <c r="R46" s="650"/>
      <c r="S46" s="207"/>
    </row>
    <row r="47" spans="1:19" s="63" customFormat="1" ht="9" customHeight="1" x14ac:dyDescent="0.25">
      <c r="A47" s="212"/>
      <c r="B47" s="212"/>
      <c r="C47" s="212"/>
      <c r="D47" s="223"/>
      <c r="E47" s="212"/>
      <c r="F47" s="631"/>
      <c r="G47" s="631"/>
      <c r="H47" s="10"/>
      <c r="I47" s="631"/>
      <c r="J47" s="643"/>
      <c r="K47" s="523"/>
      <c r="L47" s="627"/>
      <c r="M47" s="523"/>
      <c r="N47" s="627"/>
      <c r="O47" s="215"/>
      <c r="P47" s="627"/>
      <c r="Q47" s="298"/>
      <c r="R47" s="650"/>
      <c r="S47" s="207"/>
    </row>
    <row r="48" spans="1:19" s="63" customFormat="1" ht="9" customHeight="1" x14ac:dyDescent="0.25">
      <c r="A48" s="212"/>
      <c r="B48" s="212"/>
      <c r="C48" s="212"/>
      <c r="D48" s="223"/>
      <c r="E48" s="212"/>
      <c r="F48" s="631"/>
      <c r="G48" s="631"/>
      <c r="H48" s="10"/>
      <c r="I48" s="631"/>
      <c r="J48" s="643"/>
      <c r="K48" s="523"/>
      <c r="L48" s="627"/>
      <c r="M48" s="523"/>
      <c r="N48" s="627"/>
      <c r="O48" s="215"/>
      <c r="P48" s="627"/>
      <c r="Q48" s="298"/>
      <c r="R48" s="650"/>
      <c r="S48" s="207"/>
    </row>
    <row r="49" spans="1:19" s="63" customFormat="1" ht="9" customHeight="1" x14ac:dyDescent="0.25">
      <c r="A49" s="212"/>
      <c r="B49" s="212"/>
      <c r="C49" s="212"/>
      <c r="D49" s="223"/>
      <c r="E49" s="212"/>
      <c r="F49" s="631"/>
      <c r="G49" s="631"/>
      <c r="H49" s="10"/>
      <c r="I49" s="631"/>
      <c r="J49" s="643"/>
      <c r="K49" s="523"/>
      <c r="L49" s="627"/>
      <c r="M49" s="523"/>
      <c r="N49" s="627"/>
      <c r="O49" s="215"/>
      <c r="P49" s="627"/>
      <c r="Q49" s="298"/>
      <c r="R49" s="650"/>
      <c r="S49" s="207"/>
    </row>
    <row r="50" spans="1:19" s="63" customFormat="1" ht="9" customHeight="1" x14ac:dyDescent="0.25">
      <c r="A50" s="212"/>
      <c r="B50" s="212"/>
      <c r="C50" s="212"/>
      <c r="D50" s="223"/>
      <c r="E50" s="212"/>
      <c r="F50" s="631"/>
      <c r="G50" s="631"/>
      <c r="H50" s="10"/>
      <c r="I50" s="631"/>
      <c r="J50" s="643"/>
      <c r="K50" s="523"/>
      <c r="L50" s="627"/>
      <c r="M50" s="523"/>
      <c r="N50" s="627"/>
      <c r="O50" s="215"/>
      <c r="P50" s="627"/>
      <c r="Q50" s="298"/>
      <c r="R50" s="650"/>
      <c r="S50" s="207"/>
    </row>
    <row r="51" spans="1:19" s="63" customFormat="1" ht="9" customHeight="1" x14ac:dyDescent="0.25">
      <c r="A51" s="212"/>
      <c r="B51" s="212"/>
      <c r="C51" s="212"/>
      <c r="D51" s="223"/>
      <c r="E51" s="212"/>
      <c r="F51" s="631"/>
      <c r="G51" s="631"/>
      <c r="H51" s="10"/>
      <c r="I51" s="631"/>
      <c r="J51" s="643"/>
      <c r="K51" s="523"/>
      <c r="L51" s="627"/>
      <c r="M51" s="523"/>
      <c r="N51" s="627"/>
      <c r="O51" s="215"/>
      <c r="P51" s="627"/>
      <c r="Q51" s="298"/>
      <c r="R51" s="650"/>
      <c r="S51" s="207"/>
    </row>
    <row r="52" spans="1:19" s="63" customFormat="1" ht="9" customHeight="1" x14ac:dyDescent="0.25">
      <c r="A52" s="212"/>
      <c r="B52" s="212"/>
      <c r="C52" s="212"/>
      <c r="D52" s="223"/>
      <c r="E52" s="212"/>
      <c r="F52" s="631"/>
      <c r="G52" s="631"/>
      <c r="H52" s="10"/>
      <c r="I52" s="631"/>
      <c r="J52" s="643"/>
      <c r="K52" s="523"/>
      <c r="L52" s="627"/>
      <c r="M52" s="523"/>
      <c r="N52" s="627"/>
      <c r="O52" s="215"/>
      <c r="P52" s="627"/>
      <c r="Q52" s="298"/>
      <c r="R52" s="650"/>
      <c r="S52" s="207"/>
    </row>
    <row r="53" spans="1:19" s="63" customFormat="1" ht="9" customHeight="1" x14ac:dyDescent="0.25">
      <c r="A53" s="212"/>
      <c r="B53" s="212"/>
      <c r="C53" s="212"/>
      <c r="D53" s="223"/>
      <c r="E53" s="212"/>
      <c r="F53" s="631"/>
      <c r="G53" s="631"/>
      <c r="H53" s="10"/>
      <c r="I53" s="631"/>
      <c r="J53" s="643"/>
      <c r="K53" s="523"/>
      <c r="L53" s="627"/>
      <c r="M53" s="523"/>
      <c r="N53" s="627"/>
      <c r="O53" s="215"/>
      <c r="P53" s="627"/>
      <c r="Q53" s="298"/>
      <c r="R53" s="650"/>
      <c r="S53" s="207"/>
    </row>
    <row r="54" spans="1:19" s="63" customFormat="1" ht="9" customHeight="1" x14ac:dyDescent="0.25">
      <c r="A54" s="212"/>
      <c r="B54" s="212"/>
      <c r="C54" s="212"/>
      <c r="D54" s="223"/>
      <c r="E54" s="212"/>
      <c r="F54" s="631"/>
      <c r="G54" s="631"/>
      <c r="H54" s="10"/>
      <c r="I54" s="631"/>
      <c r="J54" s="643"/>
      <c r="K54" s="523"/>
      <c r="L54" s="627"/>
      <c r="M54" s="523"/>
      <c r="N54" s="627"/>
      <c r="O54" s="215"/>
      <c r="P54" s="627"/>
      <c r="Q54" s="298"/>
      <c r="R54" s="650"/>
      <c r="S54" s="207"/>
    </row>
    <row r="55" spans="1:19" s="63" customFormat="1" ht="9" customHeight="1" x14ac:dyDescent="0.25">
      <c r="A55" s="212"/>
      <c r="B55" s="212"/>
      <c r="C55" s="212"/>
      <c r="D55" s="223"/>
      <c r="E55" s="212"/>
      <c r="F55" s="631"/>
      <c r="G55" s="631"/>
      <c r="H55" s="10"/>
      <c r="I55" s="631"/>
      <c r="J55" s="643"/>
      <c r="K55" s="523"/>
      <c r="L55" s="627"/>
      <c r="M55" s="523"/>
      <c r="N55" s="627"/>
      <c r="O55" s="215"/>
      <c r="P55" s="627"/>
      <c r="Q55" s="298"/>
      <c r="R55" s="650"/>
      <c r="S55" s="207"/>
    </row>
    <row r="56" spans="1:19" s="63" customFormat="1" ht="9" customHeight="1" x14ac:dyDescent="0.25">
      <c r="A56" s="212"/>
      <c r="B56" s="212"/>
      <c r="C56" s="212"/>
      <c r="D56" s="223"/>
      <c r="E56" s="212"/>
      <c r="F56" s="631"/>
      <c r="G56" s="631"/>
      <c r="H56" s="10"/>
      <c r="I56" s="631"/>
      <c r="J56" s="643"/>
      <c r="K56" s="523"/>
      <c r="L56" s="627"/>
      <c r="M56" s="523"/>
      <c r="N56" s="627"/>
      <c r="O56" s="215"/>
      <c r="P56" s="627"/>
      <c r="Q56" s="298"/>
      <c r="R56" s="650"/>
      <c r="S56" s="207"/>
    </row>
    <row r="57" spans="1:19" s="63" customFormat="1" ht="9" customHeight="1" x14ac:dyDescent="0.25">
      <c r="A57" s="212"/>
      <c r="B57" s="212"/>
      <c r="C57" s="212"/>
      <c r="D57" s="223"/>
      <c r="E57" s="212"/>
      <c r="F57" s="631"/>
      <c r="G57" s="631"/>
      <c r="H57" s="10"/>
      <c r="I57" s="631"/>
      <c r="J57" s="643"/>
      <c r="K57" s="523"/>
      <c r="L57" s="627"/>
      <c r="M57" s="523"/>
      <c r="N57" s="627"/>
      <c r="O57" s="215"/>
      <c r="P57" s="627"/>
      <c r="Q57" s="298"/>
      <c r="R57" s="650"/>
      <c r="S57" s="207"/>
    </row>
    <row r="58" spans="1:19" s="63" customFormat="1" ht="9" customHeight="1" x14ac:dyDescent="0.25">
      <c r="A58" s="212"/>
      <c r="B58" s="212"/>
      <c r="C58" s="212"/>
      <c r="D58" s="223"/>
      <c r="E58" s="212"/>
      <c r="F58" s="631"/>
      <c r="G58" s="631"/>
      <c r="H58" s="10"/>
      <c r="I58" s="631"/>
      <c r="J58" s="643"/>
      <c r="K58" s="523"/>
      <c r="L58" s="627"/>
      <c r="M58" s="523"/>
      <c r="N58" s="627"/>
      <c r="O58" s="215"/>
      <c r="P58" s="627"/>
      <c r="Q58" s="298"/>
      <c r="R58" s="650"/>
      <c r="S58" s="207"/>
    </row>
    <row r="59" spans="1:19" s="63" customFormat="1" ht="9" customHeight="1" x14ac:dyDescent="0.25">
      <c r="A59" s="212"/>
      <c r="B59" s="212"/>
      <c r="C59" s="212"/>
      <c r="D59" s="223"/>
      <c r="E59" s="212"/>
      <c r="F59" s="631"/>
      <c r="G59" s="631"/>
      <c r="H59" s="10"/>
      <c r="I59" s="631"/>
      <c r="J59" s="643"/>
      <c r="K59" s="523"/>
      <c r="L59" s="627"/>
      <c r="M59" s="523"/>
      <c r="N59" s="627"/>
      <c r="O59" s="215"/>
      <c r="P59" s="627"/>
      <c r="Q59" s="298"/>
      <c r="R59" s="650"/>
      <c r="S59" s="207"/>
    </row>
    <row r="60" spans="1:19" s="63" customFormat="1" ht="9" customHeight="1" x14ac:dyDescent="0.25">
      <c r="A60" s="212"/>
      <c r="B60" s="212"/>
      <c r="C60" s="212"/>
      <c r="D60" s="223"/>
      <c r="E60" s="212"/>
      <c r="F60" s="631"/>
      <c r="G60" s="631"/>
      <c r="H60" s="10"/>
      <c r="I60" s="631"/>
      <c r="J60" s="643"/>
      <c r="K60" s="523"/>
      <c r="L60" s="627"/>
      <c r="M60" s="523"/>
      <c r="N60" s="627"/>
      <c r="O60" s="215"/>
      <c r="P60" s="627"/>
      <c r="Q60" s="298"/>
      <c r="R60" s="650"/>
      <c r="S60" s="207"/>
    </row>
    <row r="61" spans="1:19" s="63" customFormat="1" ht="9" customHeight="1" x14ac:dyDescent="0.25">
      <c r="A61" s="212"/>
      <c r="B61" s="212"/>
      <c r="C61" s="212"/>
      <c r="D61" s="223"/>
      <c r="E61" s="212"/>
      <c r="F61" s="631"/>
      <c r="G61" s="631"/>
      <c r="H61" s="10"/>
      <c r="I61" s="631"/>
      <c r="J61" s="643"/>
      <c r="K61" s="523"/>
      <c r="L61" s="627"/>
      <c r="M61" s="523"/>
      <c r="N61" s="627"/>
      <c r="O61" s="215"/>
      <c r="P61" s="627"/>
      <c r="Q61" s="298"/>
      <c r="R61" s="650"/>
      <c r="S61" s="207"/>
    </row>
    <row r="62" spans="1:19" s="63" customFormat="1" ht="9" customHeight="1" x14ac:dyDescent="0.25">
      <c r="A62" s="212"/>
      <c r="B62" s="212"/>
      <c r="C62" s="212"/>
      <c r="D62" s="223"/>
      <c r="E62" s="212"/>
      <c r="F62" s="631"/>
      <c r="G62" s="631"/>
      <c r="H62" s="10"/>
      <c r="I62" s="631"/>
      <c r="J62" s="643"/>
      <c r="K62" s="523"/>
      <c r="L62" s="627"/>
      <c r="M62" s="523"/>
      <c r="N62" s="627"/>
      <c r="O62" s="215"/>
      <c r="P62" s="627"/>
      <c r="Q62" s="298"/>
      <c r="R62" s="650"/>
      <c r="S62" s="207"/>
    </row>
    <row r="63" spans="1:19" s="63" customFormat="1" ht="9" customHeight="1" x14ac:dyDescent="0.25">
      <c r="A63" s="212"/>
      <c r="B63" s="212"/>
      <c r="C63" s="212"/>
      <c r="D63" s="223"/>
      <c r="E63" s="212"/>
      <c r="F63" s="631"/>
      <c r="G63" s="631"/>
      <c r="H63" s="10"/>
      <c r="I63" s="631"/>
      <c r="J63" s="643"/>
      <c r="K63" s="523"/>
      <c r="L63" s="627"/>
      <c r="M63" s="523"/>
      <c r="N63" s="627"/>
      <c r="O63" s="215"/>
      <c r="P63" s="627"/>
      <c r="Q63" s="298"/>
      <c r="R63" s="650"/>
      <c r="S63" s="207"/>
    </row>
    <row r="64" spans="1:19" s="63" customFormat="1" ht="9" customHeight="1" x14ac:dyDescent="0.25">
      <c r="A64" s="212"/>
      <c r="B64" s="212"/>
      <c r="C64" s="212"/>
      <c r="D64" s="223"/>
      <c r="E64" s="212"/>
      <c r="F64" s="631"/>
      <c r="G64" s="631"/>
      <c r="H64" s="10"/>
      <c r="I64" s="631"/>
      <c r="J64" s="643"/>
      <c r="K64" s="523"/>
      <c r="L64" s="627"/>
      <c r="M64" s="523"/>
      <c r="N64" s="627"/>
      <c r="O64" s="215"/>
      <c r="P64" s="627"/>
      <c r="Q64" s="298"/>
      <c r="R64" s="650"/>
      <c r="S64" s="207"/>
    </row>
    <row r="65" spans="1:19" s="63" customFormat="1" ht="9" customHeight="1" x14ac:dyDescent="0.25">
      <c r="A65" s="212"/>
      <c r="B65" s="212"/>
      <c r="C65" s="212"/>
      <c r="D65" s="223"/>
      <c r="E65" s="212"/>
      <c r="F65" s="631"/>
      <c r="G65" s="631"/>
      <c r="H65" s="10"/>
      <c r="I65" s="631"/>
      <c r="J65" s="643"/>
      <c r="K65" s="523"/>
      <c r="L65" s="627"/>
      <c r="M65" s="523"/>
      <c r="N65" s="627"/>
      <c r="O65" s="215"/>
      <c r="P65" s="627"/>
      <c r="Q65" s="298"/>
      <c r="R65" s="650"/>
      <c r="S65" s="207"/>
    </row>
    <row r="66" spans="1:19" s="63" customFormat="1" ht="9" customHeight="1" x14ac:dyDescent="0.25">
      <c r="A66" s="212"/>
      <c r="B66" s="212"/>
      <c r="C66" s="212"/>
      <c r="D66" s="223"/>
      <c r="E66" s="212"/>
      <c r="F66" s="631"/>
      <c r="G66" s="631"/>
      <c r="H66" s="10"/>
      <c r="I66" s="631"/>
      <c r="J66" s="643"/>
      <c r="K66" s="523"/>
      <c r="L66" s="627"/>
      <c r="M66" s="523"/>
      <c r="N66" s="627"/>
      <c r="O66" s="215"/>
      <c r="P66" s="627"/>
      <c r="Q66" s="298"/>
      <c r="R66" s="650"/>
      <c r="S66" s="207"/>
    </row>
    <row r="67" spans="1:19" s="63" customFormat="1" ht="9" customHeight="1" x14ac:dyDescent="0.25">
      <c r="A67" s="212"/>
      <c r="B67" s="212"/>
      <c r="C67" s="212"/>
      <c r="D67" s="223"/>
      <c r="E67" s="212"/>
      <c r="F67" s="631"/>
      <c r="G67" s="631"/>
      <c r="H67" s="10"/>
      <c r="I67" s="631"/>
      <c r="J67" s="643"/>
      <c r="K67" s="523"/>
      <c r="L67" s="627"/>
      <c r="M67" s="523"/>
      <c r="N67" s="627"/>
      <c r="O67" s="215"/>
      <c r="P67" s="627"/>
      <c r="Q67" s="298"/>
      <c r="R67" s="650"/>
      <c r="S67" s="207"/>
    </row>
    <row r="68" spans="1:19" s="63" customFormat="1" ht="9" customHeight="1" x14ac:dyDescent="0.25">
      <c r="A68" s="212"/>
      <c r="B68" s="212"/>
      <c r="C68" s="212"/>
      <c r="D68" s="223"/>
      <c r="E68" s="212"/>
      <c r="F68" s="631"/>
      <c r="G68" s="631"/>
      <c r="H68" s="10"/>
      <c r="I68" s="631"/>
      <c r="J68" s="643"/>
      <c r="K68" s="523"/>
      <c r="L68" s="627"/>
      <c r="M68" s="523"/>
      <c r="N68" s="627"/>
      <c r="O68" s="215"/>
      <c r="P68" s="627"/>
      <c r="Q68" s="298"/>
      <c r="R68" s="650"/>
      <c r="S68" s="207"/>
    </row>
    <row r="69" spans="1:19" s="63" customFormat="1" ht="9" customHeight="1" x14ac:dyDescent="0.25">
      <c r="A69" s="482"/>
      <c r="B69" s="503"/>
      <c r="C69" s="503"/>
      <c r="D69" s="651"/>
      <c r="E69" s="503"/>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503"/>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3"/>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311"/>
      <c r="F72" s="258">
        <f>IF(D72&gt;$R$79,,UPPER(VLOOKUP(D72,'1D ELO'!$A$7:$L$23,2)))</f>
        <v>0</v>
      </c>
      <c r="G72" s="416"/>
      <c r="H72" s="416"/>
      <c r="I72" s="655"/>
      <c r="J72" s="656" t="s">
        <v>66</v>
      </c>
      <c r="K72" s="262"/>
      <c r="L72" s="263"/>
      <c r="M72" s="262"/>
      <c r="N72" s="264"/>
      <c r="O72" s="265" t="s">
        <v>236</v>
      </c>
      <c r="P72" s="266"/>
      <c r="Q72" s="266"/>
      <c r="R72" s="267"/>
    </row>
    <row r="73" spans="1:19" s="21" customFormat="1" ht="9" customHeight="1" x14ac:dyDescent="0.25">
      <c r="A73" s="268" t="s">
        <v>237</v>
      </c>
      <c r="B73" s="269"/>
      <c r="C73" s="271"/>
      <c r="D73" s="257"/>
      <c r="E73" s="311"/>
      <c r="F73" s="258">
        <f>IF(D72&gt;$R$79,,UPPER(VLOOKUP(D72,'1D ELO'!$A$7:$L$23,8)))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182"/>
      <c r="F74" s="258">
        <f>IF(D74&gt;$R$79,,UPPER(VLOOKUP(D74,'1D ELO'!$A$7:$L$23,2)))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657"/>
      <c r="E75" s="182"/>
      <c r="F75" s="292">
        <f>IF(D74&gt;$R$79,,UPPER(VLOOKUP(D74,'1D ELO'!$A$7:$L$23,8)))</f>
        <v>0</v>
      </c>
      <c r="G75" s="412"/>
      <c r="H75" s="412"/>
      <c r="I75" s="658"/>
      <c r="J75" s="656"/>
      <c r="K75" s="262"/>
      <c r="L75" s="263"/>
      <c r="M75" s="262"/>
      <c r="N75" s="264"/>
      <c r="O75" s="262"/>
      <c r="P75" s="263"/>
      <c r="Q75" s="262"/>
      <c r="R75" s="264"/>
    </row>
    <row r="76" spans="1:19" s="21" customFormat="1" ht="9" customHeight="1" x14ac:dyDescent="0.25">
      <c r="A76" s="281"/>
      <c r="B76" s="282"/>
      <c r="C76" s="283"/>
      <c r="D76" s="183"/>
      <c r="E76" s="282"/>
      <c r="F76" s="20"/>
      <c r="G76" s="19"/>
      <c r="H76" s="19"/>
      <c r="I76" s="659"/>
      <c r="J76" s="656" t="s">
        <v>70</v>
      </c>
      <c r="K76" s="262"/>
      <c r="L76" s="263"/>
      <c r="M76" s="262"/>
      <c r="N76" s="264"/>
      <c r="O76" s="269"/>
      <c r="P76" s="273"/>
      <c r="Q76" s="269"/>
      <c r="R76" s="274"/>
    </row>
    <row r="77" spans="1:19" s="21" customFormat="1" ht="9" customHeight="1" x14ac:dyDescent="0.25">
      <c r="A77" s="284"/>
      <c r="B77" s="19"/>
      <c r="C77" s="280"/>
      <c r="D77" s="183"/>
      <c r="E77" s="182"/>
      <c r="F77" s="20"/>
      <c r="G77" s="19"/>
      <c r="H77" s="19"/>
      <c r="I77" s="659"/>
      <c r="J77" s="656"/>
      <c r="K77" s="262"/>
      <c r="L77" s="263"/>
      <c r="M77" s="262"/>
      <c r="N77" s="264"/>
      <c r="O77" s="265" t="s">
        <v>34</v>
      </c>
      <c r="P77" s="266"/>
      <c r="Q77" s="266"/>
      <c r="R77" s="267"/>
    </row>
    <row r="78" spans="1:19" s="21" customFormat="1" ht="9" customHeight="1" x14ac:dyDescent="0.25">
      <c r="A78" s="284"/>
      <c r="B78" s="19"/>
      <c r="C78" s="286"/>
      <c r="D78" s="183"/>
      <c r="E78" s="285"/>
      <c r="F78" s="20"/>
      <c r="G78" s="19"/>
      <c r="H78" s="19"/>
      <c r="I78" s="659"/>
      <c r="J78" s="656" t="s">
        <v>72</v>
      </c>
      <c r="K78" s="262"/>
      <c r="L78" s="263"/>
      <c r="M78" s="262"/>
      <c r="N78" s="264"/>
      <c r="O78" s="262"/>
      <c r="P78" s="263"/>
      <c r="Q78" s="262"/>
      <c r="R78" s="264"/>
    </row>
    <row r="79" spans="1:19" s="21" customFormat="1" ht="9" customHeight="1" x14ac:dyDescent="0.25">
      <c r="A79" s="287"/>
      <c r="B79" s="288"/>
      <c r="C79" s="290"/>
      <c r="D79" s="660"/>
      <c r="E79" s="289"/>
      <c r="F79" s="661"/>
      <c r="G79" s="288"/>
      <c r="H79" s="288"/>
      <c r="I79" s="662"/>
      <c r="J79" s="663"/>
      <c r="K79" s="269"/>
      <c r="L79" s="273"/>
      <c r="M79" s="269"/>
      <c r="N79" s="274"/>
      <c r="O79" s="269">
        <f>R4</f>
        <v>0</v>
      </c>
      <c r="P79" s="273"/>
      <c r="Q79" s="269"/>
      <c r="R79" s="664">
        <f>MIN(4,'1D ELO'!$P$5)</f>
        <v>0</v>
      </c>
    </row>
    <row r="80" spans="1:19" ht="15.75" customHeight="1" x14ac:dyDescent="0.25"/>
    <row r="81" ht="9" customHeight="1" x14ac:dyDescent="0.25"/>
  </sheetData>
  <mergeCells count="1">
    <mergeCell ref="A4:C4"/>
  </mergeCells>
  <conditionalFormatting sqref="D7 D11 D15 D19 D23 D27 D31 D35">
    <cfRule type="cellIs" dxfId="1118" priority="11" operator="lessThan">
      <formula>3</formula>
    </cfRule>
  </conditionalFormatting>
  <conditionalFormatting sqref="E7:F7 E11:F11 E15:F15 E19:F19 E23:F23 E27:F27 E31:F31 E35:F35">
    <cfRule type="cellIs" dxfId="1117" priority="10" operator="equal">
      <formula>"Bye"</formula>
    </cfRule>
  </conditionalFormatting>
  <conditionalFormatting sqref="I10 K14 I18 M22 I26 K30 I34 O38:O68">
    <cfRule type="expression" dxfId="1116" priority="2">
      <formula>AND($O$1="CU",I10="Umpire")</formula>
    </cfRule>
    <cfRule type="expression" dxfId="1115" priority="3">
      <formula>AND($O$1="CU",I10&lt;&gt;"Umpire",J10&lt;&gt;"")</formula>
    </cfRule>
    <cfRule type="expression" dxfId="1114" priority="4">
      <formula>AND($O$1="CU",I10&lt;&gt;"Umpire")</formula>
    </cfRule>
  </conditionalFormatting>
  <conditionalFormatting sqref="J10 L14 J18 N22 J26 L30 J34">
    <cfRule type="expression" dxfId="1113" priority="9">
      <formula>$O$1="CU"</formula>
    </cfRule>
  </conditionalFormatting>
  <conditionalFormatting sqref="K9 M13 K17 O21 K25 M29 K33 Q37">
    <cfRule type="expression" dxfId="1112" priority="5">
      <formula>J10="as"</formula>
    </cfRule>
    <cfRule type="expression" dxfId="1111" priority="6">
      <formula>J10="bs"</formula>
    </cfRule>
  </conditionalFormatting>
  <conditionalFormatting sqref="K10 M14 K18 O22 K26 M30 K34 Q38:Q68">
    <cfRule type="expression" dxfId="1110" priority="7">
      <formula>J10="as"</formula>
    </cfRule>
    <cfRule type="expression" dxfId="1109" priority="8">
      <formula>J10="bs"</formula>
    </cfRule>
  </conditionalFormatting>
  <dataValidations count="1">
    <dataValidation type="list" allowBlank="1" showInputMessage="1" sqref="I10 K14 I18 M22 I26 K30 I34 O38:O68" xr:uid="{00000000-0002-0000-12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9458"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19457"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19460"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19461"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2"/>
  <sheetViews>
    <sheetView showGridLines="0" showZeros="0" zoomScale="85" zoomScaleNormal="85" workbookViewId="0">
      <selection activeCell="A22" sqref="A22"/>
    </sheetView>
  </sheetViews>
  <sheetFormatPr defaultColWidth="8.6640625" defaultRowHeight="12.75" customHeight="1" x14ac:dyDescent="0.25"/>
  <cols>
    <col min="1" max="1" width="27.88671875" customWidth="1"/>
    <col min="2" max="2" width="22.44140625" customWidth="1"/>
    <col min="3" max="12" width="4.33203125" hidden="1" customWidth="1"/>
    <col min="13" max="13" width="7.6640625" hidden="1" customWidth="1"/>
    <col min="14" max="14" width="7.6640625" style="45" customWidth="1"/>
    <col min="15" max="15" width="8.5546875" customWidth="1"/>
    <col min="16" max="16" width="11.5546875" hidden="1" customWidth="1"/>
  </cols>
  <sheetData>
    <row r="1" spans="1:14" ht="24.6" x14ac:dyDescent="0.3">
      <c r="A1" s="46" t="str">
        <f>Altalanos!$A$6</f>
        <v>Diákolimpia / H-B vm</v>
      </c>
      <c r="B1" s="47"/>
      <c r="C1" s="47"/>
      <c r="D1" s="36"/>
      <c r="E1" s="36"/>
      <c r="F1" s="48"/>
      <c r="G1" s="36"/>
      <c r="H1" s="36"/>
      <c r="I1" s="36"/>
      <c r="J1" s="36"/>
      <c r="K1" s="36"/>
      <c r="L1" s="36"/>
      <c r="M1" s="36"/>
      <c r="N1" s="49"/>
    </row>
    <row r="2" spans="1:14" ht="13.2" x14ac:dyDescent="0.25">
      <c r="A2" s="50"/>
      <c r="B2" s="51"/>
      <c r="C2" s="51"/>
      <c r="D2" s="36"/>
      <c r="E2" s="36"/>
      <c r="F2" s="36"/>
      <c r="G2" s="36"/>
      <c r="H2" s="36"/>
      <c r="I2" s="36"/>
      <c r="J2" s="36"/>
      <c r="K2" s="36"/>
      <c r="L2" s="36"/>
      <c r="M2" s="36"/>
      <c r="N2" s="48"/>
    </row>
    <row r="3" spans="1:14" s="10" customFormat="1" ht="39.75" customHeight="1" x14ac:dyDescent="0.25">
      <c r="A3" s="52"/>
      <c r="B3" s="53" t="s">
        <v>23</v>
      </c>
      <c r="C3" s="54"/>
      <c r="D3" s="55"/>
      <c r="E3" s="55"/>
      <c r="F3" s="56"/>
      <c r="G3" s="55"/>
      <c r="H3" s="57"/>
      <c r="I3" s="56"/>
      <c r="J3" s="55"/>
      <c r="K3" s="55"/>
      <c r="L3" s="55"/>
      <c r="M3" s="55"/>
      <c r="N3" s="57"/>
    </row>
    <row r="4" spans="1:14" s="21" customFormat="1" ht="9.6" x14ac:dyDescent="0.25">
      <c r="A4" s="56" t="s">
        <v>24</v>
      </c>
      <c r="B4" s="54" t="s">
        <v>13</v>
      </c>
      <c r="C4" s="58"/>
      <c r="D4" s="58"/>
      <c r="E4" s="58"/>
      <c r="F4" s="58"/>
      <c r="G4" s="58"/>
      <c r="H4" s="58"/>
      <c r="I4" s="58"/>
      <c r="J4" s="58"/>
      <c r="K4" s="58"/>
      <c r="L4" s="58"/>
      <c r="M4" s="58"/>
      <c r="N4" s="58"/>
    </row>
    <row r="5" spans="1:14" s="63" customFormat="1" ht="12.75" customHeight="1" x14ac:dyDescent="0.25">
      <c r="A5" s="59" t="str">
        <f>Altalanos!$A$10</f>
        <v>2025. 04. 29-30.</v>
      </c>
      <c r="B5" s="60" t="str">
        <f>Altalanos!$C$10</f>
        <v>Berettyóújfalu</v>
      </c>
      <c r="C5" s="61"/>
      <c r="D5" s="61"/>
      <c r="E5" s="61"/>
      <c r="F5" s="61"/>
      <c r="G5" s="61"/>
      <c r="H5" s="61"/>
      <c r="I5" s="61"/>
      <c r="J5" s="61"/>
      <c r="K5" s="61"/>
      <c r="L5" s="61"/>
      <c r="M5" s="62"/>
      <c r="N5" s="62"/>
    </row>
    <row r="6" spans="1:14" s="10" customFormat="1" ht="60" customHeight="1" x14ac:dyDescent="0.25">
      <c r="A6" s="711" t="s">
        <v>25</v>
      </c>
      <c r="B6" s="711"/>
      <c r="C6" s="64"/>
      <c r="D6" s="64"/>
      <c r="E6" s="64"/>
      <c r="F6" s="65"/>
      <c r="G6" s="66"/>
      <c r="H6" s="64"/>
      <c r="I6" s="65"/>
      <c r="J6" s="64"/>
      <c r="K6" s="64"/>
      <c r="L6" s="64"/>
      <c r="M6" s="64"/>
      <c r="N6" s="67"/>
    </row>
    <row r="7" spans="1:14" s="21" customFormat="1" ht="13.5" hidden="1" customHeight="1" x14ac:dyDescent="0.25">
      <c r="A7" s="68"/>
      <c r="B7" s="69"/>
      <c r="C7" s="69"/>
      <c r="D7" s="69"/>
      <c r="E7" s="69"/>
      <c r="F7" s="69"/>
      <c r="G7" s="69"/>
      <c r="H7" s="69"/>
      <c r="I7" s="69"/>
      <c r="J7" s="69"/>
      <c r="K7" s="69"/>
      <c r="L7" s="69"/>
      <c r="M7" s="69"/>
      <c r="N7" s="58"/>
    </row>
    <row r="8" spans="1:14" s="72" customFormat="1" ht="12.75" hidden="1" customHeight="1" x14ac:dyDescent="0.25">
      <c r="A8" s="70"/>
      <c r="B8" s="71"/>
      <c r="C8" s="71"/>
      <c r="D8" s="71"/>
      <c r="E8" s="71"/>
      <c r="F8" s="71"/>
      <c r="G8" s="71"/>
      <c r="H8" s="71"/>
      <c r="I8" s="71"/>
      <c r="J8" s="71"/>
      <c r="K8" s="71"/>
      <c r="L8" s="71"/>
      <c r="M8" s="71"/>
      <c r="N8" s="61"/>
    </row>
    <row r="9" spans="1:14" s="21" customFormat="1" ht="13.2" hidden="1" x14ac:dyDescent="0.25">
      <c r="A9" s="73"/>
      <c r="B9" s="74"/>
      <c r="C9" s="75"/>
      <c r="D9" s="74"/>
      <c r="E9" s="74"/>
      <c r="F9" s="74"/>
      <c r="G9" s="74"/>
      <c r="H9" s="74"/>
      <c r="I9" s="74"/>
      <c r="J9" s="74"/>
      <c r="K9" s="74"/>
      <c r="L9" s="74"/>
      <c r="M9" s="74"/>
      <c r="N9" s="76"/>
    </row>
    <row r="10" spans="1:14" s="21" customFormat="1" ht="9.6" hidden="1" x14ac:dyDescent="0.25">
      <c r="A10" s="68"/>
      <c r="B10" s="69"/>
      <c r="C10" s="58"/>
      <c r="D10" s="58"/>
      <c r="E10" s="58"/>
      <c r="F10" s="58"/>
      <c r="G10" s="58"/>
      <c r="H10" s="58"/>
      <c r="I10" s="58"/>
      <c r="J10" s="58"/>
      <c r="K10" s="58"/>
      <c r="L10" s="58"/>
      <c r="M10" s="58"/>
      <c r="N10" s="58"/>
    </row>
    <row r="11" spans="1:14" s="63" customFormat="1" ht="12.75" hidden="1" customHeight="1" x14ac:dyDescent="0.25">
      <c r="A11" s="77"/>
      <c r="B11" s="78"/>
      <c r="C11" s="61"/>
      <c r="D11" s="61"/>
      <c r="E11" s="61"/>
      <c r="F11" s="61"/>
      <c r="G11" s="61"/>
      <c r="H11" s="61"/>
      <c r="I11" s="61"/>
      <c r="J11" s="61"/>
      <c r="K11" s="61"/>
      <c r="L11" s="61"/>
      <c r="M11" s="62"/>
      <c r="N11" s="58"/>
    </row>
    <row r="12" spans="1:14" s="21" customFormat="1" ht="9.6" hidden="1" x14ac:dyDescent="0.25">
      <c r="A12" s="68"/>
      <c r="B12" s="69"/>
      <c r="C12" s="69"/>
      <c r="D12" s="69"/>
      <c r="E12" s="69"/>
      <c r="F12" s="69"/>
      <c r="G12" s="69"/>
      <c r="H12" s="69"/>
      <c r="I12" s="69"/>
      <c r="J12" s="69"/>
      <c r="K12" s="69"/>
      <c r="L12" s="69"/>
      <c r="M12" s="69"/>
      <c r="N12" s="58"/>
    </row>
    <row r="13" spans="1:14" s="72" customFormat="1" ht="12.75" hidden="1" customHeight="1" x14ac:dyDescent="0.25">
      <c r="A13" s="70"/>
      <c r="B13" s="71"/>
      <c r="C13" s="71"/>
      <c r="D13" s="71"/>
      <c r="E13" s="71"/>
      <c r="F13" s="71"/>
      <c r="G13" s="71"/>
      <c r="H13" s="71"/>
      <c r="I13" s="71"/>
      <c r="J13" s="71"/>
      <c r="K13" s="71"/>
      <c r="L13" s="71"/>
      <c r="M13" s="71"/>
      <c r="N13" s="13"/>
    </row>
    <row r="14" spans="1:14" s="21" customFormat="1" ht="13.2" hidden="1" x14ac:dyDescent="0.25">
      <c r="A14" s="73"/>
      <c r="B14" s="74"/>
      <c r="C14" s="75"/>
      <c r="D14" s="74"/>
      <c r="E14" s="74"/>
      <c r="F14" s="74"/>
      <c r="G14" s="74"/>
      <c r="H14" s="74"/>
      <c r="I14" s="74"/>
      <c r="J14" s="74"/>
      <c r="K14" s="74"/>
      <c r="L14" s="74"/>
      <c r="M14" s="74"/>
      <c r="N14" s="76"/>
    </row>
    <row r="15" spans="1:14" s="21" customFormat="1" ht="9.6" hidden="1" x14ac:dyDescent="0.25">
      <c r="A15" s="68"/>
      <c r="B15" s="69"/>
      <c r="C15" s="58"/>
      <c r="D15" s="58"/>
      <c r="E15" s="58"/>
      <c r="F15" s="58"/>
      <c r="G15" s="58"/>
      <c r="H15" s="58"/>
      <c r="I15" s="58"/>
      <c r="J15" s="58"/>
      <c r="K15" s="58"/>
      <c r="L15" s="58"/>
      <c r="M15" s="58"/>
      <c r="N15" s="58"/>
    </row>
    <row r="16" spans="1:14" s="21" customFormat="1" ht="13.2" hidden="1" x14ac:dyDescent="0.25">
      <c r="A16" s="77"/>
      <c r="B16" s="78"/>
      <c r="C16" s="61"/>
      <c r="D16" s="61"/>
      <c r="E16" s="61"/>
      <c r="F16" s="61"/>
      <c r="G16" s="61"/>
      <c r="H16" s="61"/>
      <c r="I16" s="61"/>
      <c r="J16" s="61"/>
      <c r="K16" s="61"/>
      <c r="L16" s="61"/>
      <c r="M16" s="62"/>
      <c r="N16" s="58"/>
    </row>
    <row r="17" spans="1:16" s="21" customFormat="1" ht="9.6" hidden="1" x14ac:dyDescent="0.25">
      <c r="A17" s="68"/>
      <c r="B17" s="69"/>
      <c r="C17" s="69"/>
      <c r="D17" s="69"/>
      <c r="E17" s="69"/>
      <c r="F17" s="69"/>
      <c r="G17" s="69"/>
      <c r="H17" s="69"/>
      <c r="I17" s="69"/>
      <c r="J17" s="69"/>
      <c r="K17" s="69"/>
      <c r="L17" s="69"/>
      <c r="M17" s="69"/>
      <c r="N17" s="58"/>
    </row>
    <row r="18" spans="1:16" s="72" customFormat="1" ht="12.75" hidden="1" customHeight="1" x14ac:dyDescent="0.25">
      <c r="A18" s="70"/>
      <c r="B18" s="71"/>
      <c r="C18" s="71"/>
      <c r="D18" s="71"/>
      <c r="E18" s="71"/>
      <c r="F18" s="71"/>
      <c r="G18" s="71"/>
      <c r="H18" s="71"/>
      <c r="I18" s="71"/>
      <c r="J18" s="71"/>
      <c r="K18" s="71"/>
      <c r="L18" s="71"/>
      <c r="M18" s="71"/>
      <c r="N18" s="13"/>
    </row>
    <row r="19" spans="1:16" s="72" customFormat="1" ht="7.5" hidden="1" customHeight="1" x14ac:dyDescent="0.25">
      <c r="A19" s="79"/>
      <c r="B19" s="79"/>
      <c r="C19" s="15"/>
      <c r="D19" s="15"/>
      <c r="E19" s="15"/>
      <c r="F19" s="15"/>
      <c r="G19" s="15"/>
      <c r="H19" s="15"/>
      <c r="I19" s="15"/>
      <c r="J19" s="15"/>
      <c r="K19" s="15"/>
      <c r="L19" s="15"/>
      <c r="M19" s="15"/>
      <c r="N19" s="13"/>
    </row>
    <row r="20" spans="1:16" s="21" customFormat="1" ht="13.2" x14ac:dyDescent="0.25">
      <c r="A20" s="80" t="s">
        <v>26</v>
      </c>
      <c r="B20" s="81"/>
      <c r="C20" s="75"/>
      <c r="D20" s="74"/>
      <c r="E20" s="74"/>
      <c r="F20" s="74"/>
      <c r="G20" s="74"/>
      <c r="H20" s="74"/>
      <c r="I20" s="74"/>
      <c r="J20" s="74"/>
      <c r="K20" s="74"/>
      <c r="L20" s="74"/>
      <c r="M20" s="74"/>
      <c r="N20" s="76"/>
    </row>
    <row r="21" spans="1:16" s="21" customFormat="1" ht="9.6" x14ac:dyDescent="0.25">
      <c r="A21" s="82" t="s">
        <v>27</v>
      </c>
      <c r="B21" s="83" t="s">
        <v>28</v>
      </c>
      <c r="C21" s="58"/>
      <c r="D21" s="58"/>
      <c r="E21" s="58"/>
      <c r="F21" s="58"/>
      <c r="G21" s="58"/>
      <c r="H21" s="58"/>
      <c r="I21" s="58"/>
      <c r="J21" s="58"/>
      <c r="K21" s="58"/>
      <c r="L21" s="58"/>
      <c r="M21" s="58"/>
      <c r="N21" s="58"/>
      <c r="P21" s="84" t="s">
        <v>29</v>
      </c>
    </row>
    <row r="22" spans="1:16" s="21" customFormat="1" ht="19.5" customHeight="1" x14ac:dyDescent="0.25">
      <c r="A22" s="85"/>
      <c r="B22" s="86"/>
      <c r="C22" s="61"/>
      <c r="D22" s="61"/>
      <c r="E22" s="61"/>
      <c r="F22" s="61"/>
      <c r="G22" s="61"/>
      <c r="H22" s="61"/>
      <c r="I22" s="61"/>
      <c r="J22" s="61"/>
      <c r="K22" s="61"/>
      <c r="L22" s="61"/>
      <c r="M22" s="62"/>
      <c r="N22" s="58"/>
      <c r="P22" s="87" t="str">
        <f t="shared" ref="P22:P29" si="0">LEFT(B22,1)&amp;" "&amp;A22</f>
        <v xml:space="preserve"> </v>
      </c>
    </row>
    <row r="23" spans="1:16" s="21" customFormat="1" ht="19.5" customHeight="1" x14ac:dyDescent="0.25">
      <c r="A23" s="85"/>
      <c r="B23" s="86"/>
      <c r="C23" s="61"/>
      <c r="D23" s="61"/>
      <c r="E23" s="61"/>
      <c r="F23" s="61"/>
      <c r="G23" s="61"/>
      <c r="H23" s="61"/>
      <c r="I23" s="61"/>
      <c r="J23" s="61"/>
      <c r="K23" s="61"/>
      <c r="L23" s="61"/>
      <c r="M23" s="62"/>
      <c r="N23" s="58"/>
      <c r="P23" s="87" t="str">
        <f t="shared" si="0"/>
        <v xml:space="preserve"> </v>
      </c>
    </row>
    <row r="24" spans="1:16" s="21" customFormat="1" ht="19.5" customHeight="1" x14ac:dyDescent="0.25">
      <c r="A24" s="85"/>
      <c r="B24" s="86"/>
      <c r="C24" s="61"/>
      <c r="D24" s="61"/>
      <c r="E24" s="61"/>
      <c r="F24" s="61"/>
      <c r="G24" s="61"/>
      <c r="H24" s="61"/>
      <c r="I24" s="61"/>
      <c r="J24" s="61"/>
      <c r="K24" s="61"/>
      <c r="L24" s="61"/>
      <c r="M24" s="62"/>
      <c r="N24" s="58"/>
      <c r="P24" s="87" t="str">
        <f t="shared" si="0"/>
        <v xml:space="preserve"> </v>
      </c>
    </row>
    <row r="25" spans="1:16" s="10" customFormat="1" ht="19.5" customHeight="1" x14ac:dyDescent="0.25">
      <c r="A25" s="85"/>
      <c r="B25" s="86"/>
      <c r="C25" s="61"/>
      <c r="D25" s="61"/>
      <c r="E25" s="61"/>
      <c r="F25" s="61"/>
      <c r="G25" s="61"/>
      <c r="H25" s="61"/>
      <c r="I25" s="61"/>
      <c r="J25" s="61"/>
      <c r="K25" s="61"/>
      <c r="L25" s="61"/>
      <c r="M25" s="62"/>
      <c r="N25" s="58"/>
      <c r="P25" s="87" t="str">
        <f t="shared" si="0"/>
        <v xml:space="preserve"> </v>
      </c>
    </row>
    <row r="26" spans="1:16" s="10" customFormat="1" ht="19.5" customHeight="1" x14ac:dyDescent="0.25">
      <c r="A26" s="85"/>
      <c r="B26" s="86"/>
      <c r="C26" s="61"/>
      <c r="D26" s="61"/>
      <c r="E26" s="61"/>
      <c r="F26" s="61"/>
      <c r="G26" s="61"/>
      <c r="H26" s="61"/>
      <c r="I26" s="61"/>
      <c r="J26" s="61"/>
      <c r="K26" s="61"/>
      <c r="L26" s="61"/>
      <c r="M26" s="62"/>
      <c r="N26" s="58"/>
      <c r="P26" s="87" t="str">
        <f t="shared" si="0"/>
        <v xml:space="preserve"> </v>
      </c>
    </row>
    <row r="27" spans="1:16" s="10" customFormat="1" ht="19.5" customHeight="1" x14ac:dyDescent="0.25">
      <c r="A27" s="85"/>
      <c r="B27" s="86"/>
      <c r="C27" s="61"/>
      <c r="D27" s="61"/>
      <c r="E27" s="61"/>
      <c r="F27" s="61"/>
      <c r="G27" s="61"/>
      <c r="H27" s="61"/>
      <c r="I27" s="61"/>
      <c r="J27" s="61"/>
      <c r="K27" s="61"/>
      <c r="L27" s="61"/>
      <c r="M27" s="62"/>
      <c r="N27" s="58"/>
      <c r="P27" s="87" t="str">
        <f t="shared" si="0"/>
        <v xml:space="preserve"> </v>
      </c>
    </row>
    <row r="28" spans="1:16" s="10" customFormat="1" ht="19.5" customHeight="1" x14ac:dyDescent="0.25">
      <c r="A28" s="85"/>
      <c r="B28" s="86"/>
      <c r="C28" s="61"/>
      <c r="D28" s="61"/>
      <c r="E28" s="61"/>
      <c r="F28" s="61"/>
      <c r="G28" s="61"/>
      <c r="H28" s="61"/>
      <c r="I28" s="61"/>
      <c r="J28" s="61"/>
      <c r="K28" s="61"/>
      <c r="L28" s="61"/>
      <c r="M28" s="62"/>
      <c r="N28" s="58"/>
      <c r="P28" s="87" t="str">
        <f t="shared" si="0"/>
        <v xml:space="preserve"> </v>
      </c>
    </row>
    <row r="29" spans="1:16" s="10" customFormat="1" ht="19.5" customHeight="1" x14ac:dyDescent="0.25">
      <c r="A29" s="88"/>
      <c r="B29" s="89"/>
      <c r="C29" s="61"/>
      <c r="D29" s="61"/>
      <c r="E29" s="61"/>
      <c r="F29" s="61"/>
      <c r="G29" s="61"/>
      <c r="H29" s="61"/>
      <c r="I29" s="61"/>
      <c r="J29" s="61"/>
      <c r="K29" s="61"/>
      <c r="L29" s="61"/>
      <c r="M29" s="62"/>
      <c r="N29" s="58"/>
      <c r="P29" s="87" t="str">
        <f t="shared" si="0"/>
        <v xml:space="preserve"> </v>
      </c>
    </row>
    <row r="30" spans="1:16" ht="13.2" x14ac:dyDescent="0.25">
      <c r="A30" s="36"/>
      <c r="B30" s="36"/>
      <c r="C30" s="36"/>
      <c r="D30" s="36"/>
      <c r="E30" s="36"/>
      <c r="F30" s="36"/>
      <c r="G30" s="36"/>
      <c r="H30" s="36"/>
      <c r="I30" s="36"/>
      <c r="J30" s="36"/>
      <c r="K30" s="36"/>
      <c r="L30" s="36"/>
      <c r="M30" s="36"/>
      <c r="N30" s="90"/>
      <c r="P30" s="91" t="s">
        <v>30</v>
      </c>
    </row>
    <row r="31" spans="1:16" ht="13.2" x14ac:dyDescent="0.25">
      <c r="A31" s="36"/>
      <c r="B31" s="36"/>
      <c r="C31" s="36"/>
      <c r="D31" s="36"/>
      <c r="E31" s="36"/>
      <c r="F31" s="36"/>
      <c r="G31" s="36"/>
      <c r="H31" s="36"/>
      <c r="I31" s="36"/>
      <c r="J31" s="36"/>
      <c r="K31" s="36"/>
      <c r="L31" s="36"/>
      <c r="M31" s="36"/>
      <c r="N31" s="90"/>
    </row>
    <row r="32" spans="1:16" ht="13.2" x14ac:dyDescent="0.25">
      <c r="A32" s="36"/>
      <c r="B32" s="36"/>
      <c r="C32" s="36"/>
      <c r="D32" s="36"/>
      <c r="E32" s="36"/>
      <c r="F32" s="36"/>
      <c r="G32" s="36"/>
      <c r="H32" s="36"/>
      <c r="I32" s="36"/>
      <c r="J32" s="36"/>
      <c r="K32" s="36"/>
      <c r="L32" s="36"/>
      <c r="M32" s="36"/>
      <c r="N32" s="90"/>
    </row>
    <row r="33" spans="1:14" ht="13.2" x14ac:dyDescent="0.25">
      <c r="A33" s="36"/>
      <c r="B33" s="36"/>
      <c r="C33" s="36"/>
      <c r="D33" s="36"/>
      <c r="E33" s="36"/>
      <c r="F33" s="36"/>
      <c r="G33" s="36"/>
      <c r="H33" s="36"/>
      <c r="I33" s="36"/>
      <c r="J33" s="36"/>
      <c r="K33" s="36"/>
      <c r="L33" s="36"/>
      <c r="M33" s="36"/>
      <c r="N33" s="90"/>
    </row>
    <row r="34" spans="1:14" ht="13.2" x14ac:dyDescent="0.25">
      <c r="A34" s="36"/>
      <c r="B34" s="36"/>
      <c r="C34" s="36"/>
      <c r="D34" s="36"/>
      <c r="E34" s="36"/>
      <c r="F34" s="36"/>
      <c r="G34" s="36"/>
      <c r="H34" s="36"/>
      <c r="I34" s="36"/>
      <c r="J34" s="36"/>
      <c r="K34" s="36"/>
      <c r="L34" s="36"/>
      <c r="M34" s="36"/>
      <c r="N34" s="90"/>
    </row>
    <row r="35" spans="1:14" ht="13.2" x14ac:dyDescent="0.25">
      <c r="A35" s="36"/>
      <c r="B35" s="36"/>
      <c r="C35" s="36"/>
      <c r="D35" s="36"/>
      <c r="E35" s="36"/>
      <c r="F35" s="36"/>
      <c r="G35" s="36"/>
      <c r="H35" s="36"/>
      <c r="I35" s="36"/>
      <c r="J35" s="36"/>
      <c r="K35" s="36"/>
      <c r="L35" s="36"/>
      <c r="M35" s="36"/>
      <c r="N35" s="90"/>
    </row>
    <row r="36" spans="1:14" ht="13.2" x14ac:dyDescent="0.25">
      <c r="A36" s="36"/>
      <c r="B36" s="36"/>
      <c r="C36" s="36"/>
      <c r="D36" s="36"/>
      <c r="E36" s="36"/>
      <c r="F36" s="36"/>
      <c r="G36" s="36"/>
      <c r="H36" s="36"/>
      <c r="I36" s="36"/>
      <c r="J36" s="36"/>
      <c r="K36" s="36"/>
      <c r="L36" s="36"/>
      <c r="M36" s="36"/>
      <c r="N36" s="90"/>
    </row>
    <row r="37" spans="1:14" ht="13.2" x14ac:dyDescent="0.25">
      <c r="A37" s="36"/>
      <c r="B37" s="36"/>
      <c r="C37" s="36"/>
      <c r="D37" s="36"/>
      <c r="E37" s="36"/>
      <c r="F37" s="36"/>
      <c r="G37" s="36"/>
      <c r="H37" s="36"/>
      <c r="I37" s="36"/>
      <c r="J37" s="36"/>
      <c r="K37" s="36"/>
      <c r="L37" s="36"/>
      <c r="M37" s="36"/>
      <c r="N37" s="90"/>
    </row>
    <row r="38" spans="1:14" ht="13.2" x14ac:dyDescent="0.25">
      <c r="A38" s="36"/>
      <c r="B38" s="36"/>
      <c r="C38" s="36"/>
      <c r="D38" s="36"/>
      <c r="E38" s="36"/>
      <c r="F38" s="36"/>
      <c r="G38" s="36"/>
      <c r="H38" s="36"/>
      <c r="I38" s="36"/>
      <c r="J38" s="36"/>
      <c r="K38" s="36"/>
      <c r="L38" s="36"/>
      <c r="M38" s="36"/>
      <c r="N38" s="90"/>
    </row>
    <row r="39" spans="1:14" ht="13.2" x14ac:dyDescent="0.25">
      <c r="A39" s="36"/>
      <c r="B39" s="36"/>
      <c r="C39" s="36"/>
      <c r="D39" s="36"/>
      <c r="E39" s="36"/>
      <c r="F39" s="36"/>
      <c r="G39" s="36"/>
      <c r="H39" s="36"/>
      <c r="I39" s="36"/>
      <c r="J39" s="36"/>
      <c r="K39" s="36"/>
      <c r="L39" s="36"/>
      <c r="M39" s="36"/>
      <c r="N39" s="90"/>
    </row>
    <row r="40" spans="1:14" ht="13.2" x14ac:dyDescent="0.25">
      <c r="A40" s="36"/>
      <c r="B40" s="36"/>
      <c r="C40" s="36"/>
      <c r="D40" s="36"/>
      <c r="E40" s="36"/>
      <c r="F40" s="36"/>
      <c r="G40" s="36"/>
      <c r="H40" s="36"/>
      <c r="I40" s="36"/>
      <c r="J40" s="36"/>
      <c r="K40" s="36"/>
      <c r="L40" s="36"/>
      <c r="M40" s="36"/>
      <c r="N40" s="90"/>
    </row>
    <row r="41" spans="1:14" ht="13.2" x14ac:dyDescent="0.25">
      <c r="A41" s="36"/>
      <c r="B41" s="36"/>
      <c r="C41" s="36"/>
      <c r="D41" s="36"/>
      <c r="E41" s="36"/>
      <c r="F41" s="36"/>
      <c r="G41" s="36"/>
      <c r="H41" s="36"/>
      <c r="I41" s="36"/>
      <c r="J41" s="36"/>
      <c r="K41" s="36"/>
      <c r="L41" s="36"/>
      <c r="M41" s="36"/>
      <c r="N41" s="90"/>
    </row>
    <row r="42" spans="1:14" ht="13.2" x14ac:dyDescent="0.25">
      <c r="A42" s="36"/>
      <c r="B42" s="36"/>
      <c r="C42" s="36"/>
      <c r="D42" s="36"/>
      <c r="E42" s="36"/>
      <c r="F42" s="36"/>
      <c r="G42" s="36"/>
      <c r="H42" s="36"/>
      <c r="I42" s="36"/>
      <c r="J42" s="36"/>
      <c r="K42" s="36"/>
      <c r="L42" s="36"/>
      <c r="M42" s="36"/>
      <c r="N42" s="90"/>
    </row>
  </sheetData>
  <mergeCells count="1">
    <mergeCell ref="A6:B6"/>
  </mergeCells>
  <printOptions horizontalCentered="1"/>
  <pageMargins left="0.35" right="0.35" top="0.390277777777778" bottom="0.390277777777778" header="0.511811023622047" footer="0.511811023622047"/>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t="s">
        <v>51</v>
      </c>
      <c r="R1" s="609"/>
    </row>
    <row r="2" spans="1:21" s="172" customFormat="1" ht="13.2" x14ac:dyDescent="0.25">
      <c r="A2" s="583" t="s">
        <v>32</v>
      </c>
      <c r="B2" s="103"/>
      <c r="C2" s="103"/>
      <c r="D2" s="103"/>
      <c r="E2" s="103"/>
      <c r="F2" s="103" t="str">
        <f>Altalanos!$A$8</f>
        <v>I. (U8) – Fiú / B</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231</v>
      </c>
      <c r="D5" s="58" t="s">
        <v>81</v>
      </c>
      <c r="E5" s="617" t="s">
        <v>39</v>
      </c>
      <c r="F5" s="69" t="s">
        <v>27</v>
      </c>
      <c r="G5" s="69" t="s">
        <v>28</v>
      </c>
      <c r="H5" s="69"/>
      <c r="I5" s="69" t="s">
        <v>38</v>
      </c>
      <c r="J5" s="69"/>
      <c r="K5" s="58" t="s">
        <v>57</v>
      </c>
      <c r="L5" s="618"/>
      <c r="M5" s="58" t="s">
        <v>157</v>
      </c>
      <c r="N5" s="618"/>
      <c r="O5" s="58" t="s">
        <v>82</v>
      </c>
      <c r="P5" s="618"/>
      <c r="Q5" s="58" t="s">
        <v>238</v>
      </c>
      <c r="R5" s="619"/>
    </row>
    <row r="6" spans="1:21" s="195" customFormat="1" ht="12.7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ELO'!$A$7:$P$23,14))</f>
        <v/>
      </c>
      <c r="C7" s="197" t="str">
        <f>IF($D7="","",VLOOKUP($D7,'1D ELO'!$A$7:$P$33,15))</f>
        <v/>
      </c>
      <c r="D7" s="199"/>
      <c r="E7" s="665" t="str">
        <f>UPPER(IF($D7="","",VLOOKUP($D7,'1D ELO'!$A$7:$P$33,5)))</f>
        <v/>
      </c>
      <c r="F7" s="200" t="str">
        <f>UPPER(IF($D7="","",VLOOKUP($D7,'1D ELO'!$A$7:$P$33,2)))</f>
        <v/>
      </c>
      <c r="G7" s="200" t="str">
        <f>IF($D7="","",VLOOKUP($D7,'1D ELO'!$A$7:$P$33,3))</f>
        <v/>
      </c>
      <c r="H7" s="648"/>
      <c r="I7" s="200" t="str">
        <f>IF($D7="","",VLOOKUP($D7,'1D ELO'!$A$7:$P$33,4))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65" t="str">
        <f>UPPER(IF($D7="","",VLOOKUP($D7,'1D ELO'!$A$7:$P$33,11)))</f>
        <v/>
      </c>
      <c r="F8" s="200" t="str">
        <f>UPPER(IF($D7="","",VLOOKUP($D7,'1D ELO'!$A$7:$P$33,8)))</f>
        <v/>
      </c>
      <c r="G8" s="200" t="str">
        <f>IF($D7="","",VLOOKUP($D7,'1D ELO'!$A$7:$P$33,9))</f>
        <v/>
      </c>
      <c r="H8" s="648"/>
      <c r="I8" s="200" t="str">
        <f>IF($D7="","",VLOOKUP($D7,'1D ELO'!$A$7:$P$33,10))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ELO'!$A$7:$P$23,14))</f>
        <v/>
      </c>
      <c r="C11" s="197" t="str">
        <f>IF($D11="","",VLOOKUP($D11,'1D ELO'!$A$7:$P$33,15))</f>
        <v/>
      </c>
      <c r="D11" s="199"/>
      <c r="E11" s="637" t="str">
        <f>UPPER(IF($D11="","",VLOOKUP($D11,'1D ELO'!$A$7:$P$33,5)))</f>
        <v/>
      </c>
      <c r="F11" s="219" t="str">
        <f>UPPER(IF($D11="","",VLOOKUP($D11,'1D ELO'!$A$7:$P$33,2)))</f>
        <v/>
      </c>
      <c r="G11" s="219" t="str">
        <f>IF($D11="","",VLOOKUP($D11,'1D ELO'!$A$7:$P$33,3))</f>
        <v/>
      </c>
      <c r="H11" s="638"/>
      <c r="I11" s="219" t="str">
        <f>IF($D11="","",VLOOKUP($D11,'1D ELO'!$A$7:$P$33,4))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ELO'!$A$7:$P$33,11)))</f>
        <v/>
      </c>
      <c r="F12" s="219" t="str">
        <f>UPPER(IF($D11="","",VLOOKUP($D11,'1D ELO'!$A$7:$P$33,8)))</f>
        <v/>
      </c>
      <c r="G12" s="219" t="str">
        <f>IF($D11="","",VLOOKUP($D11,'1D ELO'!$A$7:$P$33,9))</f>
        <v/>
      </c>
      <c r="H12" s="638"/>
      <c r="I12" s="219" t="str">
        <f>IF($D11="","",VLOOKUP($D11,'1D ELO'!$A$7:$P$33,10))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ELO'!$A$7:$P$23,14))</f>
        <v/>
      </c>
      <c r="C15" s="197" t="str">
        <f>IF($D15="","",VLOOKUP($D15,'1D ELO'!$A$7:$P$33,15))</f>
        <v/>
      </c>
      <c r="D15" s="199"/>
      <c r="E15" s="637" t="str">
        <f>UPPER(IF($D15="","",VLOOKUP($D15,'1D ELO'!$A$7:$P$33,5)))</f>
        <v/>
      </c>
      <c r="F15" s="219" t="str">
        <f>UPPER(IF($D15="","",VLOOKUP($D15,'1D ELO'!$A$7:$P$33,2)))</f>
        <v/>
      </c>
      <c r="G15" s="219" t="str">
        <f>IF($D15="","",VLOOKUP($D15,'1D ELO'!$A$7:$P$33,3))</f>
        <v/>
      </c>
      <c r="H15" s="638"/>
      <c r="I15" s="219" t="str">
        <f>IF($D15="","",VLOOKUP($D15,'1D ELO'!$A$7:$P$33,4))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ELO'!$A$7:$P$33,11)))</f>
        <v/>
      </c>
      <c r="F16" s="219" t="str">
        <f>UPPER(IF($D15="","",VLOOKUP($D15,'1D ELO'!$A$7:$P$33,8)))</f>
        <v/>
      </c>
      <c r="G16" s="219" t="str">
        <f>IF($D15="","",VLOOKUP($D15,'1D ELO'!$A$7:$P$33,9))</f>
        <v/>
      </c>
      <c r="H16" s="638"/>
      <c r="I16" s="219" t="str">
        <f>IF($D15="","",VLOOKUP($D15,'1D ELO'!$A$7:$P$33,10))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ELO'!$A$7:$P$23,14))</f>
        <v/>
      </c>
      <c r="C19" s="197" t="str">
        <f>IF($D19="","",VLOOKUP($D19,'1D ELO'!$A$7:$P$33,15))</f>
        <v/>
      </c>
      <c r="D19" s="199"/>
      <c r="E19" s="637" t="str">
        <f>UPPER(IF($D19="","",VLOOKUP($D19,'1D ELO'!$A$7:$P$33,5)))</f>
        <v/>
      </c>
      <c r="F19" s="219" t="str">
        <f>UPPER(IF($D19="","",VLOOKUP($D19,'1D ELO'!$A$7:$P$33,2)))</f>
        <v/>
      </c>
      <c r="G19" s="219" t="str">
        <f>IF($D19="","",VLOOKUP($D19,'1D ELO'!$A$7:$P$33,3))</f>
        <v/>
      </c>
      <c r="H19" s="638"/>
      <c r="I19" s="219" t="str">
        <f>IF($D19="","",VLOOKUP($D19,'1D ELO'!$A$7:$P$33,4))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ELO'!$A$7:$P$33,11)))</f>
        <v/>
      </c>
      <c r="F20" s="219" t="str">
        <f>UPPER(IF($D19="","",VLOOKUP($D19,'1D ELO'!$A$7:$P$33,8)))</f>
        <v/>
      </c>
      <c r="G20" s="219" t="str">
        <f>IF($D19="","",VLOOKUP($D19,'1D ELO'!$A$7:$P$33,9))</f>
        <v/>
      </c>
      <c r="H20" s="638"/>
      <c r="I20" s="219" t="str">
        <f>IF($D19="","",VLOOKUP($D19,'1D ELO'!$A$7:$P$33,10))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316"/>
      <c r="F22" s="631"/>
      <c r="G22" s="631"/>
      <c r="H22" s="10"/>
      <c r="I22" s="631"/>
      <c r="J22" s="643"/>
      <c r="K22" s="523"/>
      <c r="L22" s="627"/>
      <c r="M22" s="215" t="s">
        <v>59</v>
      </c>
      <c r="N22" s="225"/>
      <c r="O22" s="635" t="str">
        <f>UPPER(IF(OR(N22="a",N22="as"),M14,IF(OR(N22="b",N22="bs"),M30,)))</f>
        <v/>
      </c>
      <c r="P22" s="636"/>
      <c r="Q22" s="523"/>
      <c r="R22" s="204"/>
      <c r="S22" s="207"/>
    </row>
    <row r="23" spans="1:19" s="63" customFormat="1" ht="9" customHeight="1" x14ac:dyDescent="0.25">
      <c r="A23" s="623">
        <v>5</v>
      </c>
      <c r="B23" s="197" t="str">
        <f>IF($D23="","",VLOOKUP($D23,'1D ELO'!$A$7:$P$23,14))</f>
        <v/>
      </c>
      <c r="C23" s="197" t="str">
        <f>IF($D23="","",VLOOKUP($D23,'1D ELO'!$A$7:$P$33,15))</f>
        <v/>
      </c>
      <c r="D23" s="199"/>
      <c r="E23" s="665" t="str">
        <f>UPPER(IF($D23="","",VLOOKUP($D23,'1D ELO'!$A$7:$P$33,5)))</f>
        <v/>
      </c>
      <c r="F23" s="200" t="str">
        <f>UPPER(IF($D23="","",VLOOKUP($D23,'1D ELO'!$A$7:$P$33,2)))</f>
        <v/>
      </c>
      <c r="G23" s="200" t="str">
        <f>IF($D23="","",VLOOKUP($D23,'1D ELO'!$A$7:$P$33,3))</f>
        <v/>
      </c>
      <c r="H23" s="648"/>
      <c r="I23" s="200" t="str">
        <f>IF($D23="","",VLOOKUP($D23,'1D ELO'!$A$7:$P$33,4))</f>
        <v/>
      </c>
      <c r="J23" s="626"/>
      <c r="K23" s="523"/>
      <c r="L23" s="627"/>
      <c r="M23" s="523"/>
      <c r="N23" s="640"/>
      <c r="O23" s="523"/>
      <c r="P23" s="640"/>
      <c r="Q23" s="523"/>
      <c r="R23" s="204"/>
      <c r="S23" s="207"/>
    </row>
    <row r="24" spans="1:19" s="63" customFormat="1" ht="9" customHeight="1" x14ac:dyDescent="0.25">
      <c r="A24" s="628"/>
      <c r="B24" s="210"/>
      <c r="C24" s="210"/>
      <c r="D24" s="210"/>
      <c r="E24" s="624" t="str">
        <f>UPPER(IF($D23="","",VLOOKUP($D23,'1D ELO'!$A$7:$P$33,11)))</f>
        <v/>
      </c>
      <c r="F24" s="235" t="str">
        <f>UPPER(IF($D23="","",VLOOKUP($D23,'1D ELO'!$A$7:$P$33,8)))</f>
        <v/>
      </c>
      <c r="G24" s="235" t="str">
        <f>IF($D23="","",VLOOKUP($D23,'1D ELO'!$A$7:$P$33,9))</f>
        <v/>
      </c>
      <c r="H24" s="625"/>
      <c r="I24" s="235" t="str">
        <f>IF($D23="","",VLOOKUP($D23,'1D ELO'!$A$7:$P$33,10))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316"/>
      <c r="F25" s="631"/>
      <c r="G25" s="631"/>
      <c r="H25" s="10"/>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ELO'!$A$7:$P$23,14))</f>
        <v/>
      </c>
      <c r="C27" s="197" t="str">
        <f>IF($D27="","",VLOOKUP($D27,'1D ELO'!$A$7:$P$33,15))</f>
        <v/>
      </c>
      <c r="D27" s="199"/>
      <c r="E27" s="637" t="str">
        <f>UPPER(IF($D27="","",VLOOKUP($D27,'1D ELO'!$A$7:$P$33,5)))</f>
        <v/>
      </c>
      <c r="F27" s="219" t="str">
        <f>UPPER(IF($D27="","",VLOOKUP($D27,'1D ELO'!$A$7:$P$33,2)))</f>
        <v/>
      </c>
      <c r="G27" s="219" t="str">
        <f>IF($D27="","",VLOOKUP($D27,'1D ELO'!$A$7:$P$33,3))</f>
        <v/>
      </c>
      <c r="H27" s="638"/>
      <c r="I27" s="219" t="str">
        <f>IF($D27="","",VLOOKUP($D27,'1D ELO'!$A$7:$P$33,4))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ELO'!$A$7:$P$33,11)))</f>
        <v/>
      </c>
      <c r="F28" s="219" t="str">
        <f>UPPER(IF($D27="","",VLOOKUP($D27,'1D ELO'!$A$7:$P$33,8)))</f>
        <v/>
      </c>
      <c r="G28" s="219" t="str">
        <f>IF($D27="","",VLOOKUP($D27,'1D ELO'!$A$7:$P$33,9))</f>
        <v/>
      </c>
      <c r="H28" s="638"/>
      <c r="I28" s="219" t="str">
        <f>IF($D27="","",VLOOKUP($D27,'1D ELO'!$A$7:$P$33,10))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ELO'!$A$7:$P$23,14))</f>
        <v/>
      </c>
      <c r="C31" s="197" t="str">
        <f>IF($D31="","",VLOOKUP($D31,'1D ELO'!$A$7:$P$33,15))</f>
        <v/>
      </c>
      <c r="D31" s="199"/>
      <c r="E31" s="637" t="str">
        <f>UPPER(IF($D31="","",VLOOKUP($D31,'1D ELO'!$A$7:$P$33,5)))</f>
        <v/>
      </c>
      <c r="F31" s="219" t="str">
        <f>UPPER(IF($D31="","",VLOOKUP($D31,'1D ELO'!$A$7:$P$33,2)))</f>
        <v/>
      </c>
      <c r="G31" s="219" t="str">
        <f>IF($D31="","",VLOOKUP($D31,'1D ELO'!$A$7:$P$33,3))</f>
        <v/>
      </c>
      <c r="H31" s="638"/>
      <c r="I31" s="219" t="str">
        <f>IF($D31="","",VLOOKUP($D31,'1D ELO'!$A$7:$P$33,4))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ELO'!$A$7:$P$33,11)))</f>
        <v/>
      </c>
      <c r="F32" s="219" t="str">
        <f>UPPER(IF($D31="","",VLOOKUP($D31,'1D ELO'!$A$7:$P$33,8)))</f>
        <v/>
      </c>
      <c r="G32" s="219" t="str">
        <f>IF($D31="","",VLOOKUP($D31,'1D ELO'!$A$7:$P$33,9))</f>
        <v/>
      </c>
      <c r="H32" s="638"/>
      <c r="I32" s="219" t="str">
        <f>IF($D31="","",VLOOKUP($D31,'1D ELO'!$A$7:$P$33,10))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8">
        <v>8</v>
      </c>
      <c r="B35" s="197" t="str">
        <f>IF($D35="","",VLOOKUP($D35,'1D ELO'!$A$7:$P$23,14))</f>
        <v/>
      </c>
      <c r="C35" s="197" t="str">
        <f>IF($D35="","",VLOOKUP($D35,'1D ELO'!$A$7:$P$33,15))</f>
        <v/>
      </c>
      <c r="D35" s="199"/>
      <c r="E35" s="637" t="str">
        <f>UPPER(IF($D35="","",VLOOKUP($D35,'1D ELO'!$A$7:$P$33,5)))</f>
        <v/>
      </c>
      <c r="F35" s="219" t="str">
        <f>UPPER(IF($D35="","",VLOOKUP($D35,'1D ELO'!$A$7:$P$33,2)))</f>
        <v/>
      </c>
      <c r="G35" s="219" t="str">
        <f>IF($D35="","",VLOOKUP($D35,'1D ELO'!$A$7:$P$33,3))</f>
        <v/>
      </c>
      <c r="H35" s="638"/>
      <c r="I35" s="219" t="str">
        <f>IF($D35="","",VLOOKUP($D35,'1D ELO'!$A$7:$P$33,4))</f>
        <v/>
      </c>
      <c r="J35" s="639"/>
      <c r="K35" s="523"/>
      <c r="L35" s="627"/>
      <c r="M35" s="526"/>
      <c r="N35" s="633"/>
      <c r="O35" s="523"/>
      <c r="P35" s="640"/>
      <c r="Q35" s="523"/>
      <c r="R35" s="204"/>
      <c r="S35" s="207"/>
    </row>
    <row r="36" spans="1:19" s="63" customFormat="1" ht="9" customHeight="1" x14ac:dyDescent="0.25">
      <c r="A36" s="628"/>
      <c r="B36" s="210"/>
      <c r="C36" s="210"/>
      <c r="D36" s="210"/>
      <c r="E36" s="637" t="str">
        <f>UPPER(IF($D35="","",VLOOKUP($D35,'1D ELO'!$A$7:$P$33,11)))</f>
        <v/>
      </c>
      <c r="F36" s="219" t="str">
        <f>UPPER(IF($D35="","",VLOOKUP($D35,'1D ELO'!$A$7:$P$33,8)))</f>
        <v/>
      </c>
      <c r="G36" s="219" t="str">
        <f>IF($D35="","",VLOOKUP($D35,'1D ELO'!$A$7:$P$33,9))</f>
        <v/>
      </c>
      <c r="H36" s="638"/>
      <c r="I36" s="219" t="str">
        <f>IF($D35="","",VLOOKUP($D35,'1D ELO'!$A$7:$P$33,10))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44">
        <v>9</v>
      </c>
      <c r="B39" s="197" t="str">
        <f>IF($D39="","",VLOOKUP($D39,'1D ELO'!$A$7:$P$23,14))</f>
        <v/>
      </c>
      <c r="C39" s="197" t="str">
        <f>IF($D39="","",VLOOKUP($D39,'1D ELO'!$A$7:$P$33,15))</f>
        <v/>
      </c>
      <c r="D39" s="199"/>
      <c r="E39" s="637" t="str">
        <f>UPPER(IF($D39="","",VLOOKUP($D39,'1D ELO'!$A$7:$P$33,5)))</f>
        <v/>
      </c>
      <c r="F39" s="219" t="str">
        <f>UPPER(IF($D39="","",VLOOKUP($D39,'1D ELO'!$A$7:$P$33,2)))</f>
        <v/>
      </c>
      <c r="G39" s="219" t="str">
        <f>IF($D39="","",VLOOKUP($D39,'1D ELO'!$A$7:$P$33,3))</f>
        <v/>
      </c>
      <c r="H39" s="638"/>
      <c r="I39" s="219" t="str">
        <f>IF($D39="","",VLOOKUP($D39,'1D ELO'!$A$7:$P$33,4))</f>
        <v/>
      </c>
      <c r="J39" s="626"/>
      <c r="K39" s="523"/>
      <c r="L39" s="627"/>
      <c r="M39" s="523"/>
      <c r="N39" s="627"/>
      <c r="O39" s="523"/>
      <c r="P39" s="640"/>
      <c r="Q39" s="526"/>
      <c r="R39" s="204"/>
      <c r="S39" s="207"/>
    </row>
    <row r="40" spans="1:19" s="63" customFormat="1" ht="9" customHeight="1" x14ac:dyDescent="0.25">
      <c r="A40" s="628"/>
      <c r="B40" s="210"/>
      <c r="C40" s="210"/>
      <c r="D40" s="210"/>
      <c r="E40" s="637" t="str">
        <f>UPPER(IF($D39="","",VLOOKUP($D39,'1D ELO'!$A$7:$P$33,11)))</f>
        <v/>
      </c>
      <c r="F40" s="219" t="str">
        <f>UPPER(IF($D39="","",VLOOKUP($D39,'1D ELO'!$A$7:$P$33,8)))</f>
        <v/>
      </c>
      <c r="G40" s="219" t="str">
        <f>IF($D39="","",VLOOKUP($D39,'1D ELO'!$A$7:$P$33,9))</f>
        <v/>
      </c>
      <c r="H40" s="638"/>
      <c r="I40" s="219" t="str">
        <f>IF($D39="","",VLOOKUP($D39,'1D ELO'!$A$7:$P$33,10))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ELO'!$A$7:$P$23,14))</f>
        <v/>
      </c>
      <c r="C43" s="197" t="str">
        <f>IF($D43="","",VLOOKUP($D43,'1D ELO'!$A$7:$P$33,15))</f>
        <v/>
      </c>
      <c r="D43" s="199"/>
      <c r="E43" s="637" t="str">
        <f>UPPER(IF($D43="","",VLOOKUP($D43,'1D ELO'!$A$7:$P$33,5)))</f>
        <v/>
      </c>
      <c r="F43" s="219" t="str">
        <f>UPPER(IF($D43="","",VLOOKUP($D43,'1D ELO'!$A$7:$P$33,2)))</f>
        <v/>
      </c>
      <c r="G43" s="219" t="str">
        <f>IF($D43="","",VLOOKUP($D43,'1D ELO'!$A$7:$P$33,3))</f>
        <v/>
      </c>
      <c r="H43" s="638"/>
      <c r="I43" s="219" t="str">
        <f>IF($D43="","",VLOOKUP($D43,'1D ELO'!$A$7:$P$33,4))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ELO'!$A$7:$P$33,11)))</f>
        <v/>
      </c>
      <c r="F44" s="219" t="str">
        <f>UPPER(IF($D43="","",VLOOKUP($D43,'1D ELO'!$A$7:$P$33,8)))</f>
        <v/>
      </c>
      <c r="G44" s="219" t="str">
        <f>IF($D43="","",VLOOKUP($D43,'1D ELO'!$A$7:$P$33,9))</f>
        <v/>
      </c>
      <c r="H44" s="638"/>
      <c r="I44" s="219" t="str">
        <f>IF($D43="","",VLOOKUP($D43,'1D ELO'!$A$7:$P$33,10))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ELO'!$A$7:$P$23,14))</f>
        <v/>
      </c>
      <c r="C47" s="197" t="str">
        <f>IF($D47="","",VLOOKUP($D47,'1D ELO'!$A$7:$P$33,15))</f>
        <v/>
      </c>
      <c r="D47" s="199"/>
      <c r="E47" s="637" t="str">
        <f>UPPER(IF($D47="","",VLOOKUP($D47,'1D ELO'!$A$7:$P$33,5)))</f>
        <v/>
      </c>
      <c r="F47" s="219" t="str">
        <f>UPPER(IF($D47="","",VLOOKUP($D47,'1D ELO'!$A$7:$P$33,2)))</f>
        <v/>
      </c>
      <c r="G47" s="219" t="str">
        <f>IF($D47="","",VLOOKUP($D47,'1D ELO'!$A$7:$P$33,3))</f>
        <v/>
      </c>
      <c r="H47" s="638"/>
      <c r="I47" s="219" t="str">
        <f>IF($D47="","",VLOOKUP($D47,'1D ELO'!$A$7:$P$33,4))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ELO'!$A$7:$P$33,11)))</f>
        <v/>
      </c>
      <c r="F48" s="219" t="str">
        <f>UPPER(IF($D47="","",VLOOKUP($D47,'1D ELO'!$A$7:$P$33,8)))</f>
        <v/>
      </c>
      <c r="G48" s="219" t="str">
        <f>IF($D47="","",VLOOKUP($D47,'1D ELO'!$A$7:$P$33,9))</f>
        <v/>
      </c>
      <c r="H48" s="638"/>
      <c r="I48" s="219" t="str">
        <f>IF($D47="","",VLOOKUP($D47,'1D ELO'!$A$7:$P$33,10))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316"/>
      <c r="F50" s="631"/>
      <c r="G50" s="631"/>
      <c r="H50" s="10"/>
      <c r="I50" s="215" t="s">
        <v>59</v>
      </c>
      <c r="J50" s="225"/>
      <c r="K50" s="635" t="str">
        <f>UPPER(IF(OR(J50="a",J50="as"),F48,IF(OR(J50="b",J50="bs"),F52,)))</f>
        <v/>
      </c>
      <c r="L50" s="629"/>
      <c r="M50" s="523"/>
      <c r="N50" s="640"/>
      <c r="O50" s="523"/>
      <c r="P50" s="640"/>
      <c r="Q50" s="523"/>
      <c r="R50" s="204"/>
      <c r="S50" s="207"/>
    </row>
    <row r="51" spans="1:19" s="63" customFormat="1" ht="9" customHeight="1" x14ac:dyDescent="0.25">
      <c r="A51" s="669">
        <v>12</v>
      </c>
      <c r="B51" s="197" t="str">
        <f>IF($D51="","",VLOOKUP($D51,'1D ELO'!$A$7:$P$23,14))</f>
        <v/>
      </c>
      <c r="C51" s="197" t="str">
        <f>IF($D51="","",VLOOKUP($D51,'1D ELO'!$A$7:$P$33,15))</f>
        <v/>
      </c>
      <c r="D51" s="199"/>
      <c r="E51" s="665" t="str">
        <f>UPPER(IF($D51="","",VLOOKUP($D51,'1D ELO'!$A$7:$P$33,5)))</f>
        <v/>
      </c>
      <c r="F51" s="200" t="str">
        <f>UPPER(IF($D51="","",VLOOKUP($D51,'1D ELO'!$A$7:$P$33,2)))</f>
        <v/>
      </c>
      <c r="G51" s="200" t="str">
        <f>IF($D51="","",VLOOKUP($D51,'1D ELO'!$A$7:$P$33,3))</f>
        <v/>
      </c>
      <c r="H51" s="648"/>
      <c r="I51" s="200" t="str">
        <f>IF($D51="","",VLOOKUP($D51,'1D ELO'!$A$7:$P$33,4))</f>
        <v/>
      </c>
      <c r="J51" s="639"/>
      <c r="K51" s="523"/>
      <c r="L51" s="627"/>
      <c r="M51" s="526"/>
      <c r="N51" s="645"/>
      <c r="O51" s="523"/>
      <c r="P51" s="640"/>
      <c r="Q51" s="523"/>
      <c r="R51" s="204"/>
      <c r="S51" s="207"/>
    </row>
    <row r="52" spans="1:19" s="63" customFormat="1" ht="9" customHeight="1" x14ac:dyDescent="0.25">
      <c r="A52" s="628"/>
      <c r="B52" s="210"/>
      <c r="C52" s="210"/>
      <c r="D52" s="210"/>
      <c r="E52" s="624" t="str">
        <f>UPPER(IF($D51="","",VLOOKUP($D51,'1D ELO'!$A$7:$P$33,11)))</f>
        <v/>
      </c>
      <c r="F52" s="235" t="str">
        <f>UPPER(IF($D51="","",VLOOKUP($D51,'1D ELO'!$A$7:$P$33,8)))</f>
        <v/>
      </c>
      <c r="G52" s="235" t="str">
        <f>IF($D51="","",VLOOKUP($D51,'1D ELO'!$A$7:$P$33,9))</f>
        <v/>
      </c>
      <c r="H52" s="625"/>
      <c r="I52" s="235" t="str">
        <f>IF($D51="","",VLOOKUP($D51,'1D ELO'!$A$7:$P$33,10))</f>
        <v/>
      </c>
      <c r="J52" s="629"/>
      <c r="K52" s="523"/>
      <c r="L52" s="627"/>
      <c r="M52" s="641"/>
      <c r="N52" s="646"/>
      <c r="O52" s="523"/>
      <c r="P52" s="640"/>
      <c r="Q52" s="523"/>
      <c r="R52" s="204"/>
      <c r="S52" s="207"/>
    </row>
    <row r="53" spans="1:19" s="63" customFormat="1" ht="9" customHeight="1" x14ac:dyDescent="0.25">
      <c r="A53" s="628"/>
      <c r="B53" s="212"/>
      <c r="C53" s="212"/>
      <c r="D53" s="212"/>
      <c r="E53" s="316"/>
      <c r="F53" s="631"/>
      <c r="G53" s="631"/>
      <c r="H53" s="10"/>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ELO'!$A$7:$P$23,14))</f>
        <v/>
      </c>
      <c r="C55" s="197" t="str">
        <f>IF($D55="","",VLOOKUP($D55,'1D ELO'!$A$7:$P$33,15))</f>
        <v/>
      </c>
      <c r="D55" s="199"/>
      <c r="E55" s="637" t="str">
        <f>UPPER(IF($D55="","",VLOOKUP($D55,'1D ELO'!$A$7:$P$33,5)))</f>
        <v/>
      </c>
      <c r="F55" s="219" t="str">
        <f>UPPER(IF($D55="","",VLOOKUP($D55,'1D ELO'!$A$7:$P$33,2)))</f>
        <v/>
      </c>
      <c r="G55" s="219" t="str">
        <f>IF($D55="","",VLOOKUP($D55,'1D ELO'!$A$7:$P$33,3))</f>
        <v/>
      </c>
      <c r="H55" s="638"/>
      <c r="I55" s="219" t="str">
        <f>IF($D55="","",VLOOKUP($D55,'1D ELO'!$A$7:$P$33,4))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ELO'!$A$7:$P$33,11)))</f>
        <v/>
      </c>
      <c r="F56" s="219" t="str">
        <f>UPPER(IF($D55="","",VLOOKUP($D55,'1D ELO'!$A$7:$P$33,8)))</f>
        <v/>
      </c>
      <c r="G56" s="219" t="str">
        <f>IF($D55="","",VLOOKUP($D55,'1D ELO'!$A$7:$P$33,9))</f>
        <v/>
      </c>
      <c r="H56" s="638"/>
      <c r="I56" s="219" t="str">
        <f>IF($D55="","",VLOOKUP($D55,'1D ELO'!$A$7:$P$33,10))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ELO'!$A$7:$P$23,14))</f>
        <v/>
      </c>
      <c r="C59" s="197" t="str">
        <f>IF($D59="","",VLOOKUP($D59,'1D ELO'!$A$7:$P$33,15))</f>
        <v/>
      </c>
      <c r="D59" s="199"/>
      <c r="E59" s="637" t="str">
        <f>UPPER(IF($D59="","",VLOOKUP($D59,'1D ELO'!$A$7:$P$33,5)))</f>
        <v/>
      </c>
      <c r="F59" s="219" t="str">
        <f>UPPER(IF($D59="","",VLOOKUP($D59,'1D ELO'!$A$7:$P$33,2)))</f>
        <v/>
      </c>
      <c r="G59" s="219" t="str">
        <f>IF($D59="","",VLOOKUP($D59,'1D ELO'!$A$7:$P$33,3))</f>
        <v/>
      </c>
      <c r="H59" s="638"/>
      <c r="I59" s="219" t="str">
        <f>IF($D59="","",VLOOKUP($D59,'1D ELO'!$A$7:$P$33,4))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ELO'!$A$7:$P$33,11)))</f>
        <v/>
      </c>
      <c r="F60" s="219" t="str">
        <f>UPPER(IF($D59="","",VLOOKUP($D59,'1D ELO'!$A$7:$P$33,8)))</f>
        <v/>
      </c>
      <c r="G60" s="219" t="str">
        <f>IF($D59="","",VLOOKUP($D59,'1D ELO'!$A$7:$P$33,9))</f>
        <v/>
      </c>
      <c r="H60" s="638"/>
      <c r="I60" s="219" t="str">
        <f>IF($D59="","",VLOOKUP($D59,'1D ELO'!$A$7:$P$33,10))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ELO'!$A$7:$P$23,14))</f>
        <v/>
      </c>
      <c r="C63" s="197" t="str">
        <f>IF($D63="","",VLOOKUP($D63,'1D ELO'!$A$7:$P$33,15))</f>
        <v/>
      </c>
      <c r="D63" s="199"/>
      <c r="E63" s="637" t="str">
        <f>UPPER(IF($D63="","",VLOOKUP($D63,'1D ELO'!$A$7:$P$33,5)))</f>
        <v/>
      </c>
      <c r="F63" s="219" t="str">
        <f>UPPER(IF($D63="","",VLOOKUP($D63,'1D ELO'!$A$7:$P$33,2)))</f>
        <v/>
      </c>
      <c r="G63" s="219" t="str">
        <f>IF($D63="","",VLOOKUP($D63,'1D ELO'!$A$7:$P$33,3))</f>
        <v/>
      </c>
      <c r="H63" s="638"/>
      <c r="I63" s="219" t="str">
        <f>IF($D63="","",VLOOKUP($D63,'1D ELO'!$A$7:$P$33,4))</f>
        <v/>
      </c>
      <c r="J63" s="626"/>
      <c r="K63" s="523"/>
      <c r="L63" s="640"/>
      <c r="M63" s="523"/>
      <c r="N63" s="627"/>
      <c r="O63" s="526"/>
      <c r="P63" s="627"/>
      <c r="Q63" s="523"/>
      <c r="R63" s="204"/>
      <c r="S63" s="207"/>
    </row>
    <row r="64" spans="1:19" s="63" customFormat="1" ht="9" customHeight="1" x14ac:dyDescent="0.25">
      <c r="A64" s="628"/>
      <c r="B64" s="210"/>
      <c r="C64" s="210"/>
      <c r="D64" s="210"/>
      <c r="E64" s="637" t="str">
        <f>UPPER(IF($D63="","",VLOOKUP($D63,'1D ELO'!$A$7:$P$33,11)))</f>
        <v/>
      </c>
      <c r="F64" s="219" t="str">
        <f>UPPER(IF($D63="","",VLOOKUP($D63,'1D ELO'!$A$7:$P$33,8)))</f>
        <v/>
      </c>
      <c r="G64" s="219" t="str">
        <f>IF($D63="","",VLOOKUP($D63,'1D ELO'!$A$7:$P$33,9))</f>
        <v/>
      </c>
      <c r="H64" s="638"/>
      <c r="I64" s="219" t="str">
        <f>IF($D63="","",VLOOKUP($D63,'1D ELO'!$A$7:$P$33,10))</f>
        <v/>
      </c>
      <c r="J64" s="629"/>
      <c r="K64" s="630" t="str">
        <f>IF(J64="a",F63,IF(J64="b",F65,""))</f>
        <v/>
      </c>
      <c r="L64" s="640"/>
      <c r="M64" s="523"/>
      <c r="N64" s="627"/>
      <c r="O64" s="523"/>
      <c r="P64" s="627"/>
      <c r="Q64" s="523"/>
      <c r="R64" s="204"/>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523"/>
      <c r="P65" s="627"/>
      <c r="Q65" s="523"/>
      <c r="R65" s="204"/>
      <c r="S65" s="207"/>
    </row>
    <row r="66" spans="1:19" s="63" customFormat="1" ht="9" customHeight="1" x14ac:dyDescent="0.25">
      <c r="A66" s="628"/>
      <c r="B66" s="212"/>
      <c r="C66" s="212"/>
      <c r="D66" s="212"/>
      <c r="E66" s="316"/>
      <c r="F66" s="523"/>
      <c r="G66" s="523"/>
      <c r="H66" s="10"/>
      <c r="I66" s="215" t="s">
        <v>59</v>
      </c>
      <c r="J66" s="225"/>
      <c r="K66" s="635" t="str">
        <f>UPPER(IF(OR(J66="a",J66="as"),F64,IF(OR(J66="b",J66="bs"),F68,)))</f>
        <v/>
      </c>
      <c r="L66" s="629"/>
      <c r="M66" s="523"/>
      <c r="N66" s="627"/>
      <c r="O66" s="523"/>
      <c r="P66" s="627"/>
      <c r="Q66" s="523"/>
      <c r="R66" s="204"/>
      <c r="S66" s="207"/>
    </row>
    <row r="67" spans="1:19" s="63" customFormat="1" ht="9" customHeight="1" x14ac:dyDescent="0.25">
      <c r="A67" s="669">
        <v>16</v>
      </c>
      <c r="B67" s="197" t="str">
        <f>IF($D67="","",VLOOKUP($D67,'1D ELO'!$A$7:$P$23,14))</f>
        <v/>
      </c>
      <c r="C67" s="197" t="str">
        <f>IF($D67="","",VLOOKUP($D67,'1D ELO'!$A$7:$P$33,15))</f>
        <v/>
      </c>
      <c r="D67" s="199"/>
      <c r="E67" s="665" t="str">
        <f>UPPER(IF($D67="","",VLOOKUP($D67,'1D ELO'!$A$7:$P$33,5)))</f>
        <v/>
      </c>
      <c r="F67" s="200" t="str">
        <f>UPPER(IF($D67="","",VLOOKUP($D67,'1D ELO'!$A$7:$P$33,2)))</f>
        <v/>
      </c>
      <c r="G67" s="200" t="str">
        <f>IF($D67="","",VLOOKUP($D67,'1D ELO'!$A$7:$P$33,3))</f>
        <v/>
      </c>
      <c r="H67" s="648"/>
      <c r="I67" s="200" t="str">
        <f>IF($D67="","",VLOOKUP($D67,'1D ELO'!$A$7:$P$33,4))</f>
        <v/>
      </c>
      <c r="J67" s="639"/>
      <c r="K67" s="523"/>
      <c r="L67" s="627"/>
      <c r="M67" s="526"/>
      <c r="N67" s="633"/>
      <c r="O67" s="523"/>
      <c r="P67" s="627"/>
      <c r="Q67" s="523"/>
      <c r="R67" s="204"/>
      <c r="S67" s="207"/>
    </row>
    <row r="68" spans="1:19" s="63" customFormat="1" ht="9" customHeight="1" x14ac:dyDescent="0.25">
      <c r="A68" s="628"/>
      <c r="B68" s="210"/>
      <c r="C68" s="210"/>
      <c r="D68" s="210"/>
      <c r="E68" s="624" t="str">
        <f>UPPER(IF($D67="","",VLOOKUP($D67,'1D ELO'!$A$7:$P$33,11)))</f>
        <v/>
      </c>
      <c r="F68" s="235" t="str">
        <f>UPPER(IF($D67="","",VLOOKUP($D67,'1D ELO'!$A$7:$P$33,8)))</f>
        <v/>
      </c>
      <c r="G68" s="235" t="str">
        <f>IF($D67="","",VLOOKUP($D67,'1D ELO'!$A$7:$P$33,9))</f>
        <v/>
      </c>
      <c r="H68" s="625"/>
      <c r="I68" s="235" t="str">
        <f>IF($D67="","",VLOOKUP($D67,'1D ELO'!$A$7:$P$33,10))</f>
        <v/>
      </c>
      <c r="J68" s="629"/>
      <c r="K68" s="523"/>
      <c r="L68" s="627"/>
      <c r="M68" s="641"/>
      <c r="N68" s="642"/>
      <c r="O68" s="523"/>
      <c r="P68" s="627"/>
      <c r="Q68" s="523"/>
      <c r="R68" s="204"/>
      <c r="S68" s="207"/>
    </row>
    <row r="69" spans="1:19" s="63" customFormat="1" ht="9" customHeight="1" x14ac:dyDescent="0.25">
      <c r="A69" s="482"/>
      <c r="B69" s="503"/>
      <c r="C69" s="503"/>
      <c r="D69" s="651"/>
      <c r="E69" s="651"/>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651"/>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5"/>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257"/>
      <c r="F72" s="258">
        <f>IF(D72&gt;$R$79,,UPPER(VLOOKUP(D72,'1D ELO'!$A$7:$L$23,2)))</f>
        <v>0</v>
      </c>
      <c r="G72" s="416"/>
      <c r="H72" s="416"/>
      <c r="I72" s="655"/>
      <c r="J72" s="656" t="s">
        <v>66</v>
      </c>
      <c r="K72" s="262"/>
      <c r="L72" s="263"/>
      <c r="M72" s="262"/>
      <c r="N72" s="264"/>
      <c r="O72" s="265" t="s">
        <v>236</v>
      </c>
      <c r="P72" s="266"/>
      <c r="Q72" s="266"/>
      <c r="R72" s="267"/>
    </row>
    <row r="73" spans="1:19" s="21" customFormat="1" ht="9" customHeight="1" x14ac:dyDescent="0.25">
      <c r="A73" s="268" t="s">
        <v>126</v>
      </c>
      <c r="B73" s="269"/>
      <c r="C73" s="271"/>
      <c r="D73" s="257"/>
      <c r="E73" s="257"/>
      <c r="F73" s="258">
        <f>IF(D72&gt;$R$79,,UPPER(VLOOKUP(D72,'1D ELO'!$A$7:$L$23,8)))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257"/>
      <c r="F74" s="258">
        <f>IF(D74&gt;$R$79,,UPPER(VLOOKUP(D74,'1D ELO'!$A$7:$L$23,2)))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ELO'!$A$7:$L$23,8)))</f>
        <v>0</v>
      </c>
      <c r="G75" s="416"/>
      <c r="H75" s="416"/>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ELO'!$A$7:$L$23,2)))</f>
        <v>0</v>
      </c>
      <c r="G76" s="416"/>
      <c r="H76" s="416"/>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ELO'!$A$7:$L$23,8)))</f>
        <v>0</v>
      </c>
      <c r="G77" s="416"/>
      <c r="H77" s="416"/>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ELO'!$A$7:$L$23,2)))</f>
        <v>0</v>
      </c>
      <c r="G78" s="416"/>
      <c r="H78" s="416"/>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ELO'!$A$7:$L$23,8)))</f>
        <v>0</v>
      </c>
      <c r="G79" s="412"/>
      <c r="H79" s="412"/>
      <c r="I79" s="658"/>
      <c r="J79" s="663"/>
      <c r="K79" s="269"/>
      <c r="L79" s="273"/>
      <c r="M79" s="269"/>
      <c r="N79" s="274"/>
      <c r="O79" s="269">
        <f>R4</f>
        <v>0</v>
      </c>
      <c r="P79" s="273"/>
      <c r="Q79" s="269"/>
      <c r="R79" s="664">
        <f>MIN(4,'1D ELO'!$P$5)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1108" priority="11" operator="lessThan">
      <formula>5</formula>
    </cfRule>
  </conditionalFormatting>
  <conditionalFormatting sqref="E7:F7 E11:F11 E15:F15 E19:F19 E23:F23 E27:F27 E31:F31 E35:F35 E39:F39 E43:F43 E47:F47 E51:F51 E55:F55 E59:F59 E63:F63 E67:F67">
    <cfRule type="cellIs" dxfId="1107" priority="10" operator="equal">
      <formula>"Bye"</formula>
    </cfRule>
  </conditionalFormatting>
  <conditionalFormatting sqref="I10 K14 I18 M22 I26 K30 I34 O38 I42 K46 I50 M54 I58 K62 I66">
    <cfRule type="expression" dxfId="1106" priority="2">
      <formula>AND($O$1="CU",I10="Umpire")</formula>
    </cfRule>
    <cfRule type="expression" dxfId="1105" priority="3">
      <formula>AND($O$1="CU",I10&lt;&gt;"Umpire",J10&lt;&gt;"")</formula>
    </cfRule>
    <cfRule type="expression" dxfId="1104" priority="4">
      <formula>AND($O$1="CU",I10&lt;&gt;"Umpire")</formula>
    </cfRule>
  </conditionalFormatting>
  <conditionalFormatting sqref="J10 L14 J18 N22 J26 L30 J34 P38 J42 L46 J50 N54 J58 L62 J66">
    <cfRule type="expression" dxfId="1103" priority="9">
      <formula>$O$1="CU"</formula>
    </cfRule>
  </conditionalFormatting>
  <conditionalFormatting sqref="K9 M13 K17 O21 K25 M29 K33 Q37 K41 M45 K49 O53 K57 M61 K65">
    <cfRule type="expression" dxfId="1102" priority="5">
      <formula>J10="as"</formula>
    </cfRule>
    <cfRule type="expression" dxfId="1101" priority="6">
      <formula>J10="bs"</formula>
    </cfRule>
  </conditionalFormatting>
  <conditionalFormatting sqref="K10 M14 K18 O22 K26 M30 K34 Q38 K42 M46 K50 O54 K58 M62 K66">
    <cfRule type="expression" dxfId="1100" priority="7">
      <formula>J10="as"</formula>
    </cfRule>
    <cfRule type="expression" dxfId="1099" priority="8">
      <formula>J10="bs"</formula>
    </cfRule>
  </conditionalFormatting>
  <dataValidations count="1">
    <dataValidation type="list" allowBlank="1" showInputMessage="1" sqref="I10 K14 I18 M22 I26 K30 I34 O38 I42 K46 I50 M54 I58 K62 I66" xr:uid="{00000000-0002-0000-13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20482"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20481"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20484"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20485"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8000"/>
  </sheetPr>
  <dimension ref="A1:U154"/>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6.88671875" style="10" customWidth="1"/>
    <col min="6" max="6" width="10.109375" customWidth="1"/>
    <col min="7" max="7" width="2.6640625" customWidth="1"/>
    <col min="8" max="8" width="6.1093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E1" s="12"/>
      <c r="I1" s="97"/>
      <c r="J1" s="609"/>
      <c r="K1" s="610" t="s">
        <v>230</v>
      </c>
      <c r="L1" s="610"/>
      <c r="M1" s="611"/>
      <c r="N1" s="609"/>
      <c r="O1" s="609"/>
      <c r="P1" s="609"/>
      <c r="R1" s="609"/>
    </row>
    <row r="2" spans="1:21" s="172" customFormat="1" ht="13.2" x14ac:dyDescent="0.25">
      <c r="A2" s="583" t="s">
        <v>32</v>
      </c>
      <c r="B2" s="103"/>
      <c r="C2" s="103"/>
      <c r="D2" s="103"/>
      <c r="E2" s="670"/>
      <c r="F2" s="103" t="str">
        <f>Altalanos!$A$8</f>
        <v>I. (U8) – Fiú / B</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239</v>
      </c>
      <c r="D5" s="58" t="s">
        <v>240</v>
      </c>
      <c r="E5" s="58" t="s">
        <v>105</v>
      </c>
      <c r="F5" s="69" t="s">
        <v>27</v>
      </c>
      <c r="G5" s="69" t="s">
        <v>28</v>
      </c>
      <c r="H5" s="69"/>
      <c r="I5" s="69" t="s">
        <v>38</v>
      </c>
      <c r="J5" s="69"/>
      <c r="K5" s="58" t="s">
        <v>57</v>
      </c>
      <c r="L5" s="618"/>
      <c r="M5" s="58" t="s">
        <v>160</v>
      </c>
      <c r="N5" s="618"/>
      <c r="O5" s="58" t="s">
        <v>241</v>
      </c>
      <c r="P5" s="618"/>
      <c r="Q5" s="58" t="s">
        <v>242</v>
      </c>
      <c r="R5" s="619"/>
    </row>
    <row r="6" spans="1:21" s="195" customFormat="1" ht="12"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ELO'!$A$7:$P$39,14))</f>
        <v/>
      </c>
      <c r="C7" s="197" t="str">
        <f>IF($D7="","",VLOOKUP($D7,'1D ELO'!$A$7:$P$39,15))</f>
        <v/>
      </c>
      <c r="D7" s="199"/>
      <c r="E7" s="665" t="str">
        <f>UPPER(IF($D7="","",VLOOKUP($D7,'1D ELO'!$A$7:$P$33,5)))</f>
        <v/>
      </c>
      <c r="F7" s="200" t="str">
        <f>UPPER(IF($D7="","",VLOOKUP($D7,'1D ELO'!$A$7:$P$33,2)))</f>
        <v/>
      </c>
      <c r="G7" s="200" t="str">
        <f>IF($D7="","",VLOOKUP($D7,'1D ELO'!$A$7:$P$33,3))</f>
        <v/>
      </c>
      <c r="H7" s="648"/>
      <c r="I7" s="200" t="str">
        <f>IF($D7="","",VLOOKUP($D7,'1D ELO'!$A$7:$P$33,4))</f>
        <v/>
      </c>
      <c r="J7" s="626"/>
      <c r="K7" s="523"/>
      <c r="L7" s="627"/>
      <c r="M7" s="523"/>
      <c r="N7" s="627"/>
      <c r="O7" s="523"/>
      <c r="P7" s="627"/>
      <c r="Q7" s="523"/>
      <c r="R7" s="671" t="s">
        <v>243</v>
      </c>
      <c r="S7" s="207"/>
      <c r="U7" s="208" t="str">
        <f>Birók!P21</f>
        <v>Bíró</v>
      </c>
    </row>
    <row r="8" spans="1:21" s="63" customFormat="1" ht="9" customHeight="1" x14ac:dyDescent="0.25">
      <c r="A8" s="628"/>
      <c r="B8" s="210"/>
      <c r="C8" s="210"/>
      <c r="D8" s="210"/>
      <c r="E8" s="665" t="str">
        <f>UPPER(IF($D7="","",VLOOKUP($D7,'1D ELO'!$A$7:$P$33,11)))</f>
        <v/>
      </c>
      <c r="F8" s="200" t="str">
        <f>UPPER(IF($D7="","",VLOOKUP($D7,'1D ELO'!$A$7:$P$33,8)))</f>
        <v/>
      </c>
      <c r="G8" s="200" t="str">
        <f>IF($D7="","",VLOOKUP($D7,'1D ELO'!$A$7:$P$33,9))</f>
        <v/>
      </c>
      <c r="H8" s="648"/>
      <c r="I8" s="200" t="str">
        <f>IF($D7="","",VLOOKUP($D7,'1D ELO'!$A$7:$P$33,10))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ELO'!$A$7:$P$39,14))</f>
        <v/>
      </c>
      <c r="C11" s="197" t="str">
        <f>IF($D11="","",VLOOKUP($D11,'1D ELO'!$A$7:$P$39,15))</f>
        <v/>
      </c>
      <c r="D11" s="199"/>
      <c r="E11" s="637" t="str">
        <f>UPPER(IF($D11="","",VLOOKUP($D11,'1D ELO'!$A$7:$P$39,5)))</f>
        <v/>
      </c>
      <c r="F11" s="219" t="str">
        <f>UPPER(IF($D11="","",VLOOKUP($D11,'1D ELO'!$A$7:$P$39,2)))</f>
        <v/>
      </c>
      <c r="G11" s="219" t="str">
        <f>IF($D11="","",VLOOKUP($D11,'1D ELO'!$A$7:$P$39,3))</f>
        <v/>
      </c>
      <c r="H11" s="638"/>
      <c r="I11" s="219" t="str">
        <f>IF($D11="","",VLOOKUP($D11,'1D ELO'!$A$7:$P$39,4))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ELO'!$A$7:$P$33,11)))</f>
        <v/>
      </c>
      <c r="F12" s="219" t="str">
        <f>UPPER(IF($D11="","",VLOOKUP($D11,'1D ELO'!$A$7:$P$33,8)))</f>
        <v/>
      </c>
      <c r="G12" s="219" t="str">
        <f>IF($D11="","",VLOOKUP($D11,'1D ELO'!$A$7:$P$33,9))</f>
        <v/>
      </c>
      <c r="H12" s="638"/>
      <c r="I12" s="219" t="str">
        <f>IF($D11="","",VLOOKUP($D11,'1D ELO'!$A$7:$P$33,10))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ELO'!$A$7:$P$39,14))</f>
        <v/>
      </c>
      <c r="C15" s="197" t="str">
        <f>IF($D15="","",VLOOKUP($D15,'1D ELO'!$A$7:$P$39,15))</f>
        <v/>
      </c>
      <c r="D15" s="199"/>
      <c r="E15" s="637" t="str">
        <f>UPPER(IF($D15="","",VLOOKUP($D15,'1D ELO'!$A$7:$P$39,5)))</f>
        <v/>
      </c>
      <c r="F15" s="219" t="str">
        <f>UPPER(IF($D15="","",VLOOKUP($D15,'1D ELO'!$A$7:$P$39,2)))</f>
        <v/>
      </c>
      <c r="G15" s="219" t="str">
        <f>IF($D15="","",VLOOKUP($D15,'1D ELO'!$A$7:$P$39,3))</f>
        <v/>
      </c>
      <c r="H15" s="638"/>
      <c r="I15" s="219" t="str">
        <f>IF($D15="","",VLOOKUP($D15,'1D ELO'!$A$7:$P$39,4))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ELO'!$A$7:$P$33,11)))</f>
        <v/>
      </c>
      <c r="F16" s="219" t="str">
        <f>UPPER(IF($D15="","",VLOOKUP($D15,'1D ELO'!$A$7:$P$33,8)))</f>
        <v/>
      </c>
      <c r="G16" s="219" t="str">
        <f>IF($D15="","",VLOOKUP($D15,'1D ELO'!$A$7:$P$33,9))</f>
        <v/>
      </c>
      <c r="H16" s="638"/>
      <c r="I16" s="219" t="str">
        <f>IF($D15="","",VLOOKUP($D15,'1D ELO'!$A$7:$P$33,10))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ELO'!$A$7:$P$39,14))</f>
        <v/>
      </c>
      <c r="C19" s="197" t="str">
        <f>IF($D19="","",VLOOKUP($D19,'1D ELO'!$A$7:$P$39,15))</f>
        <v/>
      </c>
      <c r="D19" s="199"/>
      <c r="E19" s="637" t="str">
        <f>UPPER(IF($D19="","",VLOOKUP($D19,'1D ELO'!$A$7:$P$39,5)))</f>
        <v/>
      </c>
      <c r="F19" s="219" t="str">
        <f>UPPER(IF($D19="","",VLOOKUP($D19,'1D ELO'!$A$7:$P$39,2)))</f>
        <v/>
      </c>
      <c r="G19" s="219" t="str">
        <f>IF($D19="","",VLOOKUP($D19,'1D ELO'!$A$7:$P$39,3))</f>
        <v/>
      </c>
      <c r="H19" s="638"/>
      <c r="I19" s="219" t="str">
        <f>IF($D19="","",VLOOKUP($D19,'1D ELO'!$A$7:$P$39,4))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ELO'!$A$7:$P$33,11)))</f>
        <v/>
      </c>
      <c r="F20" s="219" t="str">
        <f>UPPER(IF($D19="","",VLOOKUP($D19,'1D ELO'!$A$7:$P$33,8)))</f>
        <v/>
      </c>
      <c r="G20" s="219" t="str">
        <f>IF($D19="","",VLOOKUP($D19,'1D ELO'!$A$7:$P$33,9))</f>
        <v/>
      </c>
      <c r="H20" s="638"/>
      <c r="I20" s="219" t="str">
        <f>IF($D19="","",VLOOKUP($D19,'1D ELO'!$A$7:$P$33,10))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1"/>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ELO'!$A$7:$P$39,14))</f>
        <v/>
      </c>
      <c r="C23" s="197" t="str">
        <f>IF($D23="","",VLOOKUP($D23,'1D ELO'!$A$7:$P$39,15))</f>
        <v/>
      </c>
      <c r="D23" s="199"/>
      <c r="E23" s="637" t="str">
        <f>UPPER(IF($D23="","",VLOOKUP($D23,'1D ELO'!$A$7:$P$39,5)))</f>
        <v/>
      </c>
      <c r="F23" s="219" t="str">
        <f>UPPER(IF($D23="","",VLOOKUP($D23,'1D ELO'!$A$7:$P$39,2)))</f>
        <v/>
      </c>
      <c r="G23" s="219" t="str">
        <f>IF($D23="","",VLOOKUP($D23,'1D ELO'!$A$7:$P$39,3))</f>
        <v/>
      </c>
      <c r="H23" s="638"/>
      <c r="I23" s="219" t="str">
        <f>IF($D23="","",VLOOKUP($D23,'1D ELO'!$A$7:$P$39,4))</f>
        <v/>
      </c>
      <c r="J23" s="626"/>
      <c r="K23" s="523"/>
      <c r="L23" s="627"/>
      <c r="M23" s="523"/>
      <c r="N23" s="640"/>
      <c r="O23" s="523"/>
      <c r="P23" s="640"/>
      <c r="Q23" s="523"/>
      <c r="R23" s="204"/>
      <c r="S23" s="207"/>
    </row>
    <row r="24" spans="1:19" s="63" customFormat="1" ht="9" customHeight="1" x14ac:dyDescent="0.25">
      <c r="A24" s="628"/>
      <c r="B24" s="210"/>
      <c r="C24" s="210"/>
      <c r="D24" s="210"/>
      <c r="E24" s="637" t="str">
        <f>UPPER(IF($D23="","",VLOOKUP($D23,'1D ELO'!$A$7:$P$33,11)))</f>
        <v/>
      </c>
      <c r="F24" s="219" t="str">
        <f>UPPER(IF($D23="","",VLOOKUP($D23,'1D ELO'!$A$7:$P$33,8)))</f>
        <v/>
      </c>
      <c r="G24" s="219" t="str">
        <f>IF($D23="","",VLOOKUP($D23,'1D ELO'!$A$7:$P$33,9))</f>
        <v/>
      </c>
      <c r="H24" s="638"/>
      <c r="I24" s="219" t="str">
        <f>IF($D23="","",VLOOKUP($D23,'1D ELO'!$A$7:$P$33,10))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211"/>
      <c r="F25" s="631"/>
      <c r="G25" s="631"/>
      <c r="H25" s="634"/>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ELO'!$A$7:$P$39,14))</f>
        <v/>
      </c>
      <c r="C27" s="197" t="str">
        <f>IF($D27="","",VLOOKUP($D27,'1D ELO'!$A$7:$P$39,15))</f>
        <v/>
      </c>
      <c r="D27" s="199"/>
      <c r="E27" s="637" t="str">
        <f>UPPER(IF($D27="","",VLOOKUP($D27,'1D ELO'!$A$7:$P$39,5)))</f>
        <v/>
      </c>
      <c r="F27" s="219" t="str">
        <f>UPPER(IF($D27="","",VLOOKUP($D27,'1D ELO'!$A$7:$P$39,2)))</f>
        <v/>
      </c>
      <c r="G27" s="219" t="str">
        <f>IF($D27="","",VLOOKUP($D27,'1D ELO'!$A$7:$P$39,3))</f>
        <v/>
      </c>
      <c r="H27" s="638"/>
      <c r="I27" s="219" t="str">
        <f>IF($D27="","",VLOOKUP($D27,'1D ELO'!$A$7:$P$39,4))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ELO'!$A$7:$P$33,11)))</f>
        <v/>
      </c>
      <c r="F28" s="219" t="str">
        <f>UPPER(IF($D27="","",VLOOKUP($D27,'1D ELO'!$A$7:$P$33,8)))</f>
        <v/>
      </c>
      <c r="G28" s="219" t="str">
        <f>IF($D27="","",VLOOKUP($D27,'1D ELO'!$A$7:$P$33,9))</f>
        <v/>
      </c>
      <c r="H28" s="638"/>
      <c r="I28" s="219" t="str">
        <f>IF($D27="","",VLOOKUP($D27,'1D ELO'!$A$7:$P$33,10))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ELO'!$A$7:$P$39,14))</f>
        <v/>
      </c>
      <c r="C31" s="197" t="str">
        <f>IF($D31="","",VLOOKUP($D31,'1D ELO'!$A$7:$P$39,15))</f>
        <v/>
      </c>
      <c r="D31" s="199"/>
      <c r="E31" s="637" t="str">
        <f>UPPER(IF($D31="","",VLOOKUP($D31,'1D ELO'!$A$7:$P$39,5)))</f>
        <v/>
      </c>
      <c r="F31" s="219" t="str">
        <f>UPPER(IF($D31="","",VLOOKUP($D31,'1D ELO'!$A$7:$P$39,2)))</f>
        <v/>
      </c>
      <c r="G31" s="219" t="str">
        <f>IF($D31="","",VLOOKUP($D31,'1D ELO'!$A$7:$P$39,3))</f>
        <v/>
      </c>
      <c r="H31" s="638"/>
      <c r="I31" s="219" t="str">
        <f>IF($D31="","",VLOOKUP($D31,'1D ELO'!$A$7:$P$39,4))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ELO'!$A$7:$P$33,11)))</f>
        <v/>
      </c>
      <c r="F32" s="219" t="str">
        <f>UPPER(IF($D31="","",VLOOKUP($D31,'1D ELO'!$A$7:$P$33,8)))</f>
        <v/>
      </c>
      <c r="G32" s="219" t="str">
        <f>IF($D31="","",VLOOKUP($D31,'1D ELO'!$A$7:$P$33,9))</f>
        <v/>
      </c>
      <c r="H32" s="638"/>
      <c r="I32" s="219" t="str">
        <f>IF($D31="","",VLOOKUP($D31,'1D ELO'!$A$7:$P$33,10))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3">
        <v>8</v>
      </c>
      <c r="B35" s="197" t="str">
        <f>IF($D35="","",VLOOKUP($D35,'1D ELO'!$A$7:$P$39,14))</f>
        <v/>
      </c>
      <c r="C35" s="197" t="str">
        <f>IF($D35="","",VLOOKUP($D35,'1D ELO'!$A$7:$P$39,15))</f>
        <v/>
      </c>
      <c r="D35" s="199"/>
      <c r="E35" s="624" t="str">
        <f>UPPER(IF($D35="","",VLOOKUP($D35,'1D ELO'!$A$7:$P$39,5)))</f>
        <v/>
      </c>
      <c r="F35" s="235" t="str">
        <f>UPPER(IF($D35="","",VLOOKUP($D35,'1D ELO'!$A$7:$P$39,2)))</f>
        <v/>
      </c>
      <c r="G35" s="235" t="str">
        <f>IF($D35="","",VLOOKUP($D35,'1D ELO'!$A$7:$P$39,3))</f>
        <v/>
      </c>
      <c r="H35" s="625"/>
      <c r="I35" s="235" t="str">
        <f>IF($D35="","",VLOOKUP($D35,'1D ELO'!$A$7:$P$39,4))</f>
        <v/>
      </c>
      <c r="J35" s="639"/>
      <c r="K35" s="523"/>
      <c r="L35" s="627"/>
      <c r="M35" s="526"/>
      <c r="N35" s="633"/>
      <c r="O35" s="523"/>
      <c r="P35" s="640"/>
      <c r="Q35" s="523"/>
      <c r="R35" s="204"/>
      <c r="S35" s="207"/>
    </row>
    <row r="36" spans="1:19" s="63" customFormat="1" ht="9" customHeight="1" x14ac:dyDescent="0.25">
      <c r="A36" s="628"/>
      <c r="B36" s="210"/>
      <c r="C36" s="210"/>
      <c r="D36" s="210"/>
      <c r="E36" s="624" t="str">
        <f>UPPER(IF($D35="","",VLOOKUP($D35,'1D ELO'!$A$7:$P$33,11)))</f>
        <v/>
      </c>
      <c r="F36" s="235" t="str">
        <f>UPPER(IF($D35="","",VLOOKUP($D35,'1D ELO'!$A$7:$P$33,8)))</f>
        <v/>
      </c>
      <c r="G36" s="235" t="str">
        <f>IF($D35="","",VLOOKUP($D35,'1D ELO'!$A$7:$P$33,9))</f>
        <v/>
      </c>
      <c r="H36" s="625"/>
      <c r="I36" s="235" t="str">
        <f>IF($D35="","",VLOOKUP($D35,'1D ELO'!$A$7:$P$33,10))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23">
        <v>9</v>
      </c>
      <c r="B39" s="197" t="str">
        <f>IF($D39="","",VLOOKUP($D39,'1D ELO'!$A$7:$P$39,14))</f>
        <v/>
      </c>
      <c r="C39" s="197" t="str">
        <f>IF($D39="","",VLOOKUP($D39,'1D ELO'!$A$7:$P$39,15))</f>
        <v/>
      </c>
      <c r="D39" s="199"/>
      <c r="E39" s="665" t="str">
        <f>UPPER(IF($D39="","",VLOOKUP($D39,'1D ELO'!$A$7:$P$39,5)))</f>
        <v/>
      </c>
      <c r="F39" s="235" t="str">
        <f>UPPER(IF($D39="","",VLOOKUP($D39,'1D ELO'!$A$7:$P$39,2)))</f>
        <v/>
      </c>
      <c r="G39" s="235" t="str">
        <f>IF($D39="","",VLOOKUP($D39,'1D ELO'!$A$7:$P$39,3))</f>
        <v/>
      </c>
      <c r="H39" s="625"/>
      <c r="I39" s="235" t="str">
        <f>IF($D39="","",VLOOKUP($D39,'1D ELO'!$A$7:$P$39,4))</f>
        <v/>
      </c>
      <c r="J39" s="626"/>
      <c r="K39" s="523"/>
      <c r="L39" s="627"/>
      <c r="M39" s="523"/>
      <c r="N39" s="627"/>
      <c r="O39" s="523"/>
      <c r="P39" s="640"/>
      <c r="Q39" s="526"/>
      <c r="R39" s="204"/>
      <c r="S39" s="207"/>
    </row>
    <row r="40" spans="1:19" s="63" customFormat="1" ht="9" customHeight="1" x14ac:dyDescent="0.25">
      <c r="A40" s="628"/>
      <c r="B40" s="210"/>
      <c r="C40" s="210"/>
      <c r="D40" s="210"/>
      <c r="E40" s="665" t="str">
        <f>UPPER(IF($D39="","",VLOOKUP($D39,'1D ELO'!$A$7:$P$33,11)))</f>
        <v/>
      </c>
      <c r="F40" s="200" t="str">
        <f>UPPER(IF($D39="","",VLOOKUP($D39,'1D ELO'!$A$7:$P$33,8)))</f>
        <v/>
      </c>
      <c r="G40" s="200" t="str">
        <f>IF($D39="","",VLOOKUP($D39,'1D ELO'!$A$7:$P$33,9))</f>
        <v/>
      </c>
      <c r="H40" s="648"/>
      <c r="I40" s="200" t="str">
        <f>IF($D39="","",VLOOKUP($D39,'1D ELO'!$A$7:$P$33,10))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ELO'!$A$7:$P$39,13))</f>
        <v/>
      </c>
      <c r="C43" s="197" t="str">
        <f>IF($D43="","",VLOOKUP($D43,'1D ELO'!$A$7:$P$39,15))</f>
        <v/>
      </c>
      <c r="D43" s="199"/>
      <c r="E43" s="637" t="str">
        <f>UPPER(IF($D43="","",VLOOKUP($D43,'1D ELO'!$A$7:$P$39,5)))</f>
        <v/>
      </c>
      <c r="F43" s="219" t="str">
        <f>UPPER(IF($D43="","",VLOOKUP($D43,'1D ELO'!$A$7:$P$39,2)))</f>
        <v/>
      </c>
      <c r="G43" s="219" t="str">
        <f>IF($D43="","",VLOOKUP($D43,'1D ELO'!$A$7:$P$39,3))</f>
        <v/>
      </c>
      <c r="H43" s="638"/>
      <c r="I43" s="219" t="str">
        <f>IF($D43="","",VLOOKUP($D43,'1D ELO'!$A$7:$P$39,4))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ELO'!$A$7:$P$33,11)))</f>
        <v/>
      </c>
      <c r="F44" s="219" t="str">
        <f>UPPER(IF($D43="","",VLOOKUP($D43,'1D ELO'!$A$7:$P$33,8)))</f>
        <v/>
      </c>
      <c r="G44" s="219" t="str">
        <f>IF($D43="","",VLOOKUP($D43,'1D ELO'!$A$7:$P$33,9))</f>
        <v/>
      </c>
      <c r="H44" s="638"/>
      <c r="I44" s="219" t="str">
        <f>IF($D43="","",VLOOKUP($D43,'1D ELO'!$A$7:$P$33,10))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ELO'!$A$7:$P$39,14))</f>
        <v/>
      </c>
      <c r="C47" s="197" t="str">
        <f>IF($D47="","",VLOOKUP($D47,'1D ELO'!$A$7:$P$39,15))</f>
        <v/>
      </c>
      <c r="D47" s="199"/>
      <c r="E47" s="637" t="str">
        <f>UPPER(IF($D47="","",VLOOKUP($D47,'1D ELO'!$A$7:$P$39,5)))</f>
        <v/>
      </c>
      <c r="F47" s="219" t="str">
        <f>UPPER(IF($D47="","",VLOOKUP($D47,'1D ELO'!$A$7:$P$39,2)))</f>
        <v/>
      </c>
      <c r="G47" s="219" t="str">
        <f>IF($D47="","",VLOOKUP($D47,'1D ELO'!$A$7:$P$39,3))</f>
        <v/>
      </c>
      <c r="H47" s="638"/>
      <c r="I47" s="219" t="str">
        <f>IF($D47="","",VLOOKUP($D47,'1D ELO'!$A$7:$P$39,4))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ELO'!$A$7:$P$33,11)))</f>
        <v/>
      </c>
      <c r="F48" s="219" t="str">
        <f>UPPER(IF($D47="","",VLOOKUP($D47,'1D ELO'!$A$7:$P$33,8)))</f>
        <v/>
      </c>
      <c r="G48" s="219" t="str">
        <f>IF($D47="","",VLOOKUP($D47,'1D ELO'!$A$7:$P$33,9))</f>
        <v/>
      </c>
      <c r="H48" s="638"/>
      <c r="I48" s="219" t="str">
        <f>IF($D47="","",VLOOKUP($D47,'1D ELO'!$A$7:$P$33,10))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211"/>
      <c r="F50" s="631"/>
      <c r="G50" s="631"/>
      <c r="H50" s="634"/>
      <c r="I50" s="528" t="s">
        <v>59</v>
      </c>
      <c r="J50" s="225"/>
      <c r="K50" s="635" t="str">
        <f>UPPER(IF(OR(J50="a",J50="as"),F48,IF(OR(J50="b",J50="bs"),F52,)))</f>
        <v/>
      </c>
      <c r="L50" s="629"/>
      <c r="M50" s="523"/>
      <c r="N50" s="640"/>
      <c r="O50" s="523"/>
      <c r="P50" s="640"/>
      <c r="Q50" s="523"/>
      <c r="R50" s="204"/>
      <c r="S50" s="207"/>
    </row>
    <row r="51" spans="1:19" s="63" customFormat="1" ht="9" customHeight="1" x14ac:dyDescent="0.25">
      <c r="A51" s="628">
        <v>12</v>
      </c>
      <c r="B51" s="197" t="str">
        <f>IF($D51="","",VLOOKUP($D51,'1D ELO'!$A$7:$P$39,14))</f>
        <v/>
      </c>
      <c r="C51" s="197" t="str">
        <f>IF($D51="","",VLOOKUP($D51,'1D ELO'!$A$7:$P$39,15))</f>
        <v/>
      </c>
      <c r="D51" s="199"/>
      <c r="E51" s="637" t="str">
        <f>UPPER(IF($D51="","",VLOOKUP($D51,'1D ELO'!$A$7:$P$39,5)))</f>
        <v/>
      </c>
      <c r="F51" s="219" t="str">
        <f>UPPER(IF($D51="","",VLOOKUP($D51,'1D ELO'!$A$7:$P$39,2)))</f>
        <v/>
      </c>
      <c r="G51" s="219" t="str">
        <f>IF($D51="","",VLOOKUP($D51,'1D ELO'!$A$7:$P$39,3))</f>
        <v/>
      </c>
      <c r="H51" s="638"/>
      <c r="I51" s="219" t="str">
        <f>IF($D51="","",VLOOKUP($D51,'1D ELO'!$A$7:$P$39,4))</f>
        <v/>
      </c>
      <c r="J51" s="639"/>
      <c r="K51" s="523"/>
      <c r="L51" s="627"/>
      <c r="M51" s="526"/>
      <c r="N51" s="645"/>
      <c r="O51" s="523"/>
      <c r="P51" s="640"/>
      <c r="Q51" s="523"/>
      <c r="R51" s="204"/>
      <c r="S51" s="207"/>
    </row>
    <row r="52" spans="1:19" s="63" customFormat="1" ht="9" customHeight="1" x14ac:dyDescent="0.25">
      <c r="A52" s="628"/>
      <c r="B52" s="210"/>
      <c r="C52" s="210"/>
      <c r="D52" s="210"/>
      <c r="E52" s="637" t="str">
        <f>UPPER(IF($D51="","",VLOOKUP($D51,'1D ELO'!$A$7:$P$33,11)))</f>
        <v/>
      </c>
      <c r="F52" s="219" t="str">
        <f>UPPER(IF($D51="","",VLOOKUP($D51,'1D ELO'!$A$7:$P$33,8)))</f>
        <v/>
      </c>
      <c r="G52" s="219" t="str">
        <f>IF($D51="","",VLOOKUP($D51,'1D ELO'!$A$7:$P$33,9))</f>
        <v/>
      </c>
      <c r="H52" s="638"/>
      <c r="I52" s="219" t="str">
        <f>IF($D51="","",VLOOKUP($D51,'1D ELO'!$A$7:$P$33,10))</f>
        <v/>
      </c>
      <c r="J52" s="629"/>
      <c r="K52" s="523"/>
      <c r="L52" s="627"/>
      <c r="M52" s="641"/>
      <c r="N52" s="646"/>
      <c r="O52" s="523"/>
      <c r="P52" s="640"/>
      <c r="Q52" s="523"/>
      <c r="R52" s="204"/>
      <c r="S52" s="207"/>
    </row>
    <row r="53" spans="1:19" s="63" customFormat="1" ht="9" customHeight="1" x14ac:dyDescent="0.25">
      <c r="A53" s="628"/>
      <c r="B53" s="212"/>
      <c r="C53" s="212"/>
      <c r="D53" s="212"/>
      <c r="E53" s="211"/>
      <c r="F53" s="631"/>
      <c r="G53" s="631"/>
      <c r="H53" s="634"/>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ELO'!$A$7:$P$39,14))</f>
        <v/>
      </c>
      <c r="C55" s="197" t="str">
        <f>IF($D55="","",VLOOKUP($D55,'1D ELO'!$A$7:$P$39,15))</f>
        <v/>
      </c>
      <c r="D55" s="199"/>
      <c r="E55" s="637" t="str">
        <f>UPPER(IF($D55="","",VLOOKUP($D55,'1D ELO'!$A$7:$P$39,5)))</f>
        <v/>
      </c>
      <c r="F55" s="219" t="str">
        <f>UPPER(IF($D55="","",VLOOKUP($D55,'1D ELO'!$A$7:$P$39,2)))</f>
        <v/>
      </c>
      <c r="G55" s="219" t="str">
        <f>IF($D55="","",VLOOKUP($D55,'1D ELO'!$A$7:$P$39,3))</f>
        <v/>
      </c>
      <c r="H55" s="638"/>
      <c r="I55" s="219" t="str">
        <f>IF($D55="","",VLOOKUP($D55,'1D ELO'!$A$7:$P$39,4))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ELO'!$A$7:$P$33,11)))</f>
        <v/>
      </c>
      <c r="F56" s="219" t="str">
        <f>UPPER(IF($D55="","",VLOOKUP($D55,'1D ELO'!$A$7:$P$33,8)))</f>
        <v/>
      </c>
      <c r="G56" s="219" t="str">
        <f>IF($D55="","",VLOOKUP($D55,'1D ELO'!$A$7:$P$33,9))</f>
        <v/>
      </c>
      <c r="H56" s="638"/>
      <c r="I56" s="219" t="str">
        <f>IF($D55="","",VLOOKUP($D55,'1D ELO'!$A$7:$P$33,10))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ELO'!$A$7:$P$39,14))</f>
        <v/>
      </c>
      <c r="C59" s="197" t="str">
        <f>IF($D59="","",VLOOKUP($D59,'1D ELO'!$A$7:$P$39,15))</f>
        <v/>
      </c>
      <c r="D59" s="199"/>
      <c r="E59" s="637" t="str">
        <f>UPPER(IF($D59="","",VLOOKUP($D59,'1D ELO'!$A$7:$P$39,5)))</f>
        <v/>
      </c>
      <c r="F59" s="219" t="str">
        <f>UPPER(IF($D59="","",VLOOKUP($D59,'1D ELO'!$A$7:$P$39,2)))</f>
        <v/>
      </c>
      <c r="G59" s="219" t="str">
        <f>IF($D59="","",VLOOKUP($D59,'1D ELO'!$A$7:$P$39,3))</f>
        <v/>
      </c>
      <c r="H59" s="638"/>
      <c r="I59" s="219" t="str">
        <f>IF($D59="","",VLOOKUP($D59,'1D ELO'!$A$7:$P$39,4))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ELO'!$A$7:$P$33,11)))</f>
        <v/>
      </c>
      <c r="F60" s="219" t="str">
        <f>UPPER(IF($D59="","",VLOOKUP($D59,'1D ELO'!$A$7:$P$33,8)))</f>
        <v/>
      </c>
      <c r="G60" s="219" t="str">
        <f>IF($D59="","",VLOOKUP($D59,'1D ELO'!$A$7:$P$33,9))</f>
        <v/>
      </c>
      <c r="H60" s="638"/>
      <c r="I60" s="219" t="str">
        <f>IF($D59="","",VLOOKUP($D59,'1D ELO'!$A$7:$P$33,10))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ELO'!$A$7:$P$39,14))</f>
        <v/>
      </c>
      <c r="C63" s="197" t="str">
        <f>IF($D63="","",VLOOKUP($D63,'1D ELO'!$A$7:$P$39,15))</f>
        <v/>
      </c>
      <c r="D63" s="199"/>
      <c r="E63" s="637" t="str">
        <f>UPPER(IF($D63="","",VLOOKUP($D63,'1D ELO'!$A$7:$P$39,5)))</f>
        <v/>
      </c>
      <c r="F63" s="219" t="str">
        <f>UPPER(IF($D63="","",VLOOKUP($D63,'1D ELO'!$A$7:$P$39,2)))</f>
        <v/>
      </c>
      <c r="G63" s="219" t="str">
        <f>IF($D63="","",VLOOKUP($D63,'1D ELO'!$A$7:$P$39,3))</f>
        <v/>
      </c>
      <c r="H63" s="638"/>
      <c r="I63" s="219" t="str">
        <f>IF($D63="","",VLOOKUP($D63,'1D ELO'!$A$7:$P$39,4))</f>
        <v/>
      </c>
      <c r="J63" s="626"/>
      <c r="K63" s="523"/>
      <c r="L63" s="640"/>
      <c r="M63" s="523"/>
      <c r="N63" s="627"/>
      <c r="O63" s="672" t="s">
        <v>82</v>
      </c>
      <c r="P63" s="673"/>
      <c r="Q63" s="672" t="s">
        <v>238</v>
      </c>
      <c r="R63" s="673"/>
      <c r="S63" s="207"/>
    </row>
    <row r="64" spans="1:19" s="63" customFormat="1" ht="9" customHeight="1" x14ac:dyDescent="0.25">
      <c r="A64" s="628"/>
      <c r="B64" s="210"/>
      <c r="C64" s="210"/>
      <c r="D64" s="210"/>
      <c r="E64" s="637" t="str">
        <f>UPPER(IF($D63="","",VLOOKUP($D63,'1D ELO'!$A$7:$P$33,11)))</f>
        <v/>
      </c>
      <c r="F64" s="219" t="str">
        <f>UPPER(IF($D63="","",VLOOKUP($D63,'1D ELO'!$A$7:$P$33,8)))</f>
        <v/>
      </c>
      <c r="G64" s="219" t="str">
        <f>IF($D63="","",VLOOKUP($D63,'1D ELO'!$A$7:$P$33,9))</f>
        <v/>
      </c>
      <c r="H64" s="638"/>
      <c r="I64" s="219" t="str">
        <f>IF($D63="","",VLOOKUP($D63,'1D ELO'!$A$7:$P$33,10))</f>
        <v/>
      </c>
      <c r="J64" s="629"/>
      <c r="K64" s="630" t="str">
        <f>IF(J64="a",F63,IF(J64="b",F65,""))</f>
        <v/>
      </c>
      <c r="L64" s="640"/>
      <c r="M64" s="523"/>
      <c r="N64" s="627"/>
      <c r="O64" s="674" t="str">
        <f>UPPER(IF(OR(P38="a",P38="as"),O21,IF(OR(P38="b",P38="bs"),O53,)))</f>
        <v/>
      </c>
      <c r="P64" s="675"/>
      <c r="Q64" s="676"/>
      <c r="R64" s="673"/>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677" t="str">
        <f>UPPER(IF(OR(P38="a",P38="as"),O22,IF(OR(P38="b",P38="bs"),O54,)))</f>
        <v/>
      </c>
      <c r="P65" s="678"/>
      <c r="Q65" s="676"/>
      <c r="R65" s="673"/>
      <c r="S65" s="207"/>
    </row>
    <row r="66" spans="1:19" s="63" customFormat="1" ht="9" customHeight="1" x14ac:dyDescent="0.25">
      <c r="A66" s="628"/>
      <c r="B66" s="212"/>
      <c r="C66" s="212"/>
      <c r="D66" s="212"/>
      <c r="E66" s="211"/>
      <c r="F66" s="631"/>
      <c r="G66" s="631"/>
      <c r="H66" s="634"/>
      <c r="I66" s="528" t="s">
        <v>59</v>
      </c>
      <c r="J66" s="225"/>
      <c r="K66" s="635" t="str">
        <f>UPPER(IF(OR(J66="a",J66="as"),F64,IF(OR(J66="b",J66="bs"),F68,)))</f>
        <v/>
      </c>
      <c r="L66" s="629"/>
      <c r="M66" s="523"/>
      <c r="N66" s="627"/>
      <c r="O66" s="673"/>
      <c r="P66" s="679"/>
      <c r="Q66" s="674" t="str">
        <f>UPPER(IF(OR(P67="a",P67="as"),O64,IF(OR(P67="b",P67="bs"),O68,)))</f>
        <v/>
      </c>
      <c r="R66" s="680"/>
      <c r="S66" s="207"/>
    </row>
    <row r="67" spans="1:19" s="63" customFormat="1" ht="9" customHeight="1" x14ac:dyDescent="0.25">
      <c r="A67" s="669">
        <v>16</v>
      </c>
      <c r="B67" s="197" t="str">
        <f>IF($D67="","",VLOOKUP($D67,'1D ELO'!$A$7:$P$39,14))</f>
        <v/>
      </c>
      <c r="C67" s="197" t="str">
        <f>IF($D67="","",VLOOKUP($D67,'1D ELO'!$A$7:$P$39,15))</f>
        <v/>
      </c>
      <c r="D67" s="199"/>
      <c r="E67" s="665" t="str">
        <f>UPPER(IF($D67="","",VLOOKUP($D67,'1D ELO'!$A$7:$P$39,5)))</f>
        <v/>
      </c>
      <c r="F67" s="235" t="str">
        <f>UPPER(IF($D67="","",VLOOKUP($D67,'1D ELO'!$A$7:$P$39,2)))</f>
        <v/>
      </c>
      <c r="G67" s="235" t="str">
        <f>IF($D67="","",VLOOKUP($D67,'1D ELO'!$A$7:$P$39,3))</f>
        <v/>
      </c>
      <c r="H67" s="625"/>
      <c r="I67" s="235" t="str">
        <f>IF($D67="","",VLOOKUP($D67,'1D ELO'!$A$7:$P$39,4))</f>
        <v/>
      </c>
      <c r="J67" s="639"/>
      <c r="K67" s="523"/>
      <c r="L67" s="627"/>
      <c r="M67" s="526"/>
      <c r="N67" s="633"/>
      <c r="O67" s="550" t="s">
        <v>59</v>
      </c>
      <c r="P67" s="681"/>
      <c r="Q67" s="677" t="str">
        <f>UPPER(IF(OR(P67="a",P67="as"),O65,IF(OR(P67="b",P67="bs"),O69,)))</f>
        <v/>
      </c>
      <c r="R67" s="682"/>
      <c r="S67" s="207"/>
    </row>
    <row r="68" spans="1:19" s="63" customFormat="1" ht="9" customHeight="1" x14ac:dyDescent="0.25">
      <c r="A68" s="628"/>
      <c r="B68" s="210"/>
      <c r="C68" s="210"/>
      <c r="D68" s="210"/>
      <c r="E68" s="665" t="str">
        <f>UPPER(IF($D67="","",VLOOKUP($D67,'1D ELO'!$A$7:$P$33,11)))</f>
        <v/>
      </c>
      <c r="F68" s="200" t="str">
        <f>UPPER(IF($D67="","",VLOOKUP($D67,'1D ELO'!$A$7:$P$33,8)))</f>
        <v/>
      </c>
      <c r="G68" s="200" t="str">
        <f>IF($D67="","",VLOOKUP($D67,'1D ELO'!$A$7:$P$33,9))</f>
        <v/>
      </c>
      <c r="H68" s="648"/>
      <c r="I68" s="200" t="str">
        <f>IF($D67="","",VLOOKUP($D67,'1D ELO'!$A$7:$P$33,10))</f>
        <v/>
      </c>
      <c r="J68" s="629"/>
      <c r="K68" s="523"/>
      <c r="L68" s="627"/>
      <c r="M68" s="641"/>
      <c r="N68" s="642"/>
      <c r="O68" s="674" t="str">
        <f>UPPER(IF(OR(P113="a",P113="as"),O96,IF(OR(P113="b",P113="bs"),O128,)))</f>
        <v/>
      </c>
      <c r="P68" s="683"/>
      <c r="Q68" s="676"/>
      <c r="R68" s="673"/>
      <c r="S68" s="207"/>
    </row>
    <row r="69" spans="1:19" s="63" customFormat="1" ht="9" customHeight="1" x14ac:dyDescent="0.25">
      <c r="A69" s="482"/>
      <c r="B69" s="503"/>
      <c r="C69" s="503"/>
      <c r="D69" s="651"/>
      <c r="E69" s="651"/>
      <c r="F69" s="524"/>
      <c r="G69" s="524"/>
      <c r="H69" s="652"/>
      <c r="I69" s="524"/>
      <c r="J69" s="653"/>
      <c r="K69" s="205"/>
      <c r="L69" s="206"/>
      <c r="M69" s="205"/>
      <c r="N69" s="206"/>
      <c r="O69" s="677" t="str">
        <f>UPPER(IF(OR(P113="a",P113="as"),O97,IF(OR(P113="b",P113="bs"),O129,)))</f>
        <v/>
      </c>
      <c r="P69" s="684"/>
      <c r="Q69" s="676"/>
      <c r="R69" s="673"/>
      <c r="S69" s="207"/>
    </row>
    <row r="70" spans="1:19" s="10" customFormat="1" ht="6" customHeight="1" x14ac:dyDescent="0.25">
      <c r="A70" s="482"/>
      <c r="B70" s="503"/>
      <c r="C70" s="503"/>
      <c r="D70" s="651"/>
      <c r="E70" s="651"/>
      <c r="F70" s="524"/>
      <c r="G70" s="524"/>
      <c r="H70" s="652"/>
      <c r="I70" s="524"/>
      <c r="J70" s="653"/>
      <c r="K70" s="205"/>
      <c r="L70" s="206"/>
      <c r="M70" s="307"/>
      <c r="N70" s="308"/>
      <c r="O70" s="685"/>
      <c r="P70" s="686"/>
      <c r="Q70" s="685"/>
      <c r="R70" s="686"/>
      <c r="S70" s="314"/>
    </row>
    <row r="71" spans="1:19" s="21" customFormat="1" ht="10.5" customHeight="1" x14ac:dyDescent="0.25">
      <c r="A71" s="242" t="s">
        <v>54</v>
      </c>
      <c r="B71" s="243"/>
      <c r="C71" s="244"/>
      <c r="D71" s="245" t="s">
        <v>60</v>
      </c>
      <c r="E71" s="245"/>
      <c r="F71" s="246" t="s">
        <v>233</v>
      </c>
      <c r="G71" s="245" t="s">
        <v>60</v>
      </c>
      <c r="H71" s="246" t="s">
        <v>233</v>
      </c>
      <c r="I71" s="654"/>
      <c r="J71" s="246" t="s">
        <v>60</v>
      </c>
      <c r="K71" s="246" t="s">
        <v>62</v>
      </c>
      <c r="L71" s="248"/>
      <c r="M71" s="246" t="s">
        <v>63</v>
      </c>
      <c r="N71" s="249"/>
      <c r="O71" s="250" t="s">
        <v>234</v>
      </c>
      <c r="P71" s="250"/>
      <c r="Q71" s="251"/>
      <c r="R71" s="252"/>
    </row>
    <row r="72" spans="1:19" s="21" customFormat="1" ht="9" customHeight="1" x14ac:dyDescent="0.25">
      <c r="A72" s="309" t="s">
        <v>244</v>
      </c>
      <c r="B72" s="262"/>
      <c r="C72" s="310"/>
      <c r="D72" s="257">
        <v>1</v>
      </c>
      <c r="E72" s="257"/>
      <c r="F72" s="258">
        <f>IF(D72&gt;$R$79,,UPPER(VLOOKUP(D72,'1D ELO'!$A$7:$L$23,2)))</f>
        <v>0</v>
      </c>
      <c r="G72" s="687">
        <v>5</v>
      </c>
      <c r="H72" s="258">
        <f>IF(G72&gt;$R$79,,UPPER(VLOOKUP(G72,'1D ELO'!$A$7:$L$23,2)))</f>
        <v>0</v>
      </c>
      <c r="I72" s="655"/>
      <c r="J72" s="656" t="s">
        <v>66</v>
      </c>
      <c r="K72" s="262"/>
      <c r="L72" s="263"/>
      <c r="M72" s="262"/>
      <c r="N72" s="264"/>
      <c r="O72" s="265" t="s">
        <v>245</v>
      </c>
      <c r="P72" s="266"/>
      <c r="Q72" s="266"/>
      <c r="R72" s="267"/>
    </row>
    <row r="73" spans="1:19" s="21" customFormat="1" ht="9" customHeight="1" x14ac:dyDescent="0.25">
      <c r="A73" s="268" t="s">
        <v>126</v>
      </c>
      <c r="B73" s="269"/>
      <c r="C73" s="271"/>
      <c r="D73" s="257"/>
      <c r="E73" s="257"/>
      <c r="F73" s="258">
        <f>IF(D72&gt;$R$79,,UPPER(VLOOKUP(D72,'1D ELO'!$A$7:$L$23,8)))</f>
        <v>0</v>
      </c>
      <c r="G73" s="687"/>
      <c r="H73" s="258">
        <f>IF(G72&gt;$R$79,,UPPER(VLOOKUP(G72,'1D ELO'!$A$7:$L$23,8)))</f>
        <v>0</v>
      </c>
      <c r="I73" s="655"/>
      <c r="J73" s="656"/>
      <c r="K73" s="258">
        <f>IF(J72&gt;$R$79,,UPPER(VLOOKUP(J72,'1D ELO'!$A$7:$L$23,8)))</f>
        <v>0</v>
      </c>
      <c r="L73" s="263"/>
      <c r="M73" s="262"/>
      <c r="N73" s="264"/>
      <c r="O73" s="269"/>
      <c r="P73" s="273"/>
      <c r="Q73" s="269"/>
      <c r="R73" s="274"/>
    </row>
    <row r="74" spans="1:19" s="21" customFormat="1" ht="9" customHeight="1" x14ac:dyDescent="0.25">
      <c r="A74" s="275"/>
      <c r="B74" s="276"/>
      <c r="C74" s="278"/>
      <c r="D74" s="257">
        <v>2</v>
      </c>
      <c r="E74" s="257"/>
      <c r="F74" s="258">
        <f>IF(D74&gt;$R$79,,UPPER(VLOOKUP(D74,'1D ELO'!$A$7:$L$23,2)))</f>
        <v>0</v>
      </c>
      <c r="G74" s="687">
        <v>6</v>
      </c>
      <c r="H74" s="258">
        <f>IF(G74&gt;$R$79,,UPPER(VLOOKUP(G74,'1D ELO'!$A$7:$L$23,2)))</f>
        <v>0</v>
      </c>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ELO'!$A$7:$L$23,8)))</f>
        <v>0</v>
      </c>
      <c r="G75" s="687"/>
      <c r="H75" s="258">
        <f>IF(G74&gt;$R$79,,UPPER(VLOOKUP(G74,'1D ELO'!$A$7:$L$23,8)))</f>
        <v>0</v>
      </c>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ELO'!$A$7:$L$23,2)))</f>
        <v>0</v>
      </c>
      <c r="G76" s="687">
        <v>7</v>
      </c>
      <c r="H76" s="258">
        <f>IF(G76&gt;$R$79,,UPPER(VLOOKUP(G76,'1D ELO'!$A$7:$L$23,2)))</f>
        <v>0</v>
      </c>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ELO'!$A$7:$L$23,8)))</f>
        <v>0</v>
      </c>
      <c r="G77" s="687"/>
      <c r="H77" s="258">
        <f>IF(G76&gt;$R$79,,UPPER(VLOOKUP(G76,'1D ELO'!$A$7:$L$23,8)))</f>
        <v>0</v>
      </c>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ELO'!$A$7:$L$23,2)))</f>
        <v>0</v>
      </c>
      <c r="G78" s="687">
        <v>8</v>
      </c>
      <c r="H78" s="258">
        <f>IF(G78&gt;$R$79,,UPPER(VLOOKUP(G78,'1D ELO'!$A$7:$L$23,2)))</f>
        <v>0</v>
      </c>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ELO'!$A$7:$L$23,8)))</f>
        <v>0</v>
      </c>
      <c r="G79" s="688"/>
      <c r="H79" s="292">
        <f>IF(G78&gt;$R$79,,UPPER(VLOOKUP(G78,'1D ELO'!$A$7:$L$23,8)))</f>
        <v>0</v>
      </c>
      <c r="I79" s="658"/>
      <c r="J79" s="663"/>
      <c r="K79" s="269"/>
      <c r="L79" s="273"/>
      <c r="M79" s="269"/>
      <c r="N79" s="274"/>
      <c r="O79" s="269">
        <f>R4</f>
        <v>0</v>
      </c>
      <c r="P79" s="273"/>
      <c r="Q79" s="269"/>
      <c r="R79" s="689">
        <f>'1D ELO'!$P$5</f>
        <v>0</v>
      </c>
    </row>
    <row r="80" spans="1:19" s="175" customFormat="1" ht="9.6" x14ac:dyDescent="0.25">
      <c r="A80" s="285"/>
      <c r="B80" s="58" t="s">
        <v>53</v>
      </c>
      <c r="C80" s="58" t="s">
        <v>239</v>
      </c>
      <c r="D80" s="58" t="s">
        <v>240</v>
      </c>
      <c r="E80" s="58" t="s">
        <v>105</v>
      </c>
      <c r="F80" s="69" t="s">
        <v>27</v>
      </c>
      <c r="G80" s="69" t="s">
        <v>28</v>
      </c>
      <c r="H80" s="69"/>
      <c r="I80" s="69" t="s">
        <v>38</v>
      </c>
      <c r="J80" s="69"/>
      <c r="K80" s="58" t="s">
        <v>57</v>
      </c>
      <c r="L80" s="618"/>
      <c r="M80" s="58" t="s">
        <v>160</v>
      </c>
      <c r="N80" s="618"/>
      <c r="O80" s="58" t="s">
        <v>241</v>
      </c>
      <c r="P80" s="618"/>
      <c r="Q80" s="58" t="s">
        <v>242</v>
      </c>
      <c r="R80" s="619"/>
    </row>
    <row r="81" spans="1:21" s="175" customFormat="1" ht="3.75" customHeight="1" x14ac:dyDescent="0.25">
      <c r="A81" s="690"/>
      <c r="B81" s="691"/>
      <c r="C81" s="691"/>
      <c r="D81" s="691"/>
      <c r="E81" s="691"/>
      <c r="F81" s="692"/>
      <c r="G81" s="692"/>
      <c r="H81" s="10"/>
      <c r="I81" s="692"/>
      <c r="J81" s="693"/>
      <c r="K81" s="691"/>
      <c r="L81" s="693"/>
      <c r="M81" s="691"/>
      <c r="N81" s="693"/>
      <c r="O81" s="691"/>
      <c r="P81" s="693"/>
      <c r="Q81" s="691"/>
      <c r="R81" s="694"/>
    </row>
    <row r="82" spans="1:21" s="63" customFormat="1" ht="10.5" customHeight="1" x14ac:dyDescent="0.25">
      <c r="A82" s="623">
        <v>17</v>
      </c>
      <c r="B82" s="197" t="str">
        <f>IF($D82="","",VLOOKUP($D82,'1D ELO'!$A$7:$P$39,14))</f>
        <v/>
      </c>
      <c r="C82" s="197" t="str">
        <f>IF($D82="","",VLOOKUP($D82,'1D ELO'!$A$7:$P$39,15))</f>
        <v/>
      </c>
      <c r="D82" s="199"/>
      <c r="E82" s="624" t="str">
        <f>UPPER(IF($D82="","",VLOOKUP($D82,'1D ELO'!$A$7:$P$39,5)))</f>
        <v/>
      </c>
      <c r="F82" s="235" t="str">
        <f>UPPER(IF($D82="","",VLOOKUP($D82,'1D ELO'!$A$7:$P$39,2)))</f>
        <v/>
      </c>
      <c r="G82" s="235" t="str">
        <f>IF($D82="","",VLOOKUP($D82,'1D ELO'!$A$7:$P$39,3))</f>
        <v/>
      </c>
      <c r="H82" s="625"/>
      <c r="I82" s="235" t="str">
        <f>IF($D82="","",VLOOKUP($D82,'1D ELO'!$A$7:$P$39,4))</f>
        <v/>
      </c>
      <c r="J82" s="626"/>
      <c r="K82" s="523"/>
      <c r="L82" s="627"/>
      <c r="M82" s="523"/>
      <c r="N82" s="627"/>
      <c r="O82" s="523"/>
      <c r="P82" s="627"/>
      <c r="Q82" s="523"/>
      <c r="R82" s="671" t="s">
        <v>246</v>
      </c>
      <c r="S82" s="207"/>
      <c r="U82" s="208">
        <f>Birók!P60</f>
        <v>0</v>
      </c>
    </row>
    <row r="83" spans="1:21" s="63" customFormat="1" ht="9" customHeight="1" x14ac:dyDescent="0.25">
      <c r="A83" s="628"/>
      <c r="B83" s="210"/>
      <c r="C83" s="210"/>
      <c r="D83" s="210"/>
      <c r="E83" s="624" t="str">
        <f>UPPER(IF($D82="","",VLOOKUP($D82,'1D ELO'!$A$7:$P$33,11)))</f>
        <v/>
      </c>
      <c r="F83" s="235" t="str">
        <f>UPPER(IF($D82="","",VLOOKUP($D82,'1D ELO'!$A$7:$P$33,8)))</f>
        <v/>
      </c>
      <c r="G83" s="235" t="str">
        <f>IF($D82="","",VLOOKUP($D82,'1D ELO'!$A$7:$P$33,9))</f>
        <v/>
      </c>
      <c r="H83" s="625"/>
      <c r="I83" s="235" t="str">
        <f>IF($D82="","",VLOOKUP($D82,'1D ELO'!$A$7:$P$33,10))</f>
        <v/>
      </c>
      <c r="J83" s="629"/>
      <c r="K83" s="630" t="str">
        <f>IF(J83="a",F82,IF(J83="b",F84,""))</f>
        <v/>
      </c>
      <c r="L83" s="627"/>
      <c r="M83" s="523"/>
      <c r="N83" s="627"/>
      <c r="O83" s="523"/>
      <c r="P83" s="627"/>
      <c r="Q83" s="523"/>
      <c r="R83" s="204"/>
      <c r="S83" s="207"/>
      <c r="U83" s="218">
        <f>Birók!P61</f>
        <v>0</v>
      </c>
    </row>
    <row r="84" spans="1:21" s="63" customFormat="1" ht="9" customHeight="1" x14ac:dyDescent="0.25">
      <c r="A84" s="628"/>
      <c r="B84" s="212"/>
      <c r="C84" s="212"/>
      <c r="D84" s="212"/>
      <c r="E84" s="316"/>
      <c r="F84" s="631"/>
      <c r="G84" s="631"/>
      <c r="H84" s="10"/>
      <c r="I84" s="631"/>
      <c r="J84" s="632"/>
      <c r="K84" s="298" t="str">
        <f>UPPER(IF(OR(J85="a",J85="as"),F82,IF(OR(J85="b",J85="bs"),F86,)))</f>
        <v/>
      </c>
      <c r="L84" s="633"/>
      <c r="M84" s="523"/>
      <c r="N84" s="627"/>
      <c r="O84" s="523"/>
      <c r="P84" s="627"/>
      <c r="Q84" s="523"/>
      <c r="R84" s="204"/>
      <c r="S84" s="207"/>
      <c r="U84" s="218">
        <f>Birók!P62</f>
        <v>0</v>
      </c>
    </row>
    <row r="85" spans="1:21" s="63" customFormat="1" ht="9" customHeight="1" x14ac:dyDescent="0.25">
      <c r="A85" s="628"/>
      <c r="B85" s="212"/>
      <c r="C85" s="212"/>
      <c r="D85" s="212"/>
      <c r="E85" s="211"/>
      <c r="F85" s="631"/>
      <c r="G85" s="631"/>
      <c r="H85" s="634"/>
      <c r="I85" s="528" t="s">
        <v>59</v>
      </c>
      <c r="J85" s="225"/>
      <c r="K85" s="635" t="str">
        <f>UPPER(IF(OR(J85="a",J85="as"),F83,IF(OR(J85="b",J85="bs"),F87,)))</f>
        <v/>
      </c>
      <c r="L85" s="636"/>
      <c r="M85" s="523"/>
      <c r="N85" s="627"/>
      <c r="O85" s="523"/>
      <c r="P85" s="627"/>
      <c r="Q85" s="523"/>
      <c r="R85" s="204"/>
      <c r="S85" s="207"/>
      <c r="U85" s="218">
        <f>Birók!P63</f>
        <v>0</v>
      </c>
    </row>
    <row r="86" spans="1:21" s="63" customFormat="1" ht="9" customHeight="1" x14ac:dyDescent="0.25">
      <c r="A86" s="628">
        <v>18</v>
      </c>
      <c r="B86" s="197" t="str">
        <f>IF($D86="","",VLOOKUP($D86,'1D ELO'!$A$7:$P$39,14))</f>
        <v/>
      </c>
      <c r="C86" s="197" t="str">
        <f>IF($D86="","",VLOOKUP($D86,'1D ELO'!$A$7:$P$39,15))</f>
        <v/>
      </c>
      <c r="D86" s="199"/>
      <c r="E86" s="637" t="str">
        <f>UPPER(IF($D86="","",VLOOKUP($D86,'1D ELO'!$A$7:$P$39,5)))</f>
        <v/>
      </c>
      <c r="F86" s="219" t="str">
        <f>UPPER(IF($D86="","",VLOOKUP($D86,'1D ELO'!$A$7:$P$39,2)))</f>
        <v/>
      </c>
      <c r="G86" s="219" t="str">
        <f>IF($D86="","",VLOOKUP($D86,'1D ELO'!$A$7:$P$39,3))</f>
        <v/>
      </c>
      <c r="H86" s="638"/>
      <c r="I86" s="219" t="str">
        <f>IF($D86="","",VLOOKUP($D86,'1D ELO'!$A$7:$P$39,4))</f>
        <v/>
      </c>
      <c r="J86" s="639"/>
      <c r="K86" s="523"/>
      <c r="L86" s="640"/>
      <c r="M86" s="526"/>
      <c r="N86" s="633"/>
      <c r="O86" s="523"/>
      <c r="P86" s="627"/>
      <c r="Q86" s="523"/>
      <c r="R86" s="204"/>
      <c r="S86" s="207"/>
      <c r="U86" s="218">
        <f>Birók!P64</f>
        <v>0</v>
      </c>
    </row>
    <row r="87" spans="1:21" s="63" customFormat="1" ht="9" customHeight="1" x14ac:dyDescent="0.25">
      <c r="A87" s="628"/>
      <c r="B87" s="210"/>
      <c r="C87" s="210"/>
      <c r="D87" s="210"/>
      <c r="E87" s="637" t="str">
        <f>UPPER(IF($D86="","",VLOOKUP($D86,'1D ELO'!$A$7:$P$33,11)))</f>
        <v/>
      </c>
      <c r="F87" s="219" t="str">
        <f>UPPER(IF($D86="","",VLOOKUP($D86,'1D ELO'!$A$7:$P$33,8)))</f>
        <v/>
      </c>
      <c r="G87" s="219" t="str">
        <f>IF($D86="","",VLOOKUP($D86,'1D ELO'!$A$7:$P$33,9))</f>
        <v/>
      </c>
      <c r="H87" s="638"/>
      <c r="I87" s="219" t="str">
        <f>IF($D86="","",VLOOKUP($D86,'1D ELO'!$A$7:$P$33,10))</f>
        <v/>
      </c>
      <c r="J87" s="629"/>
      <c r="K87" s="523"/>
      <c r="L87" s="640"/>
      <c r="M87" s="641"/>
      <c r="N87" s="642"/>
      <c r="O87" s="523"/>
      <c r="P87" s="627"/>
      <c r="Q87" s="523"/>
      <c r="R87" s="204"/>
      <c r="S87" s="207"/>
      <c r="U87" s="218">
        <f>Birók!P65</f>
        <v>0</v>
      </c>
    </row>
    <row r="88" spans="1:21" s="63" customFormat="1" ht="9" customHeight="1" x14ac:dyDescent="0.25">
      <c r="A88" s="628"/>
      <c r="B88" s="212"/>
      <c r="C88" s="212"/>
      <c r="D88" s="223"/>
      <c r="E88" s="666"/>
      <c r="F88" s="631"/>
      <c r="G88" s="631"/>
      <c r="H88" s="634"/>
      <c r="I88" s="631"/>
      <c r="J88" s="643"/>
      <c r="K88" s="523"/>
      <c r="L88" s="632"/>
      <c r="M88" s="298" t="str">
        <f>UPPER(IF(OR(L89="a",L89="as"),K84,IF(OR(L89="b",L89="bs"),K92,)))</f>
        <v/>
      </c>
      <c r="N88" s="627"/>
      <c r="O88" s="523"/>
      <c r="P88" s="627"/>
      <c r="Q88" s="523"/>
      <c r="R88" s="204"/>
      <c r="S88" s="207"/>
      <c r="U88" s="218">
        <f>Birók!P66</f>
        <v>0</v>
      </c>
    </row>
    <row r="89" spans="1:21" s="63" customFormat="1" ht="9" customHeight="1" x14ac:dyDescent="0.25">
      <c r="A89" s="628"/>
      <c r="B89" s="212"/>
      <c r="C89" s="212"/>
      <c r="D89" s="223"/>
      <c r="E89" s="666"/>
      <c r="F89" s="631"/>
      <c r="G89" s="631"/>
      <c r="H89" s="634"/>
      <c r="I89" s="631"/>
      <c r="J89" s="643"/>
      <c r="K89" s="215" t="s">
        <v>59</v>
      </c>
      <c r="L89" s="225"/>
      <c r="M89" s="635" t="str">
        <f>UPPER(IF(OR(L89="a",L89="as"),K85,IF(OR(L89="b",L89="bs"),K93,)))</f>
        <v/>
      </c>
      <c r="N89" s="636"/>
      <c r="O89" s="523"/>
      <c r="P89" s="627"/>
      <c r="Q89" s="523"/>
      <c r="R89" s="204"/>
      <c r="S89" s="207"/>
      <c r="U89" s="218">
        <f>Birók!P67</f>
        <v>0</v>
      </c>
    </row>
    <row r="90" spans="1:21" s="63" customFormat="1" ht="9" customHeight="1" x14ac:dyDescent="0.25">
      <c r="A90" s="644">
        <v>19</v>
      </c>
      <c r="B90" s="197" t="str">
        <f>IF($D90="","",VLOOKUP($D90,'1D ELO'!$A$7:$P$39,14))</f>
        <v/>
      </c>
      <c r="C90" s="197" t="str">
        <f>IF($D90="","",VLOOKUP($D90,'1D ELO'!$A$7:$P$39,15))</f>
        <v/>
      </c>
      <c r="D90" s="199"/>
      <c r="E90" s="637" t="str">
        <f>UPPER(IF($D90="","",VLOOKUP($D90,'1D ELO'!$A$7:$P$39,5)))</f>
        <v/>
      </c>
      <c r="F90" s="219" t="str">
        <f>UPPER(IF($D90="","",VLOOKUP($D90,'1D ELO'!$A$7:$P$39,2)))</f>
        <v/>
      </c>
      <c r="G90" s="219" t="str">
        <f>IF($D90="","",VLOOKUP($D90,'1D ELO'!$A$7:$P$39,3))</f>
        <v/>
      </c>
      <c r="H90" s="638"/>
      <c r="I90" s="219" t="str">
        <f>IF($D90="","",VLOOKUP($D90,'1D ELO'!$A$7:$P$39,4))</f>
        <v/>
      </c>
      <c r="J90" s="626"/>
      <c r="K90" s="523"/>
      <c r="L90" s="640"/>
      <c r="M90" s="523"/>
      <c r="N90" s="640"/>
      <c r="O90" s="526"/>
      <c r="P90" s="627"/>
      <c r="Q90" s="523"/>
      <c r="R90" s="204"/>
      <c r="S90" s="207"/>
      <c r="U90" s="218">
        <f>Birók!P68</f>
        <v>0</v>
      </c>
    </row>
    <row r="91" spans="1:21" s="63" customFormat="1" ht="9" customHeight="1" x14ac:dyDescent="0.25">
      <c r="A91" s="628"/>
      <c r="B91" s="210"/>
      <c r="C91" s="210"/>
      <c r="D91" s="210"/>
      <c r="E91" s="637" t="str">
        <f>UPPER(IF($D90="","",VLOOKUP($D90,'1D ELO'!$A$7:$P$33,11)))</f>
        <v/>
      </c>
      <c r="F91" s="219" t="str">
        <f>UPPER(IF($D90="","",VLOOKUP($D90,'1D ELO'!$A$7:$P$33,8)))</f>
        <v/>
      </c>
      <c r="G91" s="219" t="str">
        <f>IF($D90="","",VLOOKUP($D90,'1D ELO'!$A$7:$P$33,9))</f>
        <v/>
      </c>
      <c r="H91" s="638"/>
      <c r="I91" s="219" t="str">
        <f>IF($D90="","",VLOOKUP($D90,'1D ELO'!$A$7:$P$33,10))</f>
        <v/>
      </c>
      <c r="J91" s="629"/>
      <c r="K91" s="630" t="str">
        <f>IF(J91="a",F90,IF(J91="b",F92,""))</f>
        <v/>
      </c>
      <c r="L91" s="640"/>
      <c r="M91" s="523"/>
      <c r="N91" s="640"/>
      <c r="O91" s="523"/>
      <c r="P91" s="627"/>
      <c r="Q91" s="523"/>
      <c r="R91" s="204"/>
      <c r="S91" s="207"/>
      <c r="U91" s="301">
        <f>Birók!P69</f>
        <v>0</v>
      </c>
    </row>
    <row r="92" spans="1:21" s="63" customFormat="1" ht="9" customHeight="1" x14ac:dyDescent="0.25">
      <c r="A92" s="628"/>
      <c r="B92" s="212"/>
      <c r="C92" s="212"/>
      <c r="D92" s="223"/>
      <c r="E92" s="666"/>
      <c r="F92" s="631"/>
      <c r="G92" s="631"/>
      <c r="H92" s="634"/>
      <c r="I92" s="631"/>
      <c r="J92" s="632"/>
      <c r="K92" s="298" t="str">
        <f>UPPER(IF(OR(J93="a",J93="as"),F90,IF(OR(J93="b",J93="bs"),F94,)))</f>
        <v/>
      </c>
      <c r="L92" s="645"/>
      <c r="M92" s="523"/>
      <c r="N92" s="640"/>
      <c r="O92" s="523"/>
      <c r="P92" s="627"/>
      <c r="Q92" s="523"/>
      <c r="R92" s="204"/>
      <c r="S92" s="207"/>
    </row>
    <row r="93" spans="1:21" s="63" customFormat="1" ht="9" customHeight="1" x14ac:dyDescent="0.25">
      <c r="A93" s="628"/>
      <c r="B93" s="212"/>
      <c r="C93" s="212"/>
      <c r="D93" s="223"/>
      <c r="E93" s="666"/>
      <c r="F93" s="631"/>
      <c r="G93" s="631"/>
      <c r="H93" s="634"/>
      <c r="I93" s="528" t="s">
        <v>59</v>
      </c>
      <c r="J93" s="225"/>
      <c r="K93" s="635" t="str">
        <f>UPPER(IF(OR(J93="a",J93="as"),F91,IF(OR(J93="b",J93="bs"),F95,)))</f>
        <v/>
      </c>
      <c r="L93" s="629"/>
      <c r="M93" s="523"/>
      <c r="N93" s="640"/>
      <c r="O93" s="523"/>
      <c r="P93" s="627"/>
      <c r="Q93" s="523"/>
      <c r="R93" s="204"/>
      <c r="S93" s="207"/>
    </row>
    <row r="94" spans="1:21" s="63" customFormat="1" ht="9" customHeight="1" x14ac:dyDescent="0.25">
      <c r="A94" s="628">
        <v>20</v>
      </c>
      <c r="B94" s="197" t="str">
        <f>IF($D94="","",VLOOKUP($D94,'1D ELO'!$A$7:$P$39,14))</f>
        <v/>
      </c>
      <c r="C94" s="197" t="str">
        <f>IF($D94="","",VLOOKUP($D94,'1D ELO'!$A$7:$P$39,15))</f>
        <v/>
      </c>
      <c r="D94" s="199"/>
      <c r="E94" s="637" t="str">
        <f>UPPER(IF($D94="","",VLOOKUP($D94,'1D ELO'!$A$7:$P$39,5)))</f>
        <v/>
      </c>
      <c r="F94" s="219" t="str">
        <f>UPPER(IF($D94="","",VLOOKUP($D94,'1D ELO'!$A$7:$P$39,2)))</f>
        <v/>
      </c>
      <c r="G94" s="219" t="str">
        <f>IF($D94="","",VLOOKUP($D94,'1D ELO'!$A$7:$P$39,3))</f>
        <v/>
      </c>
      <c r="H94" s="638"/>
      <c r="I94" s="219" t="str">
        <f>IF($D94="","",VLOOKUP($D94,'1D ELO'!$A$7:$P$39,4))</f>
        <v/>
      </c>
      <c r="J94" s="639"/>
      <c r="K94" s="523"/>
      <c r="L94" s="627"/>
      <c r="M94" s="526"/>
      <c r="N94" s="645"/>
      <c r="O94" s="523"/>
      <c r="P94" s="627"/>
      <c r="Q94" s="523"/>
      <c r="R94" s="204"/>
      <c r="S94" s="207"/>
    </row>
    <row r="95" spans="1:21" s="63" customFormat="1" ht="9" customHeight="1" x14ac:dyDescent="0.25">
      <c r="A95" s="628"/>
      <c r="B95" s="210"/>
      <c r="C95" s="210"/>
      <c r="D95" s="210"/>
      <c r="E95" s="637" t="str">
        <f>UPPER(IF($D94="","",VLOOKUP($D94,'1D ELO'!$A$7:$P$33,11)))</f>
        <v/>
      </c>
      <c r="F95" s="219" t="str">
        <f>UPPER(IF($D94="","",VLOOKUP($D94,'1D ELO'!$A$7:$P$33,8)))</f>
        <v/>
      </c>
      <c r="G95" s="219" t="str">
        <f>IF($D94="","",VLOOKUP($D94,'1D ELO'!$A$7:$P$33,9))</f>
        <v/>
      </c>
      <c r="H95" s="638"/>
      <c r="I95" s="219" t="str">
        <f>IF($D94="","",VLOOKUP($D94,'1D ELO'!$A$7:$P$33,10))</f>
        <v/>
      </c>
      <c r="J95" s="629"/>
      <c r="K95" s="523"/>
      <c r="L95" s="627"/>
      <c r="M95" s="641"/>
      <c r="N95" s="646"/>
      <c r="O95" s="523"/>
      <c r="P95" s="627"/>
      <c r="Q95" s="523"/>
      <c r="R95" s="204"/>
      <c r="S95" s="207"/>
    </row>
    <row r="96" spans="1:21" s="63" customFormat="1" ht="9" customHeight="1" x14ac:dyDescent="0.25">
      <c r="A96" s="628"/>
      <c r="B96" s="212"/>
      <c r="C96" s="212"/>
      <c r="D96" s="212"/>
      <c r="E96" s="211"/>
      <c r="F96" s="631"/>
      <c r="G96" s="631"/>
      <c r="H96" s="634"/>
      <c r="I96" s="631"/>
      <c r="J96" s="643"/>
      <c r="K96" s="523"/>
      <c r="L96" s="627"/>
      <c r="M96" s="523"/>
      <c r="N96" s="632"/>
      <c r="O96" s="298" t="str">
        <f>UPPER(IF(OR(N97="a",N97="as"),M88,IF(OR(N97="b",N97="bs"),M104,)))</f>
        <v/>
      </c>
      <c r="P96" s="627"/>
      <c r="Q96" s="523"/>
      <c r="R96" s="204"/>
      <c r="S96" s="207"/>
    </row>
    <row r="97" spans="1:19" s="63" customFormat="1" ht="9" customHeight="1" x14ac:dyDescent="0.25">
      <c r="A97" s="628"/>
      <c r="B97" s="212"/>
      <c r="C97" s="212"/>
      <c r="D97" s="212"/>
      <c r="E97" s="211"/>
      <c r="F97" s="631"/>
      <c r="G97" s="631"/>
      <c r="H97" s="634"/>
      <c r="I97" s="631"/>
      <c r="J97" s="643"/>
      <c r="K97" s="523"/>
      <c r="L97" s="627"/>
      <c r="M97" s="215" t="s">
        <v>59</v>
      </c>
      <c r="N97" s="225"/>
      <c r="O97" s="635" t="str">
        <f>UPPER(IF(OR(N97="a",N97="as"),M89,IF(OR(N97="b",N97="bs"),M105,)))</f>
        <v/>
      </c>
      <c r="P97" s="636"/>
      <c r="Q97" s="523"/>
      <c r="R97" s="204"/>
      <c r="S97" s="207"/>
    </row>
    <row r="98" spans="1:19" s="63" customFormat="1" ht="9" customHeight="1" x14ac:dyDescent="0.25">
      <c r="A98" s="628">
        <v>21</v>
      </c>
      <c r="B98" s="197" t="str">
        <f>IF($D98="","",VLOOKUP($D98,'1D ELO'!$A$7:$P$39,14))</f>
        <v/>
      </c>
      <c r="C98" s="197" t="str">
        <f>IF($D98="","",VLOOKUP($D98,'1D ELO'!$A$7:$P$39,15))</f>
        <v/>
      </c>
      <c r="D98" s="199"/>
      <c r="E98" s="637" t="str">
        <f>UPPER(IF($D98="","",VLOOKUP($D98,'1D ELO'!$A$7:$P$39,5)))</f>
        <v/>
      </c>
      <c r="F98" s="219" t="str">
        <f>UPPER(IF($D98="","",VLOOKUP($D98,'1D ELO'!$A$7:$P$39,2)))</f>
        <v/>
      </c>
      <c r="G98" s="219" t="str">
        <f>IF($D98="","",VLOOKUP($D98,'1D ELO'!$A$7:$P$39,3))</f>
        <v/>
      </c>
      <c r="H98" s="638"/>
      <c r="I98" s="219" t="str">
        <f>IF($D98="","",VLOOKUP($D98,'1D ELO'!$A$7:$P$39,4))</f>
        <v/>
      </c>
      <c r="J98" s="626"/>
      <c r="K98" s="523"/>
      <c r="L98" s="627"/>
      <c r="M98" s="523"/>
      <c r="N98" s="640"/>
      <c r="O98" s="523"/>
      <c r="P98" s="640"/>
      <c r="Q98" s="523"/>
      <c r="R98" s="204"/>
      <c r="S98" s="207"/>
    </row>
    <row r="99" spans="1:19" s="63" customFormat="1" ht="9" customHeight="1" x14ac:dyDescent="0.25">
      <c r="A99" s="628"/>
      <c r="B99" s="210"/>
      <c r="C99" s="210"/>
      <c r="D99" s="210"/>
      <c r="E99" s="637" t="str">
        <f>UPPER(IF($D98="","",VLOOKUP($D98,'1D ELO'!$A$7:$P$33,11)))</f>
        <v/>
      </c>
      <c r="F99" s="219" t="str">
        <f>UPPER(IF($D98="","",VLOOKUP($D98,'1D ELO'!$A$7:$P$33,8)))</f>
        <v/>
      </c>
      <c r="G99" s="219" t="str">
        <f>IF($D98="","",VLOOKUP($D98,'1D ELO'!$A$7:$P$33,9))</f>
        <v/>
      </c>
      <c r="H99" s="638"/>
      <c r="I99" s="219" t="str">
        <f>IF($D98="","",VLOOKUP($D98,'1D ELO'!$A$7:$P$33,10))</f>
        <v/>
      </c>
      <c r="J99" s="629"/>
      <c r="K99" s="630" t="str">
        <f>IF(J99="a",F98,IF(J99="b",F100,""))</f>
        <v/>
      </c>
      <c r="L99" s="627"/>
      <c r="M99" s="523"/>
      <c r="N99" s="640"/>
      <c r="O99" s="523"/>
      <c r="P99" s="640"/>
      <c r="Q99" s="523"/>
      <c r="R99" s="204"/>
      <c r="S99" s="207"/>
    </row>
    <row r="100" spans="1:19" s="63" customFormat="1" ht="9" customHeight="1" x14ac:dyDescent="0.25">
      <c r="A100" s="628"/>
      <c r="B100" s="212"/>
      <c r="C100" s="212"/>
      <c r="D100" s="212"/>
      <c r="E100" s="211"/>
      <c r="F100" s="631"/>
      <c r="G100" s="631"/>
      <c r="H100" s="634"/>
      <c r="I100" s="631"/>
      <c r="J100" s="632"/>
      <c r="K100" s="298" t="str">
        <f>UPPER(IF(OR(J101="a",J101="as"),F98,IF(OR(J101="b",J101="bs"),F102,)))</f>
        <v/>
      </c>
      <c r="L100" s="633"/>
      <c r="M100" s="523"/>
      <c r="N100" s="640"/>
      <c r="O100" s="523"/>
      <c r="P100" s="640"/>
      <c r="Q100" s="523"/>
      <c r="R100" s="204"/>
      <c r="S100" s="207"/>
    </row>
    <row r="101" spans="1:19" s="63" customFormat="1" ht="9" customHeight="1" x14ac:dyDescent="0.25">
      <c r="A101" s="628"/>
      <c r="B101" s="212"/>
      <c r="C101" s="212"/>
      <c r="D101" s="212"/>
      <c r="E101" s="211"/>
      <c r="F101" s="631"/>
      <c r="G101" s="631"/>
      <c r="H101" s="634"/>
      <c r="I101" s="528" t="s">
        <v>59</v>
      </c>
      <c r="J101" s="225"/>
      <c r="K101" s="635" t="str">
        <f>UPPER(IF(OR(J101="a",J101="as"),F99,IF(OR(J101="b",J101="bs"),F103,)))</f>
        <v/>
      </c>
      <c r="L101" s="636"/>
      <c r="M101" s="523"/>
      <c r="N101" s="640"/>
      <c r="O101" s="523"/>
      <c r="P101" s="640"/>
      <c r="Q101" s="523"/>
      <c r="R101" s="204"/>
      <c r="S101" s="207"/>
    </row>
    <row r="102" spans="1:19" s="63" customFormat="1" ht="9" customHeight="1" x14ac:dyDescent="0.25">
      <c r="A102" s="628">
        <v>22</v>
      </c>
      <c r="B102" s="197" t="str">
        <f>IF($D102="","",VLOOKUP($D102,'1D ELO'!$A$7:$P$39,14))</f>
        <v/>
      </c>
      <c r="C102" s="197" t="str">
        <f>IF($D102="","",VLOOKUP($D102,'1D ELO'!$A$7:$P$39,15))</f>
        <v/>
      </c>
      <c r="D102" s="199"/>
      <c r="E102" s="637" t="str">
        <f>UPPER(IF($D102="","",VLOOKUP($D102,'1D ELO'!$A$7:$P$39,5)))</f>
        <v/>
      </c>
      <c r="F102" s="219" t="str">
        <f>UPPER(IF($D102="","",VLOOKUP($D102,'1D ELO'!$A$7:$P$39,2)))</f>
        <v/>
      </c>
      <c r="G102" s="219" t="str">
        <f>IF($D102="","",VLOOKUP($D102,'1D ELO'!$A$7:$P$39,3))</f>
        <v/>
      </c>
      <c r="H102" s="638"/>
      <c r="I102" s="219" t="str">
        <f>IF($D102="","",VLOOKUP($D102,'1D ELO'!$A$7:$P$39,4))</f>
        <v/>
      </c>
      <c r="J102" s="639"/>
      <c r="K102" s="523"/>
      <c r="L102" s="640"/>
      <c r="M102" s="526"/>
      <c r="N102" s="645"/>
      <c r="O102" s="523"/>
      <c r="P102" s="640"/>
      <c r="Q102" s="523"/>
      <c r="R102" s="204"/>
      <c r="S102" s="207"/>
    </row>
    <row r="103" spans="1:19" s="63" customFormat="1" ht="9" customHeight="1" x14ac:dyDescent="0.25">
      <c r="A103" s="628"/>
      <c r="B103" s="210"/>
      <c r="C103" s="210"/>
      <c r="D103" s="210"/>
      <c r="E103" s="637" t="str">
        <f>UPPER(IF($D102="","",VLOOKUP($D102,'1D ELO'!$A$7:$P$33,11)))</f>
        <v/>
      </c>
      <c r="F103" s="219" t="str">
        <f>UPPER(IF($D102="","",VLOOKUP($D102,'1D ELO'!$A$7:$P$33,8)))</f>
        <v/>
      </c>
      <c r="G103" s="219" t="str">
        <f>IF($D102="","",VLOOKUP($D102,'1D ELO'!$A$7:$P$33,9))</f>
        <v/>
      </c>
      <c r="H103" s="638"/>
      <c r="I103" s="219" t="str">
        <f>IF($D102="","",VLOOKUP($D102,'1D ELO'!$A$7:$P$33,10))</f>
        <v/>
      </c>
      <c r="J103" s="629"/>
      <c r="K103" s="523"/>
      <c r="L103" s="640"/>
      <c r="M103" s="641"/>
      <c r="N103" s="646"/>
      <c r="O103" s="523"/>
      <c r="P103" s="640"/>
      <c r="Q103" s="523"/>
      <c r="R103" s="204"/>
      <c r="S103" s="207"/>
    </row>
    <row r="104" spans="1:19" s="63" customFormat="1" ht="9" customHeight="1" x14ac:dyDescent="0.25">
      <c r="A104" s="628"/>
      <c r="B104" s="212"/>
      <c r="C104" s="212"/>
      <c r="D104" s="223"/>
      <c r="E104" s="666"/>
      <c r="F104" s="631"/>
      <c r="G104" s="631"/>
      <c r="H104" s="634"/>
      <c r="I104" s="631"/>
      <c r="J104" s="643"/>
      <c r="K104" s="523"/>
      <c r="L104" s="632"/>
      <c r="M104" s="298" t="str">
        <f>UPPER(IF(OR(L105="a",L105="as"),K100,IF(OR(L105="b",L105="bs"),K108,)))</f>
        <v/>
      </c>
      <c r="N104" s="640"/>
      <c r="O104" s="523"/>
      <c r="P104" s="640"/>
      <c r="Q104" s="523"/>
      <c r="R104" s="204"/>
      <c r="S104" s="207"/>
    </row>
    <row r="105" spans="1:19" s="63" customFormat="1" ht="9" customHeight="1" x14ac:dyDescent="0.25">
      <c r="A105" s="628"/>
      <c r="B105" s="212"/>
      <c r="C105" s="212"/>
      <c r="D105" s="223"/>
      <c r="E105" s="666"/>
      <c r="F105" s="631"/>
      <c r="G105" s="631"/>
      <c r="H105" s="634"/>
      <c r="I105" s="631"/>
      <c r="J105" s="643"/>
      <c r="K105" s="215" t="s">
        <v>59</v>
      </c>
      <c r="L105" s="225"/>
      <c r="M105" s="635" t="str">
        <f>UPPER(IF(OR(L105="a",L105="as"),K101,IF(OR(L105="b",L105="bs"),K109,)))</f>
        <v/>
      </c>
      <c r="N105" s="629"/>
      <c r="O105" s="523"/>
      <c r="P105" s="640"/>
      <c r="Q105" s="523"/>
      <c r="R105" s="204"/>
      <c r="S105" s="207"/>
    </row>
    <row r="106" spans="1:19" s="63" customFormat="1" ht="9" customHeight="1" x14ac:dyDescent="0.25">
      <c r="A106" s="644">
        <v>23</v>
      </c>
      <c r="B106" s="197" t="str">
        <f>IF($D106="","",VLOOKUP($D106,'1D ELO'!$A$7:$P$39,14))</f>
        <v/>
      </c>
      <c r="C106" s="197" t="str">
        <f>IF($D106="","",VLOOKUP($D106,'1D ELO'!$A$7:$P$39,15))</f>
        <v/>
      </c>
      <c r="D106" s="199"/>
      <c r="E106" s="637" t="str">
        <f>UPPER(IF($D106="","",VLOOKUP($D106,'1D ELO'!$A$7:$P$39,5)))</f>
        <v/>
      </c>
      <c r="F106" s="219" t="str">
        <f>UPPER(IF($D106="","",VLOOKUP($D106,'1D ELO'!$A$7:$P$39,2)))</f>
        <v/>
      </c>
      <c r="G106" s="219" t="str">
        <f>IF($D106="","",VLOOKUP($D106,'1D ELO'!$A$7:$P$39,3))</f>
        <v/>
      </c>
      <c r="H106" s="638"/>
      <c r="I106" s="219" t="str">
        <f>IF($D106="","",VLOOKUP($D106,'1D ELO'!$A$7:$P$39,4))</f>
        <v/>
      </c>
      <c r="J106" s="626"/>
      <c r="K106" s="523"/>
      <c r="L106" s="640"/>
      <c r="M106" s="523"/>
      <c r="N106" s="627"/>
      <c r="O106" s="526"/>
      <c r="P106" s="640"/>
      <c r="Q106" s="523"/>
      <c r="R106" s="204"/>
      <c r="S106" s="207"/>
    </row>
    <row r="107" spans="1:19" s="63" customFormat="1" ht="9" customHeight="1" x14ac:dyDescent="0.25">
      <c r="A107" s="628"/>
      <c r="B107" s="210"/>
      <c r="C107" s="210"/>
      <c r="D107" s="210"/>
      <c r="E107" s="637" t="str">
        <f>UPPER(IF($D106="","",VLOOKUP($D106,'1D ELO'!$A$7:$P$33,11)))</f>
        <v/>
      </c>
      <c r="F107" s="219" t="str">
        <f>UPPER(IF($D106="","",VLOOKUP($D106,'1D ELO'!$A$7:$P$33,8)))</f>
        <v/>
      </c>
      <c r="G107" s="219" t="str">
        <f>IF($D106="","",VLOOKUP($D106,'1D ELO'!$A$7:$P$33,9))</f>
        <v/>
      </c>
      <c r="H107" s="638"/>
      <c r="I107" s="219" t="str">
        <f>IF($D106="","",VLOOKUP($D106,'1D ELO'!$A$7:$P$33,10))</f>
        <v/>
      </c>
      <c r="J107" s="629"/>
      <c r="K107" s="630" t="str">
        <f>IF(J107="a",F106,IF(J107="b",F108,""))</f>
        <v/>
      </c>
      <c r="L107" s="640"/>
      <c r="M107" s="523"/>
      <c r="N107" s="627"/>
      <c r="O107" s="523"/>
      <c r="P107" s="640"/>
      <c r="Q107" s="523"/>
      <c r="R107" s="204"/>
      <c r="S107" s="207"/>
    </row>
    <row r="108" spans="1:19" s="63" customFormat="1" ht="9" customHeight="1" x14ac:dyDescent="0.25">
      <c r="A108" s="628"/>
      <c r="B108" s="212"/>
      <c r="C108" s="212"/>
      <c r="D108" s="223"/>
      <c r="E108" s="666"/>
      <c r="F108" s="631"/>
      <c r="G108" s="631"/>
      <c r="H108" s="634"/>
      <c r="I108" s="631"/>
      <c r="J108" s="632"/>
      <c r="K108" s="298" t="str">
        <f>UPPER(IF(OR(J109="a",J109="as"),F106,IF(OR(J109="b",J109="bs"),F110,)))</f>
        <v/>
      </c>
      <c r="L108" s="645"/>
      <c r="M108" s="523"/>
      <c r="N108" s="627"/>
      <c r="O108" s="523"/>
      <c r="P108" s="640"/>
      <c r="Q108" s="523"/>
      <c r="R108" s="204"/>
      <c r="S108" s="207"/>
    </row>
    <row r="109" spans="1:19" s="63" customFormat="1" ht="9" customHeight="1" x14ac:dyDescent="0.25">
      <c r="A109" s="628"/>
      <c r="B109" s="212"/>
      <c r="C109" s="212"/>
      <c r="D109" s="223"/>
      <c r="E109" s="666"/>
      <c r="F109" s="631"/>
      <c r="G109" s="631"/>
      <c r="H109" s="634"/>
      <c r="I109" s="528" t="s">
        <v>59</v>
      </c>
      <c r="J109" s="225"/>
      <c r="K109" s="635" t="str">
        <f>UPPER(IF(OR(J109="a",J109="as"),F107,IF(OR(J109="b",J109="bs"),F111,)))</f>
        <v/>
      </c>
      <c r="L109" s="629"/>
      <c r="M109" s="523"/>
      <c r="N109" s="627"/>
      <c r="O109" s="523"/>
      <c r="P109" s="640"/>
      <c r="Q109" s="523"/>
      <c r="R109" s="204"/>
      <c r="S109" s="207"/>
    </row>
    <row r="110" spans="1:19" s="63" customFormat="1" ht="9" customHeight="1" x14ac:dyDescent="0.25">
      <c r="A110" s="623">
        <v>24</v>
      </c>
      <c r="B110" s="197" t="str">
        <f>IF($D110="","",VLOOKUP($D110,'1D ELO'!$A$7:$P$39,14))</f>
        <v/>
      </c>
      <c r="C110" s="197" t="str">
        <f>IF($D110="","",VLOOKUP($D110,'1D ELO'!$A$7:$P$39,15))</f>
        <v/>
      </c>
      <c r="D110" s="199"/>
      <c r="E110" s="624" t="str">
        <f>UPPER(IF($D110="","",VLOOKUP($D110,'1D ELO'!$A$7:$P$39,5)))</f>
        <v/>
      </c>
      <c r="F110" s="235" t="str">
        <f>UPPER(IF($D110="","",VLOOKUP($D110,'1D ELO'!$A$7:$P$39,2)))</f>
        <v/>
      </c>
      <c r="G110" s="235" t="str">
        <f>IF($D110="","",VLOOKUP($D110,'1D ELO'!$A$7:$P$39,3))</f>
        <v/>
      </c>
      <c r="H110" s="625"/>
      <c r="I110" s="235" t="str">
        <f>IF($D110="","",VLOOKUP($D110,'1D ELO'!$A$7:$P$39,4))</f>
        <v/>
      </c>
      <c r="J110" s="639"/>
      <c r="K110" s="523"/>
      <c r="L110" s="627"/>
      <c r="M110" s="526"/>
      <c r="N110" s="633"/>
      <c r="O110" s="523"/>
      <c r="P110" s="640"/>
      <c r="Q110" s="523"/>
      <c r="R110" s="204"/>
      <c r="S110" s="207"/>
    </row>
    <row r="111" spans="1:19" s="63" customFormat="1" ht="9" customHeight="1" x14ac:dyDescent="0.25">
      <c r="A111" s="628"/>
      <c r="B111" s="210"/>
      <c r="C111" s="210"/>
      <c r="D111" s="210"/>
      <c r="E111" s="624" t="str">
        <f>UPPER(IF($D110="","",VLOOKUP($D110,'1D ELO'!$A$7:$P$33,11)))</f>
        <v/>
      </c>
      <c r="F111" s="235" t="str">
        <f>UPPER(IF($D110="","",VLOOKUP($D110,'1D ELO'!$A$7:$P$33,8)))</f>
        <v/>
      </c>
      <c r="G111" s="235" t="str">
        <f>IF($D110="","",VLOOKUP($D110,'1D ELO'!$A$7:$P$33,9))</f>
        <v/>
      </c>
      <c r="H111" s="625"/>
      <c r="I111" s="235" t="str">
        <f>IF($D110="","",VLOOKUP($D110,'1D ELO'!$A$7:$P$33,10))</f>
        <v/>
      </c>
      <c r="J111" s="629"/>
      <c r="K111" s="523"/>
      <c r="L111" s="627"/>
      <c r="M111" s="641"/>
      <c r="N111" s="642"/>
      <c r="O111" s="523"/>
      <c r="P111" s="640"/>
      <c r="Q111" s="523"/>
      <c r="R111" s="204"/>
      <c r="S111" s="207"/>
    </row>
    <row r="112" spans="1:19" s="63" customFormat="1" ht="9" customHeight="1" x14ac:dyDescent="0.25">
      <c r="A112" s="628"/>
      <c r="B112" s="212"/>
      <c r="C112" s="212"/>
      <c r="D112" s="223"/>
      <c r="E112" s="666"/>
      <c r="F112" s="631"/>
      <c r="G112" s="631"/>
      <c r="H112" s="634"/>
      <c r="I112" s="631"/>
      <c r="J112" s="643"/>
      <c r="K112" s="523"/>
      <c r="L112" s="627"/>
      <c r="M112" s="523"/>
      <c r="N112" s="627"/>
      <c r="O112" s="627"/>
      <c r="P112" s="632"/>
      <c r="Q112" s="298" t="str">
        <f>UPPER(IF(OR(P113="a",P113="as"),O96,IF(OR(P113="b",P113="bs"),O128,)))</f>
        <v/>
      </c>
      <c r="R112" s="650"/>
      <c r="S112" s="207"/>
    </row>
    <row r="113" spans="1:19" s="63" customFormat="1" ht="9" customHeight="1" x14ac:dyDescent="0.25">
      <c r="A113" s="628"/>
      <c r="B113" s="212"/>
      <c r="C113" s="212"/>
      <c r="D113" s="223"/>
      <c r="E113" s="666"/>
      <c r="F113" s="631"/>
      <c r="G113" s="631"/>
      <c r="H113" s="634"/>
      <c r="I113" s="631"/>
      <c r="J113" s="643"/>
      <c r="K113" s="523"/>
      <c r="L113" s="627"/>
      <c r="M113" s="523"/>
      <c r="N113" s="627"/>
      <c r="O113" s="215" t="s">
        <v>59</v>
      </c>
      <c r="P113" s="225"/>
      <c r="Q113" s="635" t="str">
        <f>UPPER(IF(OR(P113="a",P113="as"),O97,IF(OR(P113="b",P113="bs"),O129,)))</f>
        <v/>
      </c>
      <c r="R113" s="667"/>
      <c r="S113" s="207"/>
    </row>
    <row r="114" spans="1:19" s="63" customFormat="1" ht="9" customHeight="1" x14ac:dyDescent="0.25">
      <c r="A114" s="623">
        <v>25</v>
      </c>
      <c r="B114" s="197" t="str">
        <f>IF($D114="","",VLOOKUP($D114,'1D ELO'!$A$7:$P$39,14))</f>
        <v/>
      </c>
      <c r="C114" s="197" t="str">
        <f>IF($D114="","",VLOOKUP($D114,'1D ELO'!$A$7:$P$39,15))</f>
        <v/>
      </c>
      <c r="D114" s="199"/>
      <c r="E114" s="624" t="str">
        <f>UPPER(IF($D114="","",VLOOKUP($D114,'1D ELO'!$A$7:$P$39,5)))</f>
        <v/>
      </c>
      <c r="F114" s="235" t="str">
        <f>UPPER(IF($D114="","",VLOOKUP($D114,'1D ELO'!$A$7:$P$39,2)))</f>
        <v/>
      </c>
      <c r="G114" s="235" t="str">
        <f>IF($D114="","",VLOOKUP($D114,'1D ELO'!$A$7:$P$39,3))</f>
        <v/>
      </c>
      <c r="H114" s="625"/>
      <c r="I114" s="235" t="str">
        <f>IF($D114="","",VLOOKUP($D114,'1D ELO'!$A$7:$P$39,4))</f>
        <v/>
      </c>
      <c r="J114" s="626"/>
      <c r="K114" s="523"/>
      <c r="L114" s="627"/>
      <c r="M114" s="523"/>
      <c r="N114" s="627"/>
      <c r="O114" s="523"/>
      <c r="P114" s="640"/>
      <c r="Q114" s="526"/>
      <c r="R114" s="204"/>
      <c r="S114" s="207"/>
    </row>
    <row r="115" spans="1:19" s="63" customFormat="1" ht="9" customHeight="1" x14ac:dyDescent="0.25">
      <c r="A115" s="628"/>
      <c r="B115" s="210"/>
      <c r="C115" s="210"/>
      <c r="D115" s="210"/>
      <c r="E115" s="624" t="str">
        <f>UPPER(IF($D114="","",VLOOKUP($D114,'1D ELO'!$A$7:$P$33,11)))</f>
        <v/>
      </c>
      <c r="F115" s="235" t="str">
        <f>UPPER(IF($D114="","",VLOOKUP($D114,'1D ELO'!$A$7:$P$33,8)))</f>
        <v/>
      </c>
      <c r="G115" s="235" t="str">
        <f>IF($D114="","",VLOOKUP($D114,'1D ELO'!$A$7:$P$33,9))</f>
        <v/>
      </c>
      <c r="H115" s="625"/>
      <c r="I115" s="235" t="str">
        <f>IF($D114="","",VLOOKUP($D114,'1D ELO'!$A$7:$P$33,10))</f>
        <v/>
      </c>
      <c r="J115" s="629"/>
      <c r="K115" s="630" t="str">
        <f>IF(J115="a",F114,IF(J115="b",F116,""))</f>
        <v/>
      </c>
      <c r="L115" s="627"/>
      <c r="M115" s="523"/>
      <c r="N115" s="627"/>
      <c r="O115" s="523"/>
      <c r="P115" s="640"/>
      <c r="Q115" s="641"/>
      <c r="R115" s="668"/>
      <c r="S115" s="207"/>
    </row>
    <row r="116" spans="1:19" s="63" customFormat="1" ht="9" customHeight="1" x14ac:dyDescent="0.25">
      <c r="A116" s="628"/>
      <c r="B116" s="212"/>
      <c r="C116" s="212"/>
      <c r="D116" s="223"/>
      <c r="E116" s="666"/>
      <c r="F116" s="631"/>
      <c r="G116" s="631"/>
      <c r="H116" s="634"/>
      <c r="I116" s="631"/>
      <c r="J116" s="632"/>
      <c r="K116" s="298" t="str">
        <f>UPPER(IF(OR(J117="a",J117="as"),F114,IF(OR(J117="b",J117="bs"),F118,)))</f>
        <v/>
      </c>
      <c r="L116" s="633"/>
      <c r="M116" s="523"/>
      <c r="N116" s="627"/>
      <c r="O116" s="523"/>
      <c r="P116" s="640"/>
      <c r="Q116" s="523"/>
      <c r="R116" s="204"/>
      <c r="S116" s="207"/>
    </row>
    <row r="117" spans="1:19" s="63" customFormat="1" ht="9" customHeight="1" x14ac:dyDescent="0.25">
      <c r="A117" s="628"/>
      <c r="B117" s="212"/>
      <c r="C117" s="212"/>
      <c r="D117" s="223"/>
      <c r="E117" s="666"/>
      <c r="F117" s="631"/>
      <c r="G117" s="631"/>
      <c r="H117" s="634"/>
      <c r="I117" s="528" t="s">
        <v>59</v>
      </c>
      <c r="J117" s="225"/>
      <c r="K117" s="635" t="str">
        <f>UPPER(IF(OR(J117="a",J117="as"),F115,IF(OR(J117="b",J117="bs"),F119,)))</f>
        <v/>
      </c>
      <c r="L117" s="636"/>
      <c r="M117" s="523"/>
      <c r="N117" s="627"/>
      <c r="O117" s="523"/>
      <c r="P117" s="640"/>
      <c r="Q117" s="523"/>
      <c r="R117" s="204"/>
      <c r="S117" s="207"/>
    </row>
    <row r="118" spans="1:19" s="63" customFormat="1" ht="9" customHeight="1" x14ac:dyDescent="0.25">
      <c r="A118" s="628">
        <v>26</v>
      </c>
      <c r="B118" s="197" t="str">
        <f>IF($D118="","",VLOOKUP($D118,'1D ELO'!$A$7:$P$39,14))</f>
        <v/>
      </c>
      <c r="C118" s="197" t="str">
        <f>IF($D118="","",VLOOKUP($D118,'1D ELO'!$A$7:$P$39,15))</f>
        <v/>
      </c>
      <c r="D118" s="199"/>
      <c r="E118" s="637" t="str">
        <f>UPPER(IF($D118="","",VLOOKUP($D118,'1D ELO'!$A$7:$P$39,5)))</f>
        <v/>
      </c>
      <c r="F118" s="219" t="str">
        <f>UPPER(IF($D118="","",VLOOKUP($D118,'1D ELO'!$A$7:$P$39,2)))</f>
        <v/>
      </c>
      <c r="G118" s="219" t="str">
        <f>IF($D118="","",VLOOKUP($D118,'1D ELO'!$A$7:$P$39,3))</f>
        <v/>
      </c>
      <c r="H118" s="638"/>
      <c r="I118" s="219" t="str">
        <f>IF($D118="","",VLOOKUP($D118,'1D ELO'!$A$7:$P$39,4))</f>
        <v/>
      </c>
      <c r="J118" s="639"/>
      <c r="K118" s="523"/>
      <c r="L118" s="640"/>
      <c r="M118" s="526"/>
      <c r="N118" s="633"/>
      <c r="O118" s="523"/>
      <c r="P118" s="640"/>
      <c r="Q118" s="523"/>
      <c r="R118" s="204"/>
      <c r="S118" s="207"/>
    </row>
    <row r="119" spans="1:19" s="63" customFormat="1" ht="9" customHeight="1" x14ac:dyDescent="0.25">
      <c r="A119" s="628"/>
      <c r="B119" s="210"/>
      <c r="C119" s="210"/>
      <c r="D119" s="210"/>
      <c r="E119" s="637" t="str">
        <f>UPPER(IF($D118="","",VLOOKUP($D118,'1D ELO'!$A$7:$P$33,11)))</f>
        <v/>
      </c>
      <c r="F119" s="219" t="str">
        <f>UPPER(IF($D118="","",VLOOKUP($D118,'1D ELO'!$A$7:$P$33,8)))</f>
        <v/>
      </c>
      <c r="G119" s="219" t="str">
        <f>IF($D118="","",VLOOKUP($D118,'1D ELO'!$A$7:$P$33,9))</f>
        <v/>
      </c>
      <c r="H119" s="638"/>
      <c r="I119" s="219" t="str">
        <f>IF($D118="","",VLOOKUP($D118,'1D ELO'!$A$7:$P$33,10))</f>
        <v/>
      </c>
      <c r="J119" s="629"/>
      <c r="K119" s="523"/>
      <c r="L119" s="640"/>
      <c r="M119" s="641"/>
      <c r="N119" s="642"/>
      <c r="O119" s="523"/>
      <c r="P119" s="640"/>
      <c r="Q119" s="523"/>
      <c r="R119" s="204"/>
      <c r="S119" s="207"/>
    </row>
    <row r="120" spans="1:19" s="63" customFormat="1" ht="9" customHeight="1" x14ac:dyDescent="0.25">
      <c r="A120" s="628"/>
      <c r="B120" s="212"/>
      <c r="C120" s="212"/>
      <c r="D120" s="223"/>
      <c r="E120" s="666"/>
      <c r="F120" s="631"/>
      <c r="G120" s="631"/>
      <c r="H120" s="634"/>
      <c r="I120" s="631"/>
      <c r="J120" s="643"/>
      <c r="K120" s="523"/>
      <c r="L120" s="632"/>
      <c r="M120" s="298" t="str">
        <f>UPPER(IF(OR(L121="a",L121="as"),K116,IF(OR(L121="b",L121="bs"),K124,)))</f>
        <v/>
      </c>
      <c r="N120" s="627"/>
      <c r="O120" s="523"/>
      <c r="P120" s="640"/>
      <c r="Q120" s="523"/>
      <c r="R120" s="204"/>
      <c r="S120" s="207"/>
    </row>
    <row r="121" spans="1:19" s="63" customFormat="1" ht="9" customHeight="1" x14ac:dyDescent="0.25">
      <c r="A121" s="628"/>
      <c r="B121" s="212"/>
      <c r="C121" s="212"/>
      <c r="D121" s="223"/>
      <c r="E121" s="666"/>
      <c r="F121" s="631"/>
      <c r="G121" s="631"/>
      <c r="H121" s="634"/>
      <c r="I121" s="631"/>
      <c r="J121" s="643"/>
      <c r="K121" s="215" t="s">
        <v>59</v>
      </c>
      <c r="L121" s="225"/>
      <c r="M121" s="635" t="str">
        <f>UPPER(IF(OR(L121="a",L121="as"),K117,IF(OR(L121="b",L121="bs"),K125,)))</f>
        <v/>
      </c>
      <c r="N121" s="636"/>
      <c r="O121" s="523"/>
      <c r="P121" s="640"/>
      <c r="Q121" s="523"/>
      <c r="R121" s="204"/>
      <c r="S121" s="207"/>
    </row>
    <row r="122" spans="1:19" s="63" customFormat="1" ht="9" customHeight="1" x14ac:dyDescent="0.25">
      <c r="A122" s="644">
        <v>27</v>
      </c>
      <c r="B122" s="197" t="str">
        <f>IF($D122="","",VLOOKUP($D122,'1D ELO'!$A$7:$P$39,14))</f>
        <v/>
      </c>
      <c r="C122" s="197" t="str">
        <f>IF($D122="","",VLOOKUP($D122,'1D ELO'!$A$7:$P$39,15))</f>
        <v/>
      </c>
      <c r="D122" s="199"/>
      <c r="E122" s="637" t="str">
        <f>UPPER(IF($D122="","",VLOOKUP($D122,'1D ELO'!$A$7:$P$39,5)))</f>
        <v/>
      </c>
      <c r="F122" s="219" t="str">
        <f>UPPER(IF($D122="","",VLOOKUP($D122,'1D ELO'!$A$7:$P$39,2)))</f>
        <v/>
      </c>
      <c r="G122" s="219" t="str">
        <f>IF($D122="","",VLOOKUP($D122,'1D ELO'!$A$7:$P$39,3))</f>
        <v/>
      </c>
      <c r="H122" s="638"/>
      <c r="I122" s="219" t="str">
        <f>IF($D122="","",VLOOKUP($D122,'1D ELO'!$A$7:$P$39,4))</f>
        <v/>
      </c>
      <c r="J122" s="626"/>
      <c r="K122" s="523"/>
      <c r="L122" s="640"/>
      <c r="M122" s="523"/>
      <c r="N122" s="640"/>
      <c r="O122" s="526"/>
      <c r="P122" s="640"/>
      <c r="Q122" s="523"/>
      <c r="R122" s="204"/>
      <c r="S122" s="207"/>
    </row>
    <row r="123" spans="1:19" s="63" customFormat="1" ht="9" customHeight="1" x14ac:dyDescent="0.25">
      <c r="A123" s="628"/>
      <c r="B123" s="210"/>
      <c r="C123" s="210"/>
      <c r="D123" s="210"/>
      <c r="E123" s="637" t="str">
        <f>UPPER(IF($D122="","",VLOOKUP($D122,'1D ELO'!$A$7:$P$33,11)))</f>
        <v/>
      </c>
      <c r="F123" s="219" t="str">
        <f>UPPER(IF($D122="","",VLOOKUP($D122,'1D ELO'!$A$7:$P$33,8)))</f>
        <v/>
      </c>
      <c r="G123" s="219" t="str">
        <f>IF($D122="","",VLOOKUP($D122,'1D ELO'!$A$7:$P$33,9))</f>
        <v/>
      </c>
      <c r="H123" s="638"/>
      <c r="I123" s="219" t="str">
        <f>IF($D122="","",VLOOKUP($D122,'1D ELO'!$A$7:$P$33,10))</f>
        <v/>
      </c>
      <c r="J123" s="629"/>
      <c r="K123" s="630" t="str">
        <f>IF(J123="a",F122,IF(J123="b",F124,""))</f>
        <v/>
      </c>
      <c r="L123" s="640"/>
      <c r="M123" s="523"/>
      <c r="N123" s="640"/>
      <c r="O123" s="523"/>
      <c r="P123" s="640"/>
      <c r="Q123" s="523"/>
      <c r="R123" s="204"/>
      <c r="S123" s="207"/>
    </row>
    <row r="124" spans="1:19" s="63" customFormat="1" ht="9" customHeight="1" x14ac:dyDescent="0.25">
      <c r="A124" s="628"/>
      <c r="B124" s="212"/>
      <c r="C124" s="212"/>
      <c r="D124" s="212"/>
      <c r="E124" s="211"/>
      <c r="F124" s="631"/>
      <c r="G124" s="631"/>
      <c r="H124" s="634"/>
      <c r="I124" s="631"/>
      <c r="J124" s="632"/>
      <c r="K124" s="298" t="str">
        <f>UPPER(IF(OR(J125="a",J125="as"),F122,IF(OR(J125="b",J125="bs"),F126,)))</f>
        <v/>
      </c>
      <c r="L124" s="645"/>
      <c r="M124" s="523"/>
      <c r="N124" s="640"/>
      <c r="O124" s="523"/>
      <c r="P124" s="640"/>
      <c r="Q124" s="523"/>
      <c r="R124" s="204"/>
      <c r="S124" s="207"/>
    </row>
    <row r="125" spans="1:19" s="63" customFormat="1" ht="9" customHeight="1" x14ac:dyDescent="0.25">
      <c r="A125" s="628"/>
      <c r="B125" s="212"/>
      <c r="C125" s="212"/>
      <c r="D125" s="212"/>
      <c r="E125" s="211"/>
      <c r="F125" s="631"/>
      <c r="G125" s="631"/>
      <c r="H125" s="634"/>
      <c r="I125" s="528" t="s">
        <v>59</v>
      </c>
      <c r="J125" s="225"/>
      <c r="K125" s="635" t="str">
        <f>UPPER(IF(OR(J125="a",J125="as"),F123,IF(OR(J125="b",J125="bs"),F127,)))</f>
        <v/>
      </c>
      <c r="L125" s="629"/>
      <c r="M125" s="523"/>
      <c r="N125" s="640"/>
      <c r="O125" s="523"/>
      <c r="P125" s="640"/>
      <c r="Q125" s="523"/>
      <c r="R125" s="204"/>
      <c r="S125" s="207"/>
    </row>
    <row r="126" spans="1:19" s="63" customFormat="1" ht="9" customHeight="1" x14ac:dyDescent="0.25">
      <c r="A126" s="628">
        <v>28</v>
      </c>
      <c r="B126" s="197" t="str">
        <f>IF($D126="","",VLOOKUP($D126,'1D ELO'!$A$7:$P$39,14))</f>
        <v/>
      </c>
      <c r="C126" s="197" t="str">
        <f>IF($D126="","",VLOOKUP($D126,'1D ELO'!$A$7:$P$39,15))</f>
        <v/>
      </c>
      <c r="D126" s="199"/>
      <c r="E126" s="637" t="str">
        <f>UPPER(IF($D126="","",VLOOKUP($D126,'1D ELO'!$A$7:$P$39,5)))</f>
        <v/>
      </c>
      <c r="F126" s="219" t="str">
        <f>UPPER(IF($D126="","",VLOOKUP($D126,'1D ELO'!$A$7:$P$39,2)))</f>
        <v/>
      </c>
      <c r="G126" s="219" t="str">
        <f>IF($D126="","",VLOOKUP($D126,'1D ELO'!$A$7:$P$39,3))</f>
        <v/>
      </c>
      <c r="H126" s="638"/>
      <c r="I126" s="219" t="str">
        <f>IF($D126="","",VLOOKUP($D126,'1D ELO'!$A$7:$P$39,4))</f>
        <v/>
      </c>
      <c r="J126" s="639"/>
      <c r="K126" s="523"/>
      <c r="L126" s="627"/>
      <c r="M126" s="526"/>
      <c r="N126" s="645"/>
      <c r="O126" s="523"/>
      <c r="P126" s="640"/>
      <c r="Q126" s="523"/>
      <c r="R126" s="204"/>
      <c r="S126" s="207"/>
    </row>
    <row r="127" spans="1:19" s="63" customFormat="1" ht="9" customHeight="1" x14ac:dyDescent="0.25">
      <c r="A127" s="628"/>
      <c r="B127" s="210"/>
      <c r="C127" s="210"/>
      <c r="D127" s="210"/>
      <c r="E127" s="637" t="str">
        <f>UPPER(IF($D126="","",VLOOKUP($D126,'1D ELO'!$A$7:$P$33,11)))</f>
        <v/>
      </c>
      <c r="F127" s="219" t="str">
        <f>UPPER(IF($D126="","",VLOOKUP($D126,'1D ELO'!$A$7:$P$33,8)))</f>
        <v/>
      </c>
      <c r="G127" s="219" t="str">
        <f>IF($D126="","",VLOOKUP($D126,'1D ELO'!$A$7:$P$33,9))</f>
        <v/>
      </c>
      <c r="H127" s="638"/>
      <c r="I127" s="219" t="str">
        <f>IF($D126="","",VLOOKUP($D126,'1D ELO'!$A$7:$P$33,10))</f>
        <v/>
      </c>
      <c r="J127" s="629"/>
      <c r="K127" s="523"/>
      <c r="L127" s="627"/>
      <c r="M127" s="641"/>
      <c r="N127" s="646"/>
      <c r="O127" s="523"/>
      <c r="P127" s="640"/>
      <c r="Q127" s="523"/>
      <c r="R127" s="204"/>
      <c r="S127" s="207"/>
    </row>
    <row r="128" spans="1:19" s="63" customFormat="1" ht="9" customHeight="1" x14ac:dyDescent="0.25">
      <c r="A128" s="628"/>
      <c r="B128" s="212"/>
      <c r="C128" s="212"/>
      <c r="D128" s="212"/>
      <c r="E128" s="211"/>
      <c r="F128" s="631"/>
      <c r="G128" s="631"/>
      <c r="H128" s="634"/>
      <c r="I128" s="631"/>
      <c r="J128" s="643"/>
      <c r="K128" s="523"/>
      <c r="L128" s="627"/>
      <c r="M128" s="523"/>
      <c r="N128" s="632"/>
      <c r="O128" s="298" t="str">
        <f>UPPER(IF(OR(N129="a",N129="as"),M120,IF(OR(N129="b",N129="bs"),M136,)))</f>
        <v/>
      </c>
      <c r="P128" s="640"/>
      <c r="Q128" s="523"/>
      <c r="R128" s="204"/>
      <c r="S128" s="207"/>
    </row>
    <row r="129" spans="1:19" s="63" customFormat="1" ht="9" customHeight="1" x14ac:dyDescent="0.25">
      <c r="A129" s="628"/>
      <c r="B129" s="212"/>
      <c r="C129" s="212"/>
      <c r="D129" s="212"/>
      <c r="E129" s="211"/>
      <c r="F129" s="631"/>
      <c r="G129" s="631"/>
      <c r="H129" s="634"/>
      <c r="I129" s="631"/>
      <c r="J129" s="643"/>
      <c r="K129" s="523"/>
      <c r="L129" s="627"/>
      <c r="M129" s="215" t="s">
        <v>59</v>
      </c>
      <c r="N129" s="225"/>
      <c r="O129" s="635" t="str">
        <f>UPPER(IF(OR(N129="a",N129="as"),M121,IF(OR(N129="b",N129="bs"),M137,)))</f>
        <v/>
      </c>
      <c r="P129" s="629"/>
      <c r="Q129" s="523"/>
      <c r="R129" s="204"/>
      <c r="S129" s="207"/>
    </row>
    <row r="130" spans="1:19" s="63" customFormat="1" ht="9" customHeight="1" x14ac:dyDescent="0.25">
      <c r="A130" s="644">
        <v>29</v>
      </c>
      <c r="B130" s="197" t="str">
        <f>IF($D130="","",VLOOKUP($D130,'1D ELO'!$A$7:$P$39,14))</f>
        <v/>
      </c>
      <c r="C130" s="197" t="str">
        <f>IF($D130="","",VLOOKUP($D130,'1D ELO'!$A$7:$P$39,15))</f>
        <v/>
      </c>
      <c r="D130" s="199"/>
      <c r="E130" s="637" t="str">
        <f>UPPER(IF($D130="","",VLOOKUP($D130,'1D ELO'!$A$7:$P$39,5)))</f>
        <v/>
      </c>
      <c r="F130" s="219" t="str">
        <f>UPPER(IF($D130="","",VLOOKUP($D130,'1D ELO'!$A$7:$P$39,2)))</f>
        <v/>
      </c>
      <c r="G130" s="219" t="str">
        <f>IF($D130="","",VLOOKUP($D130,'1D ELO'!$A$7:$P$39,3))</f>
        <v/>
      </c>
      <c r="H130" s="638"/>
      <c r="I130" s="219" t="str">
        <f>IF($D130="","",VLOOKUP($D130,'1D ELO'!$A$7:$P$39,4))</f>
        <v/>
      </c>
      <c r="J130" s="626"/>
      <c r="K130" s="523"/>
      <c r="L130" s="627"/>
      <c r="M130" s="523"/>
      <c r="N130" s="640"/>
      <c r="O130" s="523"/>
      <c r="P130" s="627"/>
      <c r="Q130" s="523"/>
      <c r="R130" s="204"/>
      <c r="S130" s="207"/>
    </row>
    <row r="131" spans="1:19" s="63" customFormat="1" ht="9" customHeight="1" x14ac:dyDescent="0.25">
      <c r="A131" s="628"/>
      <c r="B131" s="210"/>
      <c r="C131" s="210"/>
      <c r="D131" s="210"/>
      <c r="E131" s="637" t="str">
        <f>UPPER(IF($D130="","",VLOOKUP($D130,'1D ELO'!$A$7:$P$33,11)))</f>
        <v/>
      </c>
      <c r="F131" s="219" t="str">
        <f>UPPER(IF($D130="","",VLOOKUP($D130,'1D ELO'!$A$7:$P$33,8)))</f>
        <v/>
      </c>
      <c r="G131" s="219" t="str">
        <f>IF($D130="","",VLOOKUP($D130,'1D ELO'!$A$7:$P$33,9))</f>
        <v/>
      </c>
      <c r="H131" s="638"/>
      <c r="I131" s="219" t="str">
        <f>IF($D130="","",VLOOKUP($D130,'1D ELO'!$A$7:$P$33,10))</f>
        <v/>
      </c>
      <c r="J131" s="629"/>
      <c r="K131" s="630" t="str">
        <f>IF(J131="a",F130,IF(J131="b",F132,""))</f>
        <v/>
      </c>
      <c r="L131" s="627"/>
      <c r="M131" s="523"/>
      <c r="N131" s="640"/>
      <c r="O131" s="523"/>
      <c r="P131" s="627"/>
      <c r="Q131" s="523"/>
      <c r="R131" s="204"/>
      <c r="S131" s="207"/>
    </row>
    <row r="132" spans="1:19" s="63" customFormat="1" ht="9" customHeight="1" x14ac:dyDescent="0.25">
      <c r="A132" s="628"/>
      <c r="B132" s="212"/>
      <c r="C132" s="212"/>
      <c r="D132" s="223"/>
      <c r="E132" s="666"/>
      <c r="F132" s="631"/>
      <c r="G132" s="631"/>
      <c r="H132" s="634"/>
      <c r="I132" s="631"/>
      <c r="J132" s="632"/>
      <c r="K132" s="298" t="str">
        <f>UPPER(IF(OR(J133="a",J133="as"),F130,IF(OR(J133="b",J133="bs"),F134,)))</f>
        <v/>
      </c>
      <c r="L132" s="633"/>
      <c r="M132" s="523"/>
      <c r="N132" s="640"/>
      <c r="O132" s="523"/>
      <c r="P132" s="627"/>
      <c r="Q132" s="523"/>
      <c r="R132" s="204"/>
      <c r="S132" s="207"/>
    </row>
    <row r="133" spans="1:19" s="63" customFormat="1" ht="9" customHeight="1" x14ac:dyDescent="0.25">
      <c r="A133" s="628"/>
      <c r="B133" s="212"/>
      <c r="C133" s="212"/>
      <c r="D133" s="223"/>
      <c r="E133" s="666"/>
      <c r="F133" s="631"/>
      <c r="G133" s="631"/>
      <c r="H133" s="634"/>
      <c r="I133" s="528" t="s">
        <v>59</v>
      </c>
      <c r="J133" s="225"/>
      <c r="K133" s="635" t="str">
        <f>UPPER(IF(OR(J133="a",J133="as"),F131,IF(OR(J133="b",J133="bs"),F135,)))</f>
        <v/>
      </c>
      <c r="L133" s="636"/>
      <c r="M133" s="523"/>
      <c r="N133" s="640"/>
      <c r="O133" s="523"/>
      <c r="P133" s="627"/>
      <c r="Q133" s="523"/>
      <c r="R133" s="204"/>
      <c r="S133" s="207"/>
    </row>
    <row r="134" spans="1:19" s="63" customFormat="1" ht="9" customHeight="1" x14ac:dyDescent="0.25">
      <c r="A134" s="628">
        <v>30</v>
      </c>
      <c r="B134" s="197" t="str">
        <f>IF($D134="","",VLOOKUP($D134,'1D ELO'!$A$7:$P$39,14))</f>
        <v/>
      </c>
      <c r="C134" s="197" t="str">
        <f>IF($D134="","",VLOOKUP($D134,'1D ELO'!$A$7:$P$39,15))</f>
        <v/>
      </c>
      <c r="D134" s="199"/>
      <c r="E134" s="637" t="str">
        <f>UPPER(IF($D134="","",VLOOKUP($D134,'1D ELO'!$A$7:$P$39,5)))</f>
        <v/>
      </c>
      <c r="F134" s="219" t="str">
        <f>UPPER(IF($D134="","",VLOOKUP($D134,'1D ELO'!$A$7:$P$39,2)))</f>
        <v/>
      </c>
      <c r="G134" s="219" t="str">
        <f>IF($D134="","",VLOOKUP($D134,'1D ELO'!$A$7:$P$39,3))</f>
        <v/>
      </c>
      <c r="H134" s="638"/>
      <c r="I134" s="219" t="str">
        <f>IF($D134="","",VLOOKUP($D134,'1D ELO'!$A$7:$P$39,4))</f>
        <v/>
      </c>
      <c r="J134" s="639"/>
      <c r="K134" s="523"/>
      <c r="L134" s="640"/>
      <c r="M134" s="526"/>
      <c r="N134" s="645"/>
      <c r="O134" s="523"/>
      <c r="P134" s="627"/>
      <c r="Q134" s="523"/>
      <c r="R134" s="204"/>
      <c r="S134" s="207"/>
    </row>
    <row r="135" spans="1:19" s="63" customFormat="1" ht="9" customHeight="1" x14ac:dyDescent="0.25">
      <c r="A135" s="628"/>
      <c r="B135" s="210"/>
      <c r="C135" s="210"/>
      <c r="D135" s="210"/>
      <c r="E135" s="637" t="str">
        <f>UPPER(IF($D134="","",VLOOKUP($D134,'1D ELO'!$A$7:$P$33,11)))</f>
        <v/>
      </c>
      <c r="F135" s="219" t="str">
        <f>UPPER(IF($D134="","",VLOOKUP($D134,'1D ELO'!$A$7:$P$33,8)))</f>
        <v/>
      </c>
      <c r="G135" s="219" t="str">
        <f>IF($D134="","",VLOOKUP($D134,'1D ELO'!$A$7:$P$33,9))</f>
        <v/>
      </c>
      <c r="H135" s="638"/>
      <c r="I135" s="219" t="str">
        <f>IF($D134="","",VLOOKUP($D134,'1D ELO'!$A$7:$P$33,10))</f>
        <v/>
      </c>
      <c r="J135" s="629"/>
      <c r="K135" s="523"/>
      <c r="L135" s="640"/>
      <c r="M135" s="641"/>
      <c r="N135" s="646"/>
      <c r="O135" s="523"/>
      <c r="P135" s="627"/>
      <c r="Q135" s="523"/>
      <c r="R135" s="204"/>
      <c r="S135" s="207"/>
    </row>
    <row r="136" spans="1:19" s="63" customFormat="1" ht="9" customHeight="1" x14ac:dyDescent="0.25">
      <c r="A136" s="628"/>
      <c r="B136" s="212"/>
      <c r="C136" s="212"/>
      <c r="D136" s="223"/>
      <c r="E136" s="666"/>
      <c r="F136" s="631"/>
      <c r="G136" s="631"/>
      <c r="H136" s="634"/>
      <c r="I136" s="631"/>
      <c r="J136" s="643"/>
      <c r="K136" s="523"/>
      <c r="L136" s="632"/>
      <c r="M136" s="298" t="str">
        <f>UPPER(IF(OR(L137="a",L137="as"),K132,IF(OR(L137="b",L137="bs"),K140,)))</f>
        <v/>
      </c>
      <c r="N136" s="640"/>
      <c r="O136" s="523"/>
      <c r="P136" s="627"/>
      <c r="Q136" s="523"/>
      <c r="R136" s="204"/>
      <c r="S136" s="207"/>
    </row>
    <row r="137" spans="1:19" s="63" customFormat="1" ht="9" customHeight="1" x14ac:dyDescent="0.25">
      <c r="A137" s="628"/>
      <c r="B137" s="212"/>
      <c r="C137" s="212"/>
      <c r="D137" s="223"/>
      <c r="E137" s="666"/>
      <c r="F137" s="631"/>
      <c r="G137" s="631"/>
      <c r="H137" s="634"/>
      <c r="I137" s="631"/>
      <c r="J137" s="643"/>
      <c r="K137" s="215" t="s">
        <v>59</v>
      </c>
      <c r="L137" s="225"/>
      <c r="M137" s="635" t="str">
        <f>UPPER(IF(OR(L137="a",L137="as"),K133,IF(OR(L137="b",L137="bs"),K141,)))</f>
        <v/>
      </c>
      <c r="N137" s="629"/>
      <c r="O137" s="523"/>
      <c r="P137" s="627"/>
      <c r="Q137" s="523"/>
      <c r="R137" s="204"/>
      <c r="S137" s="207"/>
    </row>
    <row r="138" spans="1:19" s="63" customFormat="1" ht="9" customHeight="1" x14ac:dyDescent="0.25">
      <c r="A138" s="644">
        <v>31</v>
      </c>
      <c r="B138" s="197" t="str">
        <f>IF($D138="","",VLOOKUP($D138,'1D ELO'!$A$7:$P$39,14))</f>
        <v/>
      </c>
      <c r="C138" s="197" t="str">
        <f>IF($D138="","",VLOOKUP($D138,'1D ELO'!$A$7:$P$39,15))</f>
        <v/>
      </c>
      <c r="D138" s="199"/>
      <c r="E138" s="637" t="str">
        <f>UPPER(IF($D138="","",VLOOKUP($D138,'1D ELO'!$A$7:$P$39,5)))</f>
        <v/>
      </c>
      <c r="F138" s="219" t="str">
        <f>UPPER(IF($D138="","",VLOOKUP($D138,'1D ELO'!$A$7:$P$39,2)))</f>
        <v/>
      </c>
      <c r="G138" s="219" t="str">
        <f>IF($D138="","",VLOOKUP($D138,'1D ELO'!$A$7:$P$39,3))</f>
        <v/>
      </c>
      <c r="H138" s="638"/>
      <c r="I138" s="219" t="str">
        <f>IF($D138="","",VLOOKUP($D138,'1D ELO'!$A$7:$P$39,4))</f>
        <v/>
      </c>
      <c r="J138" s="626"/>
      <c r="K138" s="523"/>
      <c r="L138" s="640"/>
      <c r="M138" s="523"/>
      <c r="N138" s="627"/>
      <c r="O138" s="672" t="str">
        <f>O63</f>
        <v>Döntő</v>
      </c>
      <c r="P138" s="673"/>
      <c r="Q138" s="672" t="str">
        <f>Q63</f>
        <v>Nyertes</v>
      </c>
      <c r="R138" s="673"/>
      <c r="S138" s="207"/>
    </row>
    <row r="139" spans="1:19" s="63" customFormat="1" ht="9" customHeight="1" x14ac:dyDescent="0.25">
      <c r="A139" s="628"/>
      <c r="B139" s="210"/>
      <c r="C139" s="210"/>
      <c r="D139" s="210"/>
      <c r="E139" s="637" t="str">
        <f>UPPER(IF($D138="","",VLOOKUP($D138,'1D ELO'!$A$7:$P$33,11)))</f>
        <v/>
      </c>
      <c r="F139" s="219" t="str">
        <f>UPPER(IF($D138="","",VLOOKUP($D138,'1D ELO'!$A$7:$P$33,8)))</f>
        <v/>
      </c>
      <c r="G139" s="219" t="str">
        <f>IF($D138="","",VLOOKUP($D138,'1D ELO'!$A$7:$P$33,9))</f>
        <v/>
      </c>
      <c r="H139" s="638"/>
      <c r="I139" s="219" t="str">
        <f>IF($D138="","",VLOOKUP($D138,'1D ELO'!$A$7:$P$33,10))</f>
        <v/>
      </c>
      <c r="J139" s="629"/>
      <c r="K139" s="630" t="str">
        <f>IF(J139="a",F138,IF(J139="b",F140,""))</f>
        <v/>
      </c>
      <c r="L139" s="640"/>
      <c r="M139" s="523"/>
      <c r="N139" s="627"/>
      <c r="O139" s="674" t="str">
        <f>O64</f>
        <v/>
      </c>
      <c r="P139" s="673"/>
      <c r="Q139" s="676"/>
      <c r="R139" s="673"/>
      <c r="S139" s="207"/>
    </row>
    <row r="140" spans="1:19" s="63" customFormat="1" ht="9" customHeight="1" x14ac:dyDescent="0.25">
      <c r="A140" s="628"/>
      <c r="B140" s="212"/>
      <c r="C140" s="212"/>
      <c r="D140" s="212"/>
      <c r="E140" s="211"/>
      <c r="F140" s="631"/>
      <c r="G140" s="631"/>
      <c r="H140" s="634"/>
      <c r="I140" s="631"/>
      <c r="J140" s="632"/>
      <c r="K140" s="298" t="str">
        <f>UPPER(IF(OR(J141="a",J141="as"),F138,IF(OR(J141="b",J141="bs"),F142,)))</f>
        <v/>
      </c>
      <c r="L140" s="645"/>
      <c r="M140" s="523"/>
      <c r="N140" s="627"/>
      <c r="O140" s="677" t="str">
        <f>O65</f>
        <v/>
      </c>
      <c r="P140" s="695"/>
      <c r="Q140" s="676"/>
      <c r="R140" s="673"/>
      <c r="S140" s="207"/>
    </row>
    <row r="141" spans="1:19" s="63" customFormat="1" ht="9" customHeight="1" x14ac:dyDescent="0.25">
      <c r="A141" s="628"/>
      <c r="B141" s="212"/>
      <c r="C141" s="212"/>
      <c r="D141" s="212"/>
      <c r="E141" s="211"/>
      <c r="F141" s="631"/>
      <c r="G141" s="631"/>
      <c r="H141" s="634"/>
      <c r="I141" s="528" t="s">
        <v>59</v>
      </c>
      <c r="J141" s="225"/>
      <c r="K141" s="635" t="str">
        <f>UPPER(IF(OR(J141="a",J141="as"),F139,IF(OR(J141="b",J141="bs"),F143,)))</f>
        <v/>
      </c>
      <c r="L141" s="629"/>
      <c r="M141" s="523"/>
      <c r="N141" s="627"/>
      <c r="O141" s="676"/>
      <c r="P141" s="696"/>
      <c r="Q141" s="674" t="str">
        <f>Q66</f>
        <v/>
      </c>
      <c r="R141" s="673"/>
      <c r="S141" s="207"/>
    </row>
    <row r="142" spans="1:19" s="63" customFormat="1" ht="9" customHeight="1" x14ac:dyDescent="0.25">
      <c r="A142" s="669">
        <v>32</v>
      </c>
      <c r="B142" s="197" t="str">
        <f>IF($D142="","",VLOOKUP($D142,'1D ELO'!$A$7:$P$39,14))</f>
        <v/>
      </c>
      <c r="C142" s="197" t="str">
        <f>IF($D142="","",VLOOKUP($D142,'1D ELO'!$A$7:$P$39,15))</f>
        <v/>
      </c>
      <c r="D142" s="199"/>
      <c r="E142" s="624" t="str">
        <f>UPPER(IF($D142="","",VLOOKUP($D142,'1D ELO'!$A$7:$P$39,5)))</f>
        <v/>
      </c>
      <c r="F142" s="235" t="str">
        <f>UPPER(IF($D142="","",VLOOKUP($D142,'1D ELO'!$A$7:$P$39,2)))</f>
        <v/>
      </c>
      <c r="G142" s="235" t="str">
        <f>IF($D142="","",VLOOKUP($D142,'1D ELO'!$A$7:$P$39,3))</f>
        <v/>
      </c>
      <c r="H142" s="625"/>
      <c r="I142" s="235" t="str">
        <f>IF($D142="","",VLOOKUP($D142,'1D ELO'!$A$7:$P$39,4))</f>
        <v/>
      </c>
      <c r="J142" s="639"/>
      <c r="K142" s="523"/>
      <c r="L142" s="627"/>
      <c r="M142" s="526"/>
      <c r="N142" s="633"/>
      <c r="O142" s="676"/>
      <c r="P142" s="696"/>
      <c r="Q142" s="677" t="str">
        <f>Q67</f>
        <v/>
      </c>
      <c r="R142" s="695"/>
      <c r="S142" s="207"/>
    </row>
    <row r="143" spans="1:19" s="63" customFormat="1" ht="9" customHeight="1" x14ac:dyDescent="0.25">
      <c r="A143" s="628"/>
      <c r="B143" s="210"/>
      <c r="C143" s="210"/>
      <c r="D143" s="210"/>
      <c r="E143" s="624" t="str">
        <f>UPPER(IF($D142="","",VLOOKUP($D142,'1D ELO'!$A$7:$P$33,11)))</f>
        <v/>
      </c>
      <c r="F143" s="235" t="str">
        <f>UPPER(IF($D142="","",VLOOKUP($D142,'1D ELO'!$A$7:$P$33,8)))</f>
        <v/>
      </c>
      <c r="G143" s="235" t="str">
        <f>IF($D142="","",VLOOKUP($D142,'1D ELO'!$A$7:$P$33,9))</f>
        <v/>
      </c>
      <c r="H143" s="625"/>
      <c r="I143" s="235" t="str">
        <f>IF($D142="","",VLOOKUP($D142,'1D ELO'!$A$7:$P$33,10))</f>
        <v/>
      </c>
      <c r="J143" s="629"/>
      <c r="K143" s="523"/>
      <c r="L143" s="627"/>
      <c r="M143" s="641"/>
      <c r="N143" s="642"/>
      <c r="O143" s="674" t="str">
        <f>O68</f>
        <v/>
      </c>
      <c r="P143" s="696"/>
      <c r="Q143" s="676">
        <f>Q68</f>
        <v>0</v>
      </c>
      <c r="R143" s="673"/>
      <c r="S143" s="207"/>
    </row>
    <row r="144" spans="1:19" s="63" customFormat="1" ht="9" customHeight="1" x14ac:dyDescent="0.25">
      <c r="A144" s="482"/>
      <c r="B144" s="503"/>
      <c r="C144" s="503"/>
      <c r="D144" s="651"/>
      <c r="E144" s="651"/>
      <c r="F144" s="524"/>
      <c r="G144" s="524"/>
      <c r="H144" s="652"/>
      <c r="I144" s="524"/>
      <c r="J144" s="653"/>
      <c r="K144" s="205"/>
      <c r="L144" s="206"/>
      <c r="M144" s="205"/>
      <c r="N144" s="206"/>
      <c r="O144" s="677" t="str">
        <f>O69</f>
        <v/>
      </c>
      <c r="P144" s="697"/>
      <c r="Q144" s="698"/>
      <c r="R144" s="699"/>
      <c r="S144" s="207"/>
    </row>
    <row r="145" spans="1:19" s="10" customFormat="1" ht="6" customHeight="1" x14ac:dyDescent="0.25">
      <c r="A145" s="482"/>
      <c r="B145" s="503"/>
      <c r="C145" s="503"/>
      <c r="D145" s="651"/>
      <c r="E145" s="651"/>
      <c r="F145" s="524"/>
      <c r="G145" s="524"/>
      <c r="H145" s="652"/>
      <c r="I145" s="524"/>
      <c r="J145" s="653"/>
      <c r="K145" s="205"/>
      <c r="L145" s="206"/>
      <c r="M145" s="307"/>
      <c r="N145" s="308"/>
      <c r="O145" s="685"/>
      <c r="P145" s="686"/>
      <c r="Q145" s="685"/>
      <c r="R145" s="686"/>
      <c r="S145" s="314"/>
    </row>
    <row r="146" spans="1:19" s="21" customFormat="1" ht="10.5" customHeight="1" x14ac:dyDescent="0.25">
      <c r="A146" s="242" t="s">
        <v>54</v>
      </c>
      <c r="B146" s="243"/>
      <c r="C146" s="244"/>
      <c r="D146" s="245" t="s">
        <v>60</v>
      </c>
      <c r="E146" s="245"/>
      <c r="F146" s="246" t="s">
        <v>233</v>
      </c>
      <c r="G146" s="245" t="s">
        <v>60</v>
      </c>
      <c r="H146" s="246" t="s">
        <v>233</v>
      </c>
      <c r="I146" s="654"/>
      <c r="J146" s="246" t="s">
        <v>60</v>
      </c>
      <c r="K146" s="246" t="s">
        <v>62</v>
      </c>
      <c r="L146" s="248"/>
      <c r="M146" s="246" t="s">
        <v>63</v>
      </c>
      <c r="N146" s="249"/>
      <c r="O146" s="250" t="s">
        <v>234</v>
      </c>
      <c r="P146" s="250"/>
      <c r="Q146" s="251">
        <f>Q71</f>
        <v>0</v>
      </c>
      <c r="R146" s="252"/>
    </row>
    <row r="147" spans="1:19" s="21" customFormat="1" ht="9" customHeight="1" x14ac:dyDescent="0.25">
      <c r="A147" s="309" t="s">
        <v>244</v>
      </c>
      <c r="B147" s="262"/>
      <c r="C147" s="310"/>
      <c r="D147" s="257">
        <v>1</v>
      </c>
      <c r="E147" s="257"/>
      <c r="F147" s="258">
        <f t="shared" ref="F147:H154" si="0">F72</f>
        <v>0</v>
      </c>
      <c r="G147" s="416">
        <f t="shared" si="0"/>
        <v>5</v>
      </c>
      <c r="H147" s="416">
        <f t="shared" si="0"/>
        <v>0</v>
      </c>
      <c r="I147" s="655"/>
      <c r="J147" s="656" t="s">
        <v>66</v>
      </c>
      <c r="K147" s="262">
        <f t="shared" ref="K147:K154" si="1">K72</f>
        <v>0</v>
      </c>
      <c r="L147" s="263"/>
      <c r="M147" s="262">
        <f t="shared" ref="M147:M154" si="2">M72</f>
        <v>0</v>
      </c>
      <c r="N147" s="264"/>
      <c r="O147" s="265" t="s">
        <v>245</v>
      </c>
      <c r="P147" s="266"/>
      <c r="Q147" s="266"/>
      <c r="R147" s="267"/>
    </row>
    <row r="148" spans="1:19" s="21" customFormat="1" ht="9" customHeight="1" x14ac:dyDescent="0.25">
      <c r="A148" s="268" t="s">
        <v>126</v>
      </c>
      <c r="B148" s="269"/>
      <c r="C148" s="271"/>
      <c r="D148" s="257"/>
      <c r="E148" s="257"/>
      <c r="F148" s="258">
        <f t="shared" si="0"/>
        <v>0</v>
      </c>
      <c r="G148" s="416">
        <f t="shared" si="0"/>
        <v>0</v>
      </c>
      <c r="H148" s="416">
        <f t="shared" si="0"/>
        <v>0</v>
      </c>
      <c r="I148" s="655"/>
      <c r="J148" s="656"/>
      <c r="K148" s="262">
        <f t="shared" si="1"/>
        <v>0</v>
      </c>
      <c r="L148" s="263"/>
      <c r="M148" s="262">
        <f t="shared" si="2"/>
        <v>0</v>
      </c>
      <c r="N148" s="264"/>
      <c r="O148" s="269"/>
      <c r="P148" s="273"/>
      <c r="Q148" s="269"/>
      <c r="R148" s="274"/>
    </row>
    <row r="149" spans="1:19" s="21" customFormat="1" ht="9" customHeight="1" x14ac:dyDescent="0.25">
      <c r="A149" s="275"/>
      <c r="B149" s="276"/>
      <c r="C149" s="278"/>
      <c r="D149" s="257">
        <v>2</v>
      </c>
      <c r="E149" s="257"/>
      <c r="F149" s="258">
        <f t="shared" si="0"/>
        <v>0</v>
      </c>
      <c r="G149" s="416">
        <f t="shared" si="0"/>
        <v>6</v>
      </c>
      <c r="H149" s="416">
        <f t="shared" si="0"/>
        <v>0</v>
      </c>
      <c r="I149" s="655"/>
      <c r="J149" s="656" t="s">
        <v>69</v>
      </c>
      <c r="K149" s="262">
        <f t="shared" si="1"/>
        <v>0</v>
      </c>
      <c r="L149" s="263"/>
      <c r="M149" s="262">
        <f t="shared" si="2"/>
        <v>0</v>
      </c>
      <c r="N149" s="264"/>
      <c r="O149" s="265" t="s">
        <v>71</v>
      </c>
      <c r="P149" s="266"/>
      <c r="Q149" s="266"/>
      <c r="R149" s="267"/>
    </row>
    <row r="150" spans="1:19" s="21" customFormat="1" ht="9" customHeight="1" x14ac:dyDescent="0.25">
      <c r="A150" s="279"/>
      <c r="B150" s="182"/>
      <c r="C150" s="280"/>
      <c r="D150" s="257"/>
      <c r="E150" s="257"/>
      <c r="F150" s="258">
        <f t="shared" si="0"/>
        <v>0</v>
      </c>
      <c r="G150" s="416">
        <f t="shared" si="0"/>
        <v>0</v>
      </c>
      <c r="H150" s="416">
        <f t="shared" si="0"/>
        <v>0</v>
      </c>
      <c r="I150" s="655"/>
      <c r="J150" s="656"/>
      <c r="K150" s="262">
        <f t="shared" si="1"/>
        <v>0</v>
      </c>
      <c r="L150" s="263"/>
      <c r="M150" s="262">
        <f t="shared" si="2"/>
        <v>0</v>
      </c>
      <c r="N150" s="264"/>
      <c r="O150" s="262"/>
      <c r="P150" s="263"/>
      <c r="Q150" s="262"/>
      <c r="R150" s="264"/>
    </row>
    <row r="151" spans="1:19" s="21" customFormat="1" ht="9" customHeight="1" x14ac:dyDescent="0.25">
      <c r="A151" s="281"/>
      <c r="B151" s="282"/>
      <c r="C151" s="283"/>
      <c r="D151" s="257">
        <v>3</v>
      </c>
      <c r="E151" s="257"/>
      <c r="F151" s="258">
        <f t="shared" si="0"/>
        <v>0</v>
      </c>
      <c r="G151" s="416">
        <f t="shared" si="0"/>
        <v>7</v>
      </c>
      <c r="H151" s="416">
        <f t="shared" si="0"/>
        <v>0</v>
      </c>
      <c r="I151" s="655"/>
      <c r="J151" s="656" t="s">
        <v>70</v>
      </c>
      <c r="K151" s="262">
        <f t="shared" si="1"/>
        <v>0</v>
      </c>
      <c r="L151" s="263"/>
      <c r="M151" s="262">
        <f t="shared" si="2"/>
        <v>0</v>
      </c>
      <c r="N151" s="264"/>
      <c r="O151" s="269"/>
      <c r="P151" s="273"/>
      <c r="Q151" s="269"/>
      <c r="R151" s="274"/>
    </row>
    <row r="152" spans="1:19" s="21" customFormat="1" ht="9" customHeight="1" x14ac:dyDescent="0.25">
      <c r="A152" s="284"/>
      <c r="B152" s="19"/>
      <c r="C152" s="280"/>
      <c r="D152" s="257"/>
      <c r="E152" s="257"/>
      <c r="F152" s="258">
        <f t="shared" si="0"/>
        <v>0</v>
      </c>
      <c r="G152" s="416">
        <f t="shared" si="0"/>
        <v>0</v>
      </c>
      <c r="H152" s="416">
        <f t="shared" si="0"/>
        <v>0</v>
      </c>
      <c r="I152" s="655"/>
      <c r="J152" s="656"/>
      <c r="K152" s="262">
        <f t="shared" si="1"/>
        <v>0</v>
      </c>
      <c r="L152" s="263"/>
      <c r="M152" s="262">
        <f t="shared" si="2"/>
        <v>0</v>
      </c>
      <c r="N152" s="264"/>
      <c r="O152" s="265" t="s">
        <v>34</v>
      </c>
      <c r="P152" s="266"/>
      <c r="Q152" s="266"/>
      <c r="R152" s="267"/>
    </row>
    <row r="153" spans="1:19" s="21" customFormat="1" ht="9" customHeight="1" x14ac:dyDescent="0.25">
      <c r="A153" s="284"/>
      <c r="B153" s="19"/>
      <c r="C153" s="286"/>
      <c r="D153" s="257">
        <v>4</v>
      </c>
      <c r="E153" s="257"/>
      <c r="F153" s="258">
        <f t="shared" si="0"/>
        <v>0</v>
      </c>
      <c r="G153" s="416">
        <f t="shared" si="0"/>
        <v>8</v>
      </c>
      <c r="H153" s="416">
        <f t="shared" si="0"/>
        <v>0</v>
      </c>
      <c r="I153" s="655"/>
      <c r="J153" s="656" t="s">
        <v>72</v>
      </c>
      <c r="K153" s="262">
        <f t="shared" si="1"/>
        <v>0</v>
      </c>
      <c r="L153" s="263"/>
      <c r="M153" s="262">
        <f t="shared" si="2"/>
        <v>0</v>
      </c>
      <c r="N153" s="264"/>
      <c r="O153" s="262"/>
      <c r="P153" s="263"/>
      <c r="Q153" s="262"/>
      <c r="R153" s="264"/>
    </row>
    <row r="154" spans="1:19" s="21" customFormat="1" ht="9" customHeight="1" x14ac:dyDescent="0.25">
      <c r="A154" s="287"/>
      <c r="B154" s="288"/>
      <c r="C154" s="290"/>
      <c r="D154" s="291"/>
      <c r="E154" s="291"/>
      <c r="F154" s="292">
        <f t="shared" si="0"/>
        <v>0</v>
      </c>
      <c r="G154" s="412">
        <f t="shared" si="0"/>
        <v>0</v>
      </c>
      <c r="H154" s="412">
        <f t="shared" si="0"/>
        <v>0</v>
      </c>
      <c r="I154" s="658"/>
      <c r="J154" s="663"/>
      <c r="K154" s="269">
        <f t="shared" si="1"/>
        <v>0</v>
      </c>
      <c r="L154" s="273"/>
      <c r="M154" s="269">
        <f t="shared" si="2"/>
        <v>0</v>
      </c>
      <c r="N154" s="274"/>
      <c r="O154" s="269">
        <f>O79</f>
        <v>0</v>
      </c>
      <c r="P154" s="273"/>
      <c r="Q154" s="269"/>
      <c r="R154" s="274"/>
    </row>
  </sheetData>
  <mergeCells count="1">
    <mergeCell ref="A4:C4"/>
  </mergeCells>
  <conditionalFormatting sqref="D7 D11 D15 D19 D23 D27 D31 D35 D39 D43 D47 D51 D55 D59 D63 D67 D82 D86 D90 D94 D98 D102 D106 D110 D114 D118 D122 D126 D130 D134 D138 D142">
    <cfRule type="cellIs" dxfId="1098" priority="1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1097" priority="10" operator="equal">
      <formula>"Bye"</formula>
    </cfRule>
  </conditionalFormatting>
  <conditionalFormatting sqref="I10 K14 I18 M22 I26 K30 I34 O38 I42 K46 I50 M54 I58 K62 I66 O67 I85 K89 I93 M97 I101 K105 I109 O113 I117 K121 I125 M129 I133 K137 I141">
    <cfRule type="expression" dxfId="1096" priority="2">
      <formula>AND($O$1="CU",I10="Umpire")</formula>
    </cfRule>
    <cfRule type="expression" dxfId="1095" priority="3">
      <formula>AND($O$1="CU",I10&lt;&gt;"Umpire",J10&lt;&gt;"")</formula>
    </cfRule>
    <cfRule type="expression" dxfId="1094" priority="4">
      <formula>AND($O$1="CU",I10&lt;&gt;"Umpire")</formula>
    </cfRule>
  </conditionalFormatting>
  <conditionalFormatting sqref="J10 L14 J18 N22 J26 L30 J34 P38 J42 L46 J50 N54 J58 L62 J66 P67 J85 L89 J93 N97 J101 L105 J109 P113 J117 L121 J125 N129 J133 L137 J141">
    <cfRule type="expression" dxfId="1093" priority="9">
      <formula>$O$1="CU"</formula>
    </cfRule>
  </conditionalFormatting>
  <conditionalFormatting sqref="K9 M13 K17 O21 K25 M29 K33 Q37 K41 M45 K49 O53 K57 M61 K65 Q66 K84 M88 K92 O96 K100 M104 K108 Q112 K116 M120 K124 O128 K132 M136 K140">
    <cfRule type="expression" dxfId="1092" priority="5">
      <formula>J10="as"</formula>
    </cfRule>
    <cfRule type="expression" dxfId="1091" priority="6">
      <formula>J10="bs"</formula>
    </cfRule>
  </conditionalFormatting>
  <conditionalFormatting sqref="K10 M14 K18 O22 K26 M30 K34 Q38 K42 M46 K50 O54 K58 M62 K66 Q67 K85 M89 K93 O97 K101 M105 K109 Q113 K117 M121 K125 O129 K133 M137 K141">
    <cfRule type="expression" dxfId="1090" priority="7">
      <formula>J10="as"</formula>
    </cfRule>
    <cfRule type="expression" dxfId="1089" priority="8">
      <formula>J10="bs"</formula>
    </cfRule>
  </conditionalFormatting>
  <conditionalFormatting sqref="O64">
    <cfRule type="expression" dxfId="1088" priority="16">
      <formula>P38="as"</formula>
    </cfRule>
    <cfRule type="expression" dxfId="1087" priority="17">
      <formula>P38="bs"</formula>
    </cfRule>
  </conditionalFormatting>
  <conditionalFormatting sqref="O65">
    <cfRule type="expression" dxfId="1086" priority="12">
      <formula>P38="as"</formula>
    </cfRule>
    <cfRule type="expression" dxfId="1085" priority="13">
      <formula>P38="bs"</formula>
    </cfRule>
  </conditionalFormatting>
  <conditionalFormatting sqref="O68">
    <cfRule type="expression" dxfId="1084" priority="18">
      <formula>P113="as"</formula>
    </cfRule>
    <cfRule type="expression" dxfId="1083" priority="19">
      <formula>P113="bs"</formula>
    </cfRule>
  </conditionalFormatting>
  <conditionalFormatting sqref="O69">
    <cfRule type="expression" dxfId="1082" priority="14">
      <formula>P113="as"</formula>
    </cfRule>
    <cfRule type="expression" dxfId="1081" priority="15">
      <formula>P113="bs"</formula>
    </cfRule>
  </conditionalFormatting>
  <conditionalFormatting sqref="O139">
    <cfRule type="expression" dxfId="1080" priority="26">
      <formula>P38="as"</formula>
    </cfRule>
    <cfRule type="expression" dxfId="1079" priority="27">
      <formula>P38="bs"</formula>
    </cfRule>
  </conditionalFormatting>
  <conditionalFormatting sqref="O140">
    <cfRule type="expression" dxfId="1078" priority="22">
      <formula>P38="as"</formula>
    </cfRule>
    <cfRule type="expression" dxfId="1077" priority="23">
      <formula>P38="bs"</formula>
    </cfRule>
  </conditionalFormatting>
  <conditionalFormatting sqref="O143">
    <cfRule type="expression" dxfId="1076" priority="28">
      <formula>P113="as"</formula>
    </cfRule>
    <cfRule type="expression" dxfId="1075" priority="29">
      <formula>P113="bs"</formula>
    </cfRule>
  </conditionalFormatting>
  <conditionalFormatting sqref="O144">
    <cfRule type="expression" dxfId="1074" priority="24">
      <formula>P113="as"</formula>
    </cfRule>
    <cfRule type="expression" dxfId="1073" priority="25">
      <formula>P113="bs"</formula>
    </cfRule>
  </conditionalFormatting>
  <conditionalFormatting sqref="Q141">
    <cfRule type="expression" dxfId="1072" priority="30">
      <formula>P67="as"</formula>
    </cfRule>
    <cfRule type="expression" dxfId="1071" priority="31">
      <formula>P67="bs"</formula>
    </cfRule>
  </conditionalFormatting>
  <conditionalFormatting sqref="Q142">
    <cfRule type="expression" dxfId="1070" priority="20">
      <formula>P67="as"</formula>
    </cfRule>
    <cfRule type="expression" dxfId="1069" priority="21">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14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21506"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21505"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21508"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21509"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CFFFF"/>
  </sheetPr>
  <dimension ref="A1:O134"/>
  <sheetViews>
    <sheetView showGridLines="0" showZeros="0" zoomScale="85" zoomScaleNormal="85" workbookViewId="0">
      <pane ySplit="6" topLeftCell="A7" activePane="bottomLeft" state="frozen"/>
      <selection pane="bottomLeft" activeCell="Q9" sqref="Q9"/>
    </sheetView>
  </sheetViews>
  <sheetFormatPr defaultColWidth="8.6640625" defaultRowHeight="12.75" customHeight="1" x14ac:dyDescent="0.25"/>
  <cols>
    <col min="1" max="1" width="6.33203125" customWidth="1"/>
    <col min="2" max="3" width="14.109375" customWidth="1"/>
    <col min="4" max="4" width="11.5546875" style="45" customWidth="1"/>
    <col min="5" max="5" width="10" style="92" customWidth="1"/>
    <col min="6" max="6" width="29.5546875" style="93" customWidth="1"/>
    <col min="7" max="7" width="8.6640625" style="94"/>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95" t="str">
        <f>Altalanos!$A$6</f>
        <v>Diákolimpia / H-B vm</v>
      </c>
      <c r="B1" s="96"/>
      <c r="C1" s="96"/>
      <c r="D1" s="97"/>
      <c r="E1" s="98" t="s">
        <v>31</v>
      </c>
      <c r="F1" s="99"/>
      <c r="G1" s="100"/>
      <c r="H1" s="101"/>
      <c r="I1" s="101"/>
      <c r="J1" s="101"/>
      <c r="K1" s="101"/>
      <c r="L1" s="101"/>
      <c r="M1" s="101"/>
      <c r="N1" s="101"/>
      <c r="O1" s="102"/>
    </row>
    <row r="2" spans="1:15" ht="13.2" x14ac:dyDescent="0.25">
      <c r="B2" s="103" t="s">
        <v>32</v>
      </c>
      <c r="C2" s="104" t="str">
        <f>Altalanos!$B$8</f>
        <v>I. (U8) – Lány / B</v>
      </c>
      <c r="D2" s="99"/>
      <c r="E2" s="98" t="s">
        <v>33</v>
      </c>
      <c r="F2" s="105"/>
      <c r="G2" s="106"/>
      <c r="H2" s="107"/>
      <c r="I2" s="107"/>
      <c r="J2" s="107"/>
      <c r="K2" s="107"/>
      <c r="L2" s="108"/>
      <c r="M2" s="109"/>
      <c r="N2" s="109"/>
      <c r="O2" s="108"/>
    </row>
    <row r="3" spans="1:15" s="10" customFormat="1" ht="13.2" x14ac:dyDescent="0.25">
      <c r="A3" s="110"/>
      <c r="B3" s="111"/>
      <c r="C3" s="111"/>
      <c r="D3" s="111"/>
      <c r="E3" s="112"/>
      <c r="F3" s="111"/>
      <c r="G3" s="113"/>
      <c r="H3" s="114"/>
      <c r="I3" s="115"/>
      <c r="J3" s="115"/>
      <c r="K3" s="115"/>
      <c r="L3" s="116" t="s">
        <v>34</v>
      </c>
      <c r="M3" s="117"/>
      <c r="N3" s="118"/>
      <c r="O3" s="119"/>
    </row>
    <row r="4" spans="1:15" s="10" customFormat="1" ht="13.2" x14ac:dyDescent="0.25">
      <c r="A4" s="56" t="s">
        <v>24</v>
      </c>
      <c r="B4" s="56"/>
      <c r="C4" s="54" t="s">
        <v>13</v>
      </c>
      <c r="D4" s="56" t="s">
        <v>35</v>
      </c>
      <c r="E4" s="120"/>
      <c r="F4" s="121"/>
      <c r="G4" s="122" t="s">
        <v>36</v>
      </c>
      <c r="H4" s="123"/>
      <c r="I4" s="124"/>
      <c r="J4" s="124"/>
      <c r="K4" s="124"/>
      <c r="L4" s="123"/>
      <c r="M4" s="125"/>
      <c r="N4" s="125"/>
      <c r="O4" s="126"/>
    </row>
    <row r="5" spans="1:15" s="10" customFormat="1" ht="13.2" x14ac:dyDescent="0.25">
      <c r="A5" s="3" t="str">
        <f>Altalanos!$A$10</f>
        <v>2025. 04. 29-30.</v>
      </c>
      <c r="B5" s="3"/>
      <c r="C5" s="127" t="str">
        <f>Altalanos!$C$10</f>
        <v>Berettyóújfalu</v>
      </c>
      <c r="D5" s="128" t="str">
        <f>Altalanos!$D$10</f>
        <v xml:space="preserve">  </v>
      </c>
      <c r="E5" s="129"/>
      <c r="F5" s="128"/>
      <c r="G5" s="130">
        <f>Altalanos!$E$10</f>
        <v>0</v>
      </c>
      <c r="H5" s="131"/>
      <c r="I5" s="129"/>
      <c r="J5" s="129"/>
      <c r="K5" s="129"/>
      <c r="L5" s="131"/>
      <c r="M5" s="128"/>
      <c r="N5" s="128"/>
      <c r="O5" s="132"/>
    </row>
    <row r="6" spans="1:15" ht="30" customHeight="1" x14ac:dyDescent="0.25">
      <c r="A6" s="133" t="s">
        <v>37</v>
      </c>
      <c r="B6" s="134" t="s">
        <v>27</v>
      </c>
      <c r="C6" s="134" t="s">
        <v>28</v>
      </c>
      <c r="D6" s="134" t="s">
        <v>38</v>
      </c>
      <c r="E6" s="135" t="s">
        <v>39</v>
      </c>
      <c r="F6" s="136" t="s">
        <v>40</v>
      </c>
      <c r="G6" s="137" t="s">
        <v>41</v>
      </c>
      <c r="H6" s="138" t="s">
        <v>42</v>
      </c>
      <c r="I6" s="139" t="s">
        <v>43</v>
      </c>
      <c r="J6" s="140" t="s">
        <v>44</v>
      </c>
      <c r="K6" s="139" t="s">
        <v>45</v>
      </c>
      <c r="L6" s="141" t="s">
        <v>46</v>
      </c>
      <c r="M6" s="142" t="s">
        <v>47</v>
      </c>
      <c r="N6" s="143" t="s">
        <v>48</v>
      </c>
      <c r="O6" s="135" t="s">
        <v>49</v>
      </c>
    </row>
    <row r="7" spans="1:15" s="72" customFormat="1" ht="18.75" customHeight="1" x14ac:dyDescent="0.25">
      <c r="A7" s="144">
        <v>1</v>
      </c>
      <c r="B7" s="145"/>
      <c r="C7" s="145"/>
      <c r="D7" s="146"/>
      <c r="E7" s="147"/>
      <c r="F7" s="148"/>
      <c r="G7" s="149"/>
      <c r="H7" s="150"/>
      <c r="I7" s="151"/>
      <c r="J7" s="152"/>
      <c r="K7" s="151"/>
      <c r="L7" s="153"/>
      <c r="M7" s="146"/>
      <c r="N7" s="154"/>
      <c r="O7" s="148"/>
    </row>
    <row r="8" spans="1:15" s="72" customFormat="1" ht="18.75" customHeight="1" x14ac:dyDescent="0.25">
      <c r="A8" s="144">
        <v>2</v>
      </c>
      <c r="B8" s="145"/>
      <c r="C8" s="145"/>
      <c r="D8" s="146"/>
      <c r="E8" s="147"/>
      <c r="F8" s="155"/>
      <c r="G8" s="146"/>
      <c r="H8" s="150"/>
      <c r="I8" s="151"/>
      <c r="J8" s="152"/>
      <c r="K8" s="151"/>
      <c r="L8" s="153"/>
      <c r="M8" s="146"/>
      <c r="N8" s="154"/>
      <c r="O8" s="156"/>
    </row>
    <row r="9" spans="1:15" s="72" customFormat="1" ht="18.75" customHeight="1" x14ac:dyDescent="0.25">
      <c r="A9" s="144">
        <v>3</v>
      </c>
      <c r="B9" s="145"/>
      <c r="C9" s="145"/>
      <c r="D9" s="146"/>
      <c r="E9" s="147"/>
      <c r="F9" s="155"/>
      <c r="G9" s="146"/>
      <c r="H9" s="150"/>
      <c r="I9" s="151"/>
      <c r="J9" s="152"/>
      <c r="K9" s="151"/>
      <c r="L9" s="153"/>
      <c r="M9" s="146"/>
      <c r="N9" s="157"/>
      <c r="O9" s="155"/>
    </row>
    <row r="10" spans="1:15" s="72" customFormat="1" ht="18.75" customHeight="1" x14ac:dyDescent="0.25">
      <c r="A10" s="144">
        <v>4</v>
      </c>
      <c r="B10" s="145"/>
      <c r="C10" s="145"/>
      <c r="D10" s="146"/>
      <c r="E10" s="147"/>
      <c r="F10" s="155"/>
      <c r="G10" s="146"/>
      <c r="H10" s="150"/>
      <c r="I10" s="151"/>
      <c r="J10" s="152"/>
      <c r="K10" s="151"/>
      <c r="L10" s="153"/>
      <c r="M10" s="146"/>
      <c r="N10" s="158"/>
      <c r="O10" s="156"/>
    </row>
    <row r="11" spans="1:15" s="72" customFormat="1" ht="18.75" customHeight="1" x14ac:dyDescent="0.25">
      <c r="A11" s="144">
        <v>5</v>
      </c>
      <c r="B11" s="145"/>
      <c r="C11" s="145"/>
      <c r="D11" s="146"/>
      <c r="E11" s="147"/>
      <c r="F11" s="155"/>
      <c r="G11" s="149"/>
      <c r="H11" s="150"/>
      <c r="I11" s="151"/>
      <c r="J11" s="152"/>
      <c r="K11" s="151"/>
      <c r="L11" s="153"/>
      <c r="M11" s="146"/>
      <c r="N11" s="157"/>
      <c r="O11" s="156"/>
    </row>
    <row r="12" spans="1:15" s="72" customFormat="1" ht="18.75" customHeight="1" x14ac:dyDescent="0.25">
      <c r="A12" s="144">
        <v>6</v>
      </c>
      <c r="B12" s="145"/>
      <c r="C12" s="145"/>
      <c r="D12" s="146"/>
      <c r="E12" s="147"/>
      <c r="F12" s="155"/>
      <c r="G12" s="146"/>
      <c r="H12" s="150"/>
      <c r="I12" s="151"/>
      <c r="J12" s="152"/>
      <c r="K12" s="151"/>
      <c r="L12" s="153"/>
      <c r="M12" s="146"/>
      <c r="N12" s="157"/>
      <c r="O12" s="156"/>
    </row>
    <row r="13" spans="1:15" s="72" customFormat="1" ht="18.75" customHeight="1" x14ac:dyDescent="0.25">
      <c r="A13" s="144">
        <v>7</v>
      </c>
      <c r="B13" s="145"/>
      <c r="C13" s="145"/>
      <c r="D13" s="146"/>
      <c r="E13" s="147"/>
      <c r="F13" s="155"/>
      <c r="G13" s="146"/>
      <c r="H13" s="150"/>
      <c r="I13" s="151"/>
      <c r="J13" s="152"/>
      <c r="K13" s="151"/>
      <c r="L13" s="153"/>
      <c r="M13" s="146"/>
      <c r="N13" s="157"/>
      <c r="O13" s="156"/>
    </row>
    <row r="14" spans="1:15" s="72" customFormat="1" ht="18.75" customHeight="1" x14ac:dyDescent="0.25">
      <c r="A14" s="144">
        <v>8</v>
      </c>
      <c r="B14" s="145"/>
      <c r="C14" s="145"/>
      <c r="D14" s="146"/>
      <c r="E14" s="147"/>
      <c r="F14" s="155"/>
      <c r="G14" s="146"/>
      <c r="H14" s="150"/>
      <c r="I14" s="151"/>
      <c r="J14" s="152"/>
      <c r="K14" s="151"/>
      <c r="L14" s="153"/>
      <c r="M14" s="146"/>
      <c r="N14" s="157"/>
      <c r="O14" s="156"/>
    </row>
    <row r="15" spans="1:15" s="72" customFormat="1" ht="18.75" customHeight="1" x14ac:dyDescent="0.25">
      <c r="A15" s="144">
        <v>9</v>
      </c>
      <c r="B15" s="145"/>
      <c r="C15" s="145"/>
      <c r="D15" s="146"/>
      <c r="E15" s="147"/>
      <c r="F15" s="155"/>
      <c r="G15" s="146"/>
      <c r="H15" s="150"/>
      <c r="I15" s="151"/>
      <c r="J15" s="152"/>
      <c r="K15" s="151"/>
      <c r="L15" s="153"/>
      <c r="M15" s="146"/>
      <c r="N15" s="159"/>
      <c r="O15" s="156"/>
    </row>
    <row r="16" spans="1:15" s="72" customFormat="1" ht="18.75" customHeight="1" x14ac:dyDescent="0.25">
      <c r="A16" s="144">
        <v>10</v>
      </c>
      <c r="B16" s="145"/>
      <c r="C16" s="145"/>
      <c r="D16" s="146"/>
      <c r="E16" s="147"/>
      <c r="F16" s="155"/>
      <c r="G16" s="146"/>
      <c r="H16" s="150"/>
      <c r="I16" s="151"/>
      <c r="J16" s="152"/>
      <c r="K16" s="151"/>
      <c r="L16" s="153"/>
      <c r="M16" s="146"/>
      <c r="N16" s="154"/>
      <c r="O16" s="156"/>
    </row>
    <row r="17" spans="1:15" s="72" customFormat="1" ht="18.75" customHeight="1" x14ac:dyDescent="0.25">
      <c r="A17" s="144">
        <v>11</v>
      </c>
      <c r="B17" s="145"/>
      <c r="C17" s="145"/>
      <c r="D17" s="146"/>
      <c r="E17" s="147"/>
      <c r="F17" s="155"/>
      <c r="G17" s="146"/>
      <c r="H17" s="150"/>
      <c r="I17" s="151"/>
      <c r="J17" s="152"/>
      <c r="K17" s="151"/>
      <c r="L17" s="153"/>
      <c r="M17" s="146"/>
      <c r="N17" s="154"/>
      <c r="O17" s="156"/>
    </row>
    <row r="18" spans="1:15" s="72" customFormat="1" ht="18.75" customHeight="1" x14ac:dyDescent="0.25">
      <c r="A18" s="144">
        <v>12</v>
      </c>
      <c r="B18" s="145"/>
      <c r="C18" s="145"/>
      <c r="D18" s="146"/>
      <c r="E18" s="147"/>
      <c r="F18" s="155"/>
      <c r="G18" s="146"/>
      <c r="H18" s="150"/>
      <c r="I18" s="151"/>
      <c r="J18" s="152"/>
      <c r="K18" s="151"/>
      <c r="L18" s="153"/>
      <c r="M18" s="146"/>
      <c r="N18" s="154"/>
      <c r="O18" s="156"/>
    </row>
    <row r="19" spans="1:15" s="72" customFormat="1" ht="18.75" customHeight="1" x14ac:dyDescent="0.25">
      <c r="A19" s="144">
        <v>13</v>
      </c>
      <c r="B19" s="145"/>
      <c r="C19" s="145"/>
      <c r="D19" s="146"/>
      <c r="E19" s="147"/>
      <c r="F19" s="155"/>
      <c r="G19" s="146"/>
      <c r="H19" s="150"/>
      <c r="I19" s="151"/>
      <c r="J19" s="152"/>
      <c r="K19" s="151"/>
      <c r="L19" s="153"/>
      <c r="M19" s="146"/>
      <c r="N19" s="160"/>
      <c r="O19" s="156"/>
    </row>
    <row r="20" spans="1:15" s="72" customFormat="1" ht="18.75" customHeight="1" x14ac:dyDescent="0.25">
      <c r="A20" s="144">
        <v>14</v>
      </c>
      <c r="B20" s="145"/>
      <c r="C20" s="145"/>
      <c r="D20" s="146"/>
      <c r="E20" s="147"/>
      <c r="F20" s="155"/>
      <c r="G20" s="146"/>
      <c r="H20" s="150"/>
      <c r="I20" s="151"/>
      <c r="J20" s="152"/>
      <c r="K20" s="151"/>
      <c r="L20" s="153"/>
      <c r="M20" s="146"/>
      <c r="N20" s="160"/>
      <c r="O20" s="156"/>
    </row>
    <row r="21" spans="1:15" s="72" customFormat="1" ht="18.75" customHeight="1" x14ac:dyDescent="0.25">
      <c r="A21" s="144">
        <v>15</v>
      </c>
      <c r="B21" s="145"/>
      <c r="C21" s="145"/>
      <c r="D21" s="146"/>
      <c r="E21" s="147"/>
      <c r="F21" s="155"/>
      <c r="G21" s="146"/>
      <c r="H21" s="150"/>
      <c r="I21" s="151"/>
      <c r="J21" s="152"/>
      <c r="K21" s="151"/>
      <c r="L21" s="153"/>
      <c r="M21" s="146"/>
      <c r="N21" s="154"/>
      <c r="O21" s="156"/>
    </row>
    <row r="22" spans="1:15" s="72" customFormat="1" ht="18.75" customHeight="1" x14ac:dyDescent="0.25">
      <c r="A22" s="144">
        <v>16</v>
      </c>
      <c r="B22" s="145"/>
      <c r="C22" s="145"/>
      <c r="D22" s="146"/>
      <c r="E22" s="147"/>
      <c r="F22" s="155"/>
      <c r="G22" s="146"/>
      <c r="H22" s="150"/>
      <c r="I22" s="151"/>
      <c r="J22" s="152"/>
      <c r="K22" s="151"/>
      <c r="L22" s="153"/>
      <c r="M22" s="146"/>
      <c r="N22" s="154"/>
      <c r="O22" s="156"/>
    </row>
    <row r="23" spans="1:15" s="72" customFormat="1" ht="18.75" customHeight="1" x14ac:dyDescent="0.25">
      <c r="A23" s="144">
        <v>17</v>
      </c>
      <c r="B23" s="145"/>
      <c r="C23" s="145"/>
      <c r="D23" s="146"/>
      <c r="E23" s="147"/>
      <c r="F23" s="155"/>
      <c r="G23" s="146"/>
      <c r="H23" s="150"/>
      <c r="I23" s="151"/>
      <c r="J23" s="152"/>
      <c r="K23" s="151"/>
      <c r="L23" s="153"/>
      <c r="M23" s="146"/>
      <c r="N23" s="154"/>
      <c r="O23" s="156"/>
    </row>
    <row r="24" spans="1:15" s="72" customFormat="1" ht="18.75" customHeight="1" x14ac:dyDescent="0.25">
      <c r="A24" s="144">
        <v>18</v>
      </c>
      <c r="B24" s="145"/>
      <c r="C24" s="145"/>
      <c r="D24" s="146"/>
      <c r="E24" s="147"/>
      <c r="F24" s="155"/>
      <c r="G24" s="146"/>
      <c r="H24" s="150"/>
      <c r="I24" s="151"/>
      <c r="J24" s="152"/>
      <c r="K24" s="151"/>
      <c r="L24" s="153"/>
      <c r="M24" s="146"/>
      <c r="N24" s="154"/>
      <c r="O24" s="156"/>
    </row>
    <row r="25" spans="1:15" s="72" customFormat="1" ht="18.75" customHeight="1" x14ac:dyDescent="0.25">
      <c r="A25" s="144">
        <v>19</v>
      </c>
      <c r="B25" s="145"/>
      <c r="C25" s="145"/>
      <c r="D25" s="146"/>
      <c r="E25" s="147"/>
      <c r="F25" s="155"/>
      <c r="G25" s="146"/>
      <c r="H25" s="150"/>
      <c r="I25" s="151"/>
      <c r="J25" s="152"/>
      <c r="K25" s="151"/>
      <c r="L25" s="153"/>
      <c r="M25" s="146"/>
      <c r="N25" s="154"/>
      <c r="O25" s="156"/>
    </row>
    <row r="26" spans="1:15" s="72" customFormat="1" ht="18.75" customHeight="1" x14ac:dyDescent="0.25">
      <c r="A26" s="144">
        <v>20</v>
      </c>
      <c r="B26" s="145"/>
      <c r="C26" s="145"/>
      <c r="D26" s="146"/>
      <c r="E26" s="147"/>
      <c r="F26" s="155"/>
      <c r="G26" s="146"/>
      <c r="H26" s="150"/>
      <c r="I26" s="151"/>
      <c r="J26" s="152"/>
      <c r="K26" s="151"/>
      <c r="L26" s="153"/>
      <c r="M26" s="146"/>
      <c r="N26" s="154"/>
      <c r="O26" s="156"/>
    </row>
    <row r="27" spans="1:15" s="72" customFormat="1" ht="18.75" customHeight="1" x14ac:dyDescent="0.25">
      <c r="A27" s="144">
        <v>21</v>
      </c>
      <c r="B27" s="145"/>
      <c r="C27" s="145"/>
      <c r="D27" s="146"/>
      <c r="E27" s="147"/>
      <c r="F27" s="155"/>
      <c r="G27" s="146"/>
      <c r="H27" s="150"/>
      <c r="I27" s="151"/>
      <c r="J27" s="152"/>
      <c r="K27" s="151"/>
      <c r="L27" s="153"/>
      <c r="M27" s="146"/>
      <c r="N27" s="160"/>
      <c r="O27" s="155"/>
    </row>
    <row r="28" spans="1:15" s="72" customFormat="1" ht="18.75" customHeight="1" x14ac:dyDescent="0.25">
      <c r="A28" s="144">
        <v>22</v>
      </c>
      <c r="B28" s="145"/>
      <c r="C28" s="145"/>
      <c r="D28" s="146"/>
      <c r="E28" s="147"/>
      <c r="F28" s="161"/>
      <c r="G28" s="161"/>
      <c r="H28" s="150"/>
      <c r="I28" s="151"/>
      <c r="J28" s="152"/>
      <c r="K28" s="151"/>
      <c r="L28" s="153"/>
      <c r="M28" s="160"/>
      <c r="N28" s="160"/>
      <c r="O28" s="160"/>
    </row>
    <row r="29" spans="1:15" s="72" customFormat="1" ht="18.75" customHeight="1" x14ac:dyDescent="0.25">
      <c r="A29" s="144">
        <v>23</v>
      </c>
      <c r="B29" s="145"/>
      <c r="C29" s="145"/>
      <c r="D29" s="146"/>
      <c r="E29" s="147"/>
      <c r="F29" s="161"/>
      <c r="G29" s="161"/>
      <c r="H29" s="150"/>
      <c r="I29" s="151"/>
      <c r="J29" s="152"/>
      <c r="K29" s="151"/>
      <c r="L29" s="153"/>
      <c r="M29" s="160"/>
      <c r="N29" s="154"/>
      <c r="O29" s="160"/>
    </row>
    <row r="30" spans="1:15" s="72" customFormat="1" ht="18.75" customHeight="1" x14ac:dyDescent="0.25">
      <c r="A30" s="144">
        <v>24</v>
      </c>
      <c r="B30" s="145"/>
      <c r="C30" s="145"/>
      <c r="D30" s="146"/>
      <c r="E30" s="147"/>
      <c r="F30" s="161"/>
      <c r="G30" s="162"/>
      <c r="H30" s="150"/>
      <c r="I30" s="151"/>
      <c r="J30" s="152"/>
      <c r="K30" s="151"/>
      <c r="L30" s="153"/>
      <c r="M30" s="160"/>
      <c r="N30" s="154">
        <f t="shared" ref="N30:N61" si="0">IF(L30="DA",1,IF(L30="WC",2,IF(L30="SE",3,IF(L30="Q",4,IF(L30="LL",5,999)))))</f>
        <v>999</v>
      </c>
      <c r="O30" s="160"/>
    </row>
    <row r="31" spans="1:15" s="72" customFormat="1" ht="18.75" customHeight="1" x14ac:dyDescent="0.25">
      <c r="A31" s="144">
        <v>25</v>
      </c>
      <c r="B31" s="145"/>
      <c r="C31" s="145"/>
      <c r="D31" s="146"/>
      <c r="E31" s="147"/>
      <c r="F31" s="161"/>
      <c r="G31" s="162"/>
      <c r="H31" s="150"/>
      <c r="I31" s="151"/>
      <c r="J31" s="152"/>
      <c r="K31" s="151"/>
      <c r="L31" s="153"/>
      <c r="M31" s="160"/>
      <c r="N31" s="154">
        <f t="shared" si="0"/>
        <v>999</v>
      </c>
      <c r="O31" s="160"/>
    </row>
    <row r="32" spans="1:15" s="72" customFormat="1" ht="18.75" customHeight="1" x14ac:dyDescent="0.25">
      <c r="A32" s="144">
        <v>26</v>
      </c>
      <c r="B32" s="145"/>
      <c r="C32" s="145"/>
      <c r="D32" s="146"/>
      <c r="E32" s="147"/>
      <c r="F32" s="161"/>
      <c r="G32" s="162"/>
      <c r="H32" s="150"/>
      <c r="I32" s="151"/>
      <c r="J32" s="152"/>
      <c r="K32" s="151"/>
      <c r="L32" s="153"/>
      <c r="M32" s="160"/>
      <c r="N32" s="154">
        <f t="shared" si="0"/>
        <v>999</v>
      </c>
      <c r="O32" s="160"/>
    </row>
    <row r="33" spans="1:15" s="72" customFormat="1" ht="18.75" customHeight="1" x14ac:dyDescent="0.25">
      <c r="A33" s="144">
        <v>27</v>
      </c>
      <c r="B33" s="145"/>
      <c r="C33" s="145"/>
      <c r="D33" s="146"/>
      <c r="E33" s="147"/>
      <c r="F33" s="161"/>
      <c r="G33" s="162"/>
      <c r="H33" s="150" t="e">
        <f>IF(AND(O33="",#REF!&gt;0,#REF!&lt;5),I33,)</f>
        <v>#REF!</v>
      </c>
      <c r="I33" s="151" t="str">
        <f>IF(D33="","ZZZ9",IF(AND(#REF!&gt;0,#REF!&lt;5),D33&amp;#REF!,D33&amp;"9"))</f>
        <v>ZZZ9</v>
      </c>
      <c r="J33" s="152">
        <f t="shared" ref="J33:J64" si="1">IF(O33="",999,O33)</f>
        <v>999</v>
      </c>
      <c r="K33" s="151">
        <f t="shared" ref="K33:K64" si="2">IF(N33=999,999,1)</f>
        <v>999</v>
      </c>
      <c r="L33" s="153"/>
      <c r="M33" s="160"/>
      <c r="N33" s="154">
        <f t="shared" si="0"/>
        <v>999</v>
      </c>
      <c r="O33" s="160"/>
    </row>
    <row r="34" spans="1:15" s="72" customFormat="1" ht="18.75" customHeight="1" x14ac:dyDescent="0.25">
      <c r="A34" s="144">
        <v>28</v>
      </c>
      <c r="B34" s="145"/>
      <c r="C34" s="145"/>
      <c r="D34" s="146"/>
      <c r="E34" s="147"/>
      <c r="F34" s="161"/>
      <c r="G34" s="162"/>
      <c r="H34" s="150" t="e">
        <f>IF(AND(O34="",#REF!&gt;0,#REF!&lt;5),I34,)</f>
        <v>#REF!</v>
      </c>
      <c r="I34" s="151" t="str">
        <f>IF(D34="","ZZZ9",IF(AND(#REF!&gt;0,#REF!&lt;5),D34&amp;#REF!,D34&amp;"9"))</f>
        <v>ZZZ9</v>
      </c>
      <c r="J34" s="152">
        <f t="shared" si="1"/>
        <v>999</v>
      </c>
      <c r="K34" s="151">
        <f t="shared" si="2"/>
        <v>999</v>
      </c>
      <c r="L34" s="153"/>
      <c r="M34" s="160"/>
      <c r="N34" s="154">
        <f t="shared" si="0"/>
        <v>999</v>
      </c>
      <c r="O34" s="160"/>
    </row>
    <row r="35" spans="1:15" s="72" customFormat="1" ht="18.75" customHeight="1" x14ac:dyDescent="0.25">
      <c r="A35" s="144">
        <v>29</v>
      </c>
      <c r="B35" s="145"/>
      <c r="C35" s="145"/>
      <c r="D35" s="146"/>
      <c r="E35" s="147"/>
      <c r="F35" s="161"/>
      <c r="G35" s="162"/>
      <c r="H35" s="150" t="e">
        <f>IF(AND(O35="",#REF!&gt;0,#REF!&lt;5),I35,)</f>
        <v>#REF!</v>
      </c>
      <c r="I35" s="151" t="str">
        <f>IF(D35="","ZZZ9",IF(AND(#REF!&gt;0,#REF!&lt;5),D35&amp;#REF!,D35&amp;"9"))</f>
        <v>ZZZ9</v>
      </c>
      <c r="J35" s="152">
        <f t="shared" si="1"/>
        <v>999</v>
      </c>
      <c r="K35" s="151">
        <f t="shared" si="2"/>
        <v>999</v>
      </c>
      <c r="L35" s="153"/>
      <c r="M35" s="160"/>
      <c r="N35" s="154">
        <f t="shared" si="0"/>
        <v>999</v>
      </c>
      <c r="O35" s="160"/>
    </row>
    <row r="36" spans="1:15" s="72" customFormat="1" ht="18.75" customHeight="1" x14ac:dyDescent="0.25">
      <c r="A36" s="144">
        <v>30</v>
      </c>
      <c r="B36" s="145"/>
      <c r="C36" s="145"/>
      <c r="D36" s="146"/>
      <c r="E36" s="147"/>
      <c r="F36" s="161"/>
      <c r="G36" s="162"/>
      <c r="H36" s="150" t="e">
        <f>IF(AND(O36="",#REF!&gt;0,#REF!&lt;5),I36,)</f>
        <v>#REF!</v>
      </c>
      <c r="I36" s="151" t="str">
        <f>IF(D36="","ZZZ9",IF(AND(#REF!&gt;0,#REF!&lt;5),D36&amp;#REF!,D36&amp;"9"))</f>
        <v>ZZZ9</v>
      </c>
      <c r="J36" s="152">
        <f t="shared" si="1"/>
        <v>999</v>
      </c>
      <c r="K36" s="151">
        <f t="shared" si="2"/>
        <v>999</v>
      </c>
      <c r="L36" s="153"/>
      <c r="M36" s="160"/>
      <c r="N36" s="154">
        <f t="shared" si="0"/>
        <v>999</v>
      </c>
      <c r="O36" s="160"/>
    </row>
    <row r="37" spans="1:15" s="72" customFormat="1" ht="18.75" customHeight="1" x14ac:dyDescent="0.25">
      <c r="A37" s="144">
        <v>31</v>
      </c>
      <c r="B37" s="145"/>
      <c r="C37" s="145"/>
      <c r="D37" s="146"/>
      <c r="E37" s="147"/>
      <c r="F37" s="161"/>
      <c r="G37" s="162"/>
      <c r="H37" s="150" t="e">
        <f>IF(AND(O37="",#REF!&gt;0,#REF!&lt;5),I37,)</f>
        <v>#REF!</v>
      </c>
      <c r="I37" s="151" t="str">
        <f>IF(D37="","ZZZ9",IF(AND(#REF!&gt;0,#REF!&lt;5),D37&amp;#REF!,D37&amp;"9"))</f>
        <v>ZZZ9</v>
      </c>
      <c r="J37" s="152">
        <f t="shared" si="1"/>
        <v>999</v>
      </c>
      <c r="K37" s="151">
        <f t="shared" si="2"/>
        <v>999</v>
      </c>
      <c r="L37" s="153"/>
      <c r="M37" s="160"/>
      <c r="N37" s="154">
        <f t="shared" si="0"/>
        <v>999</v>
      </c>
      <c r="O37" s="160"/>
    </row>
    <row r="38" spans="1:15" s="72" customFormat="1" ht="18.75" customHeight="1" x14ac:dyDescent="0.25">
      <c r="A38" s="144">
        <v>32</v>
      </c>
      <c r="B38" s="145"/>
      <c r="C38" s="145"/>
      <c r="D38" s="146"/>
      <c r="E38" s="147"/>
      <c r="F38" s="161"/>
      <c r="G38" s="162"/>
      <c r="H38" s="150" t="e">
        <f>IF(AND(O38="",#REF!&gt;0,#REF!&lt;5),I38,)</f>
        <v>#REF!</v>
      </c>
      <c r="I38" s="151" t="str">
        <f>IF(D38="","ZZZ9",IF(AND(#REF!&gt;0,#REF!&lt;5),D38&amp;#REF!,D38&amp;"9"))</f>
        <v>ZZZ9</v>
      </c>
      <c r="J38" s="152">
        <f t="shared" si="1"/>
        <v>999</v>
      </c>
      <c r="K38" s="151">
        <f t="shared" si="2"/>
        <v>999</v>
      </c>
      <c r="L38" s="153"/>
      <c r="M38" s="160"/>
      <c r="N38" s="154">
        <f t="shared" si="0"/>
        <v>999</v>
      </c>
      <c r="O38" s="160"/>
    </row>
    <row r="39" spans="1:15" s="72" customFormat="1" ht="18.75" customHeight="1" x14ac:dyDescent="0.25">
      <c r="A39" s="144">
        <v>33</v>
      </c>
      <c r="B39" s="145"/>
      <c r="C39" s="145"/>
      <c r="D39" s="146"/>
      <c r="E39" s="147"/>
      <c r="F39" s="161"/>
      <c r="G39" s="162"/>
      <c r="H39" s="150" t="e">
        <f>IF(AND(O39="",#REF!&gt;0,#REF!&lt;5),I39,)</f>
        <v>#REF!</v>
      </c>
      <c r="I39" s="151" t="str">
        <f>IF(D39="","ZZZ9",IF(AND(#REF!&gt;0,#REF!&lt;5),D39&amp;#REF!,D39&amp;"9"))</f>
        <v>ZZZ9</v>
      </c>
      <c r="J39" s="152">
        <f t="shared" si="1"/>
        <v>999</v>
      </c>
      <c r="K39" s="151">
        <f t="shared" si="2"/>
        <v>999</v>
      </c>
      <c r="L39" s="153"/>
      <c r="M39" s="160"/>
      <c r="N39" s="154">
        <f t="shared" si="0"/>
        <v>999</v>
      </c>
      <c r="O39" s="160"/>
    </row>
    <row r="40" spans="1:15" s="72" customFormat="1" ht="18.75" customHeight="1" x14ac:dyDescent="0.25">
      <c r="A40" s="144">
        <v>34</v>
      </c>
      <c r="B40" s="145"/>
      <c r="C40" s="145"/>
      <c r="D40" s="146"/>
      <c r="E40" s="147"/>
      <c r="F40" s="161"/>
      <c r="G40" s="162"/>
      <c r="H40" s="150" t="e">
        <f>IF(AND(O40="",#REF!&gt;0,#REF!&lt;5),I40,)</f>
        <v>#REF!</v>
      </c>
      <c r="I40" s="151" t="str">
        <f>IF(D40="","ZZZ9",IF(AND(#REF!&gt;0,#REF!&lt;5),D40&amp;#REF!,D40&amp;"9"))</f>
        <v>ZZZ9</v>
      </c>
      <c r="J40" s="152">
        <f t="shared" si="1"/>
        <v>999</v>
      </c>
      <c r="K40" s="151">
        <f t="shared" si="2"/>
        <v>999</v>
      </c>
      <c r="L40" s="153"/>
      <c r="M40" s="160"/>
      <c r="N40" s="154">
        <f t="shared" si="0"/>
        <v>999</v>
      </c>
      <c r="O40" s="160"/>
    </row>
    <row r="41" spans="1:15" s="72" customFormat="1" ht="18.75" customHeight="1" x14ac:dyDescent="0.25">
      <c r="A41" s="144">
        <v>35</v>
      </c>
      <c r="B41" s="145"/>
      <c r="C41" s="145"/>
      <c r="D41" s="146"/>
      <c r="E41" s="147"/>
      <c r="F41" s="161"/>
      <c r="G41" s="162"/>
      <c r="H41" s="150" t="e">
        <f>IF(AND(O41="",#REF!&gt;0,#REF!&lt;5),I41,)</f>
        <v>#REF!</v>
      </c>
      <c r="I41" s="151" t="str">
        <f>IF(D41="","ZZZ9",IF(AND(#REF!&gt;0,#REF!&lt;5),D41&amp;#REF!,D41&amp;"9"))</f>
        <v>ZZZ9</v>
      </c>
      <c r="J41" s="152">
        <f t="shared" si="1"/>
        <v>999</v>
      </c>
      <c r="K41" s="151">
        <f t="shared" si="2"/>
        <v>999</v>
      </c>
      <c r="L41" s="153"/>
      <c r="M41" s="160"/>
      <c r="N41" s="154">
        <f t="shared" si="0"/>
        <v>999</v>
      </c>
      <c r="O41" s="160"/>
    </row>
    <row r="42" spans="1:15" s="72" customFormat="1" ht="18.75" customHeight="1" x14ac:dyDescent="0.25">
      <c r="A42" s="144">
        <v>36</v>
      </c>
      <c r="B42" s="145"/>
      <c r="C42" s="145"/>
      <c r="D42" s="146"/>
      <c r="E42" s="147"/>
      <c r="F42" s="161"/>
      <c r="G42" s="162"/>
      <c r="H42" s="150" t="e">
        <f>IF(AND(O42="",#REF!&gt;0,#REF!&lt;5),I42,)</f>
        <v>#REF!</v>
      </c>
      <c r="I42" s="151" t="str">
        <f>IF(D42="","ZZZ9",IF(AND(#REF!&gt;0,#REF!&lt;5),D42&amp;#REF!,D42&amp;"9"))</f>
        <v>ZZZ9</v>
      </c>
      <c r="J42" s="152">
        <f t="shared" si="1"/>
        <v>999</v>
      </c>
      <c r="K42" s="151">
        <f t="shared" si="2"/>
        <v>999</v>
      </c>
      <c r="L42" s="153"/>
      <c r="M42" s="160"/>
      <c r="N42" s="154">
        <f t="shared" si="0"/>
        <v>999</v>
      </c>
      <c r="O42" s="160"/>
    </row>
    <row r="43" spans="1:15" s="72" customFormat="1" ht="18.75" customHeight="1" x14ac:dyDescent="0.25">
      <c r="A43" s="144">
        <v>37</v>
      </c>
      <c r="B43" s="145"/>
      <c r="C43" s="145"/>
      <c r="D43" s="146"/>
      <c r="E43" s="147"/>
      <c r="F43" s="161"/>
      <c r="G43" s="162"/>
      <c r="H43" s="150" t="e">
        <f>IF(AND(O43="",#REF!&gt;0,#REF!&lt;5),I43,)</f>
        <v>#REF!</v>
      </c>
      <c r="I43" s="151" t="str">
        <f>IF(D43="","ZZZ9",IF(AND(#REF!&gt;0,#REF!&lt;5),D43&amp;#REF!,D43&amp;"9"))</f>
        <v>ZZZ9</v>
      </c>
      <c r="J43" s="152">
        <f t="shared" si="1"/>
        <v>999</v>
      </c>
      <c r="K43" s="151">
        <f t="shared" si="2"/>
        <v>999</v>
      </c>
      <c r="L43" s="153"/>
      <c r="M43" s="160"/>
      <c r="N43" s="154">
        <f t="shared" si="0"/>
        <v>999</v>
      </c>
      <c r="O43" s="160"/>
    </row>
    <row r="44" spans="1:15" s="72" customFormat="1" ht="18.75" customHeight="1" x14ac:dyDescent="0.25">
      <c r="A44" s="144">
        <v>38</v>
      </c>
      <c r="B44" s="145"/>
      <c r="C44" s="145"/>
      <c r="D44" s="146"/>
      <c r="E44" s="147"/>
      <c r="F44" s="161"/>
      <c r="G44" s="162"/>
      <c r="H44" s="150" t="e">
        <f>IF(AND(O44="",#REF!&gt;0,#REF!&lt;5),I44,)</f>
        <v>#REF!</v>
      </c>
      <c r="I44" s="151" t="str">
        <f>IF(D44="","ZZZ9",IF(AND(#REF!&gt;0,#REF!&lt;5),D44&amp;#REF!,D44&amp;"9"))</f>
        <v>ZZZ9</v>
      </c>
      <c r="J44" s="152">
        <f t="shared" si="1"/>
        <v>999</v>
      </c>
      <c r="K44" s="151">
        <f t="shared" si="2"/>
        <v>999</v>
      </c>
      <c r="L44" s="153"/>
      <c r="M44" s="160"/>
      <c r="N44" s="154">
        <f t="shared" si="0"/>
        <v>999</v>
      </c>
      <c r="O44" s="160"/>
    </row>
    <row r="45" spans="1:15" s="72" customFormat="1" ht="18.75" customHeight="1" x14ac:dyDescent="0.25">
      <c r="A45" s="144">
        <v>39</v>
      </c>
      <c r="B45" s="145"/>
      <c r="C45" s="145"/>
      <c r="D45" s="146"/>
      <c r="E45" s="147"/>
      <c r="F45" s="161"/>
      <c r="G45" s="162"/>
      <c r="H45" s="150" t="e">
        <f>IF(AND(O45="",#REF!&gt;0,#REF!&lt;5),I45,)</f>
        <v>#REF!</v>
      </c>
      <c r="I45" s="151" t="str">
        <f>IF(D45="","ZZZ9",IF(AND(#REF!&gt;0,#REF!&lt;5),D45&amp;#REF!,D45&amp;"9"))</f>
        <v>ZZZ9</v>
      </c>
      <c r="J45" s="152">
        <f t="shared" si="1"/>
        <v>999</v>
      </c>
      <c r="K45" s="151">
        <f t="shared" si="2"/>
        <v>999</v>
      </c>
      <c r="L45" s="153"/>
      <c r="M45" s="160"/>
      <c r="N45" s="154">
        <f t="shared" si="0"/>
        <v>999</v>
      </c>
      <c r="O45" s="160"/>
    </row>
    <row r="46" spans="1:15" s="72" customFormat="1" ht="18.75" customHeight="1" x14ac:dyDescent="0.25">
      <c r="A46" s="144">
        <v>40</v>
      </c>
      <c r="B46" s="145"/>
      <c r="C46" s="145"/>
      <c r="D46" s="146"/>
      <c r="E46" s="147"/>
      <c r="F46" s="161"/>
      <c r="G46" s="162"/>
      <c r="H46" s="150" t="e">
        <f>IF(AND(O46="",#REF!&gt;0,#REF!&lt;5),I46,)</f>
        <v>#REF!</v>
      </c>
      <c r="I46" s="151" t="str">
        <f>IF(D46="","ZZZ9",IF(AND(#REF!&gt;0,#REF!&lt;5),D46&amp;#REF!,D46&amp;"9"))</f>
        <v>ZZZ9</v>
      </c>
      <c r="J46" s="152">
        <f t="shared" si="1"/>
        <v>999</v>
      </c>
      <c r="K46" s="151">
        <f t="shared" si="2"/>
        <v>999</v>
      </c>
      <c r="L46" s="153"/>
      <c r="M46" s="160"/>
      <c r="N46" s="154">
        <f t="shared" si="0"/>
        <v>999</v>
      </c>
      <c r="O46" s="160"/>
    </row>
    <row r="47" spans="1:15" s="72" customFormat="1" ht="18.75" customHeight="1" x14ac:dyDescent="0.25">
      <c r="A47" s="144">
        <v>41</v>
      </c>
      <c r="B47" s="145"/>
      <c r="C47" s="145"/>
      <c r="D47" s="146"/>
      <c r="E47" s="147"/>
      <c r="F47" s="161"/>
      <c r="G47" s="162"/>
      <c r="H47" s="150" t="e">
        <f>IF(AND(O47="",#REF!&gt;0,#REF!&lt;5),I47,)</f>
        <v>#REF!</v>
      </c>
      <c r="I47" s="151" t="str">
        <f>IF(D47="","ZZZ9",IF(AND(#REF!&gt;0,#REF!&lt;5),D47&amp;#REF!,D47&amp;"9"))</f>
        <v>ZZZ9</v>
      </c>
      <c r="J47" s="152">
        <f t="shared" si="1"/>
        <v>999</v>
      </c>
      <c r="K47" s="151">
        <f t="shared" si="2"/>
        <v>999</v>
      </c>
      <c r="L47" s="153"/>
      <c r="M47" s="160"/>
      <c r="N47" s="154">
        <f t="shared" si="0"/>
        <v>999</v>
      </c>
      <c r="O47" s="160"/>
    </row>
    <row r="48" spans="1:15" s="72" customFormat="1" ht="18.75" customHeight="1" x14ac:dyDescent="0.25">
      <c r="A48" s="144">
        <v>42</v>
      </c>
      <c r="B48" s="145"/>
      <c r="C48" s="145"/>
      <c r="D48" s="146"/>
      <c r="E48" s="147"/>
      <c r="F48" s="161"/>
      <c r="G48" s="162"/>
      <c r="H48" s="150" t="e">
        <f>IF(AND(O48="",#REF!&gt;0,#REF!&lt;5),I48,)</f>
        <v>#REF!</v>
      </c>
      <c r="I48" s="151" t="str">
        <f>IF(D48="","ZZZ9",IF(AND(#REF!&gt;0,#REF!&lt;5),D48&amp;#REF!,D48&amp;"9"))</f>
        <v>ZZZ9</v>
      </c>
      <c r="J48" s="152">
        <f t="shared" si="1"/>
        <v>999</v>
      </c>
      <c r="K48" s="151">
        <f t="shared" si="2"/>
        <v>999</v>
      </c>
      <c r="L48" s="153"/>
      <c r="M48" s="160"/>
      <c r="N48" s="154">
        <f t="shared" si="0"/>
        <v>999</v>
      </c>
      <c r="O48" s="160"/>
    </row>
    <row r="49" spans="1:15" s="72" customFormat="1" ht="18.75" customHeight="1" x14ac:dyDescent="0.25">
      <c r="A49" s="144">
        <v>43</v>
      </c>
      <c r="B49" s="145"/>
      <c r="C49" s="145"/>
      <c r="D49" s="146"/>
      <c r="E49" s="147"/>
      <c r="F49" s="161"/>
      <c r="G49" s="162"/>
      <c r="H49" s="150" t="e">
        <f>IF(AND(O49="",#REF!&gt;0,#REF!&lt;5),I49,)</f>
        <v>#REF!</v>
      </c>
      <c r="I49" s="151" t="str">
        <f>IF(D49="","ZZZ9",IF(AND(#REF!&gt;0,#REF!&lt;5),D49&amp;#REF!,D49&amp;"9"))</f>
        <v>ZZZ9</v>
      </c>
      <c r="J49" s="152">
        <f t="shared" si="1"/>
        <v>999</v>
      </c>
      <c r="K49" s="151">
        <f t="shared" si="2"/>
        <v>999</v>
      </c>
      <c r="L49" s="153"/>
      <c r="M49" s="160"/>
      <c r="N49" s="154">
        <f t="shared" si="0"/>
        <v>999</v>
      </c>
      <c r="O49" s="160"/>
    </row>
    <row r="50" spans="1:15" s="72" customFormat="1" ht="18.75" customHeight="1" x14ac:dyDescent="0.25">
      <c r="A50" s="144">
        <v>44</v>
      </c>
      <c r="B50" s="145"/>
      <c r="C50" s="145"/>
      <c r="D50" s="146"/>
      <c r="E50" s="147"/>
      <c r="F50" s="161"/>
      <c r="G50" s="162"/>
      <c r="H50" s="150" t="e">
        <f>IF(AND(O50="",#REF!&gt;0,#REF!&lt;5),I50,)</f>
        <v>#REF!</v>
      </c>
      <c r="I50" s="151" t="str">
        <f>IF(D50="","ZZZ9",IF(AND(#REF!&gt;0,#REF!&lt;5),D50&amp;#REF!,D50&amp;"9"))</f>
        <v>ZZZ9</v>
      </c>
      <c r="J50" s="152">
        <f t="shared" si="1"/>
        <v>999</v>
      </c>
      <c r="K50" s="151">
        <f t="shared" si="2"/>
        <v>999</v>
      </c>
      <c r="L50" s="153"/>
      <c r="M50" s="160"/>
      <c r="N50" s="154">
        <f t="shared" si="0"/>
        <v>999</v>
      </c>
      <c r="O50" s="160"/>
    </row>
    <row r="51" spans="1:15" s="72" customFormat="1" ht="18.75" customHeight="1" x14ac:dyDescent="0.25">
      <c r="A51" s="144">
        <v>45</v>
      </c>
      <c r="B51" s="145"/>
      <c r="C51" s="145"/>
      <c r="D51" s="146"/>
      <c r="E51" s="147"/>
      <c r="F51" s="161"/>
      <c r="G51" s="162"/>
      <c r="H51" s="150" t="e">
        <f>IF(AND(O51="",#REF!&gt;0,#REF!&lt;5),I51,)</f>
        <v>#REF!</v>
      </c>
      <c r="I51" s="151" t="str">
        <f>IF(D51="","ZZZ9",IF(AND(#REF!&gt;0,#REF!&lt;5),D51&amp;#REF!,D51&amp;"9"))</f>
        <v>ZZZ9</v>
      </c>
      <c r="J51" s="152">
        <f t="shared" si="1"/>
        <v>999</v>
      </c>
      <c r="K51" s="151">
        <f t="shared" si="2"/>
        <v>999</v>
      </c>
      <c r="L51" s="153"/>
      <c r="M51" s="160"/>
      <c r="N51" s="154">
        <f t="shared" si="0"/>
        <v>999</v>
      </c>
      <c r="O51" s="160"/>
    </row>
    <row r="52" spans="1:15" s="72" customFormat="1" ht="18.75" customHeight="1" x14ac:dyDescent="0.25">
      <c r="A52" s="144">
        <v>46</v>
      </c>
      <c r="B52" s="145"/>
      <c r="C52" s="145"/>
      <c r="D52" s="146"/>
      <c r="E52" s="147"/>
      <c r="F52" s="161"/>
      <c r="G52" s="162"/>
      <c r="H52" s="150" t="e">
        <f>IF(AND(O52="",#REF!&gt;0,#REF!&lt;5),I52,)</f>
        <v>#REF!</v>
      </c>
      <c r="I52" s="151" t="str">
        <f>IF(D52="","ZZZ9",IF(AND(#REF!&gt;0,#REF!&lt;5),D52&amp;#REF!,D52&amp;"9"))</f>
        <v>ZZZ9</v>
      </c>
      <c r="J52" s="152">
        <f t="shared" si="1"/>
        <v>999</v>
      </c>
      <c r="K52" s="151">
        <f t="shared" si="2"/>
        <v>999</v>
      </c>
      <c r="L52" s="153"/>
      <c r="M52" s="160"/>
      <c r="N52" s="154">
        <f t="shared" si="0"/>
        <v>999</v>
      </c>
      <c r="O52" s="160"/>
    </row>
    <row r="53" spans="1:15" s="72" customFormat="1" ht="18.75" customHeight="1" x14ac:dyDescent="0.25">
      <c r="A53" s="144">
        <v>47</v>
      </c>
      <c r="B53" s="145"/>
      <c r="C53" s="145"/>
      <c r="D53" s="146"/>
      <c r="E53" s="147"/>
      <c r="F53" s="161"/>
      <c r="G53" s="162"/>
      <c r="H53" s="150" t="e">
        <f>IF(AND(O53="",#REF!&gt;0,#REF!&lt;5),I53,)</f>
        <v>#REF!</v>
      </c>
      <c r="I53" s="151" t="str">
        <f>IF(D53="","ZZZ9",IF(AND(#REF!&gt;0,#REF!&lt;5),D53&amp;#REF!,D53&amp;"9"))</f>
        <v>ZZZ9</v>
      </c>
      <c r="J53" s="152">
        <f t="shared" si="1"/>
        <v>999</v>
      </c>
      <c r="K53" s="151">
        <f t="shared" si="2"/>
        <v>999</v>
      </c>
      <c r="L53" s="153"/>
      <c r="M53" s="160"/>
      <c r="N53" s="154">
        <f t="shared" si="0"/>
        <v>999</v>
      </c>
      <c r="O53" s="160"/>
    </row>
    <row r="54" spans="1:15" s="72" customFormat="1" ht="18.75" customHeight="1" x14ac:dyDescent="0.25">
      <c r="A54" s="144">
        <v>48</v>
      </c>
      <c r="B54" s="145"/>
      <c r="C54" s="145"/>
      <c r="D54" s="146"/>
      <c r="E54" s="147"/>
      <c r="F54" s="161"/>
      <c r="G54" s="162"/>
      <c r="H54" s="150" t="e">
        <f>IF(AND(O54="",#REF!&gt;0,#REF!&lt;5),I54,)</f>
        <v>#REF!</v>
      </c>
      <c r="I54" s="151" t="str">
        <f>IF(D54="","ZZZ9",IF(AND(#REF!&gt;0,#REF!&lt;5),D54&amp;#REF!,D54&amp;"9"))</f>
        <v>ZZZ9</v>
      </c>
      <c r="J54" s="152">
        <f t="shared" si="1"/>
        <v>999</v>
      </c>
      <c r="K54" s="151">
        <f t="shared" si="2"/>
        <v>999</v>
      </c>
      <c r="L54" s="153"/>
      <c r="M54" s="160"/>
      <c r="N54" s="154">
        <f t="shared" si="0"/>
        <v>999</v>
      </c>
      <c r="O54" s="160"/>
    </row>
    <row r="55" spans="1:15" s="72" customFormat="1" ht="18.75" customHeight="1" x14ac:dyDescent="0.25">
      <c r="A55" s="144">
        <v>49</v>
      </c>
      <c r="B55" s="145"/>
      <c r="C55" s="145"/>
      <c r="D55" s="146"/>
      <c r="E55" s="147"/>
      <c r="F55" s="161"/>
      <c r="G55" s="162"/>
      <c r="H55" s="150" t="e">
        <f>IF(AND(O55="",#REF!&gt;0,#REF!&lt;5),I55,)</f>
        <v>#REF!</v>
      </c>
      <c r="I55" s="151" t="str">
        <f>IF(D55="","ZZZ9",IF(AND(#REF!&gt;0,#REF!&lt;5),D55&amp;#REF!,D55&amp;"9"))</f>
        <v>ZZZ9</v>
      </c>
      <c r="J55" s="152">
        <f t="shared" si="1"/>
        <v>999</v>
      </c>
      <c r="K55" s="151">
        <f t="shared" si="2"/>
        <v>999</v>
      </c>
      <c r="L55" s="153"/>
      <c r="M55" s="160"/>
      <c r="N55" s="154">
        <f t="shared" si="0"/>
        <v>999</v>
      </c>
      <c r="O55" s="160"/>
    </row>
    <row r="56" spans="1:15" s="72" customFormat="1" ht="18.75" customHeight="1" x14ac:dyDescent="0.25">
      <c r="A56" s="144">
        <v>50</v>
      </c>
      <c r="B56" s="145"/>
      <c r="C56" s="145"/>
      <c r="D56" s="146"/>
      <c r="E56" s="147"/>
      <c r="F56" s="161"/>
      <c r="G56" s="162"/>
      <c r="H56" s="150" t="e">
        <f>IF(AND(O56="",#REF!&gt;0,#REF!&lt;5),I56,)</f>
        <v>#REF!</v>
      </c>
      <c r="I56" s="151" t="str">
        <f>IF(D56="","ZZZ9",IF(AND(#REF!&gt;0,#REF!&lt;5),D56&amp;#REF!,D56&amp;"9"))</f>
        <v>ZZZ9</v>
      </c>
      <c r="J56" s="152">
        <f t="shared" si="1"/>
        <v>999</v>
      </c>
      <c r="K56" s="151">
        <f t="shared" si="2"/>
        <v>999</v>
      </c>
      <c r="L56" s="153"/>
      <c r="M56" s="160"/>
      <c r="N56" s="154">
        <f t="shared" si="0"/>
        <v>999</v>
      </c>
      <c r="O56" s="160"/>
    </row>
    <row r="57" spans="1:15" s="72" customFormat="1" ht="18.75" customHeight="1" x14ac:dyDescent="0.25">
      <c r="A57" s="144">
        <v>51</v>
      </c>
      <c r="B57" s="145"/>
      <c r="C57" s="145"/>
      <c r="D57" s="146"/>
      <c r="E57" s="147"/>
      <c r="F57" s="161"/>
      <c r="G57" s="162"/>
      <c r="H57" s="150" t="e">
        <f>IF(AND(O57="",#REF!&gt;0,#REF!&lt;5),I57,)</f>
        <v>#REF!</v>
      </c>
      <c r="I57" s="151" t="str">
        <f>IF(D57="","ZZZ9",IF(AND(#REF!&gt;0,#REF!&lt;5),D57&amp;#REF!,D57&amp;"9"))</f>
        <v>ZZZ9</v>
      </c>
      <c r="J57" s="152">
        <f t="shared" si="1"/>
        <v>999</v>
      </c>
      <c r="K57" s="151">
        <f t="shared" si="2"/>
        <v>999</v>
      </c>
      <c r="L57" s="153"/>
      <c r="M57" s="160"/>
      <c r="N57" s="154">
        <f t="shared" si="0"/>
        <v>999</v>
      </c>
      <c r="O57" s="160"/>
    </row>
    <row r="58" spans="1:15" s="72" customFormat="1" ht="18.75" customHeight="1" x14ac:dyDescent="0.25">
      <c r="A58" s="144">
        <v>52</v>
      </c>
      <c r="B58" s="145"/>
      <c r="C58" s="145"/>
      <c r="D58" s="146"/>
      <c r="E58" s="147"/>
      <c r="F58" s="161"/>
      <c r="G58" s="162"/>
      <c r="H58" s="150" t="e">
        <f>IF(AND(O58="",#REF!&gt;0,#REF!&lt;5),I58,)</f>
        <v>#REF!</v>
      </c>
      <c r="I58" s="151" t="str">
        <f>IF(D58="","ZZZ9",IF(AND(#REF!&gt;0,#REF!&lt;5),D58&amp;#REF!,D58&amp;"9"))</f>
        <v>ZZZ9</v>
      </c>
      <c r="J58" s="152">
        <f t="shared" si="1"/>
        <v>999</v>
      </c>
      <c r="K58" s="151">
        <f t="shared" si="2"/>
        <v>999</v>
      </c>
      <c r="L58" s="153"/>
      <c r="M58" s="160"/>
      <c r="N58" s="154">
        <f t="shared" si="0"/>
        <v>999</v>
      </c>
      <c r="O58" s="160"/>
    </row>
    <row r="59" spans="1:15" s="72" customFormat="1" ht="18.75" customHeight="1" x14ac:dyDescent="0.25">
      <c r="A59" s="144">
        <v>53</v>
      </c>
      <c r="B59" s="145"/>
      <c r="C59" s="145"/>
      <c r="D59" s="146"/>
      <c r="E59" s="147"/>
      <c r="F59" s="161"/>
      <c r="G59" s="162"/>
      <c r="H59" s="150" t="e">
        <f>IF(AND(O59="",#REF!&gt;0,#REF!&lt;5),I59,)</f>
        <v>#REF!</v>
      </c>
      <c r="I59" s="151" t="str">
        <f>IF(D59="","ZZZ9",IF(AND(#REF!&gt;0,#REF!&lt;5),D59&amp;#REF!,D59&amp;"9"))</f>
        <v>ZZZ9</v>
      </c>
      <c r="J59" s="152">
        <f t="shared" si="1"/>
        <v>999</v>
      </c>
      <c r="K59" s="151">
        <f t="shared" si="2"/>
        <v>999</v>
      </c>
      <c r="L59" s="153"/>
      <c r="M59" s="160"/>
      <c r="N59" s="154">
        <f t="shared" si="0"/>
        <v>999</v>
      </c>
      <c r="O59" s="160"/>
    </row>
    <row r="60" spans="1:15" s="72" customFormat="1" ht="18.75" customHeight="1" x14ac:dyDescent="0.25">
      <c r="A60" s="144">
        <v>54</v>
      </c>
      <c r="B60" s="145"/>
      <c r="C60" s="145"/>
      <c r="D60" s="146"/>
      <c r="E60" s="147"/>
      <c r="F60" s="161"/>
      <c r="G60" s="162"/>
      <c r="H60" s="150" t="e">
        <f>IF(AND(O60="",#REF!&gt;0,#REF!&lt;5),I60,)</f>
        <v>#REF!</v>
      </c>
      <c r="I60" s="151" t="str">
        <f>IF(D60="","ZZZ9",IF(AND(#REF!&gt;0,#REF!&lt;5),D60&amp;#REF!,D60&amp;"9"))</f>
        <v>ZZZ9</v>
      </c>
      <c r="J60" s="152">
        <f t="shared" si="1"/>
        <v>999</v>
      </c>
      <c r="K60" s="151">
        <f t="shared" si="2"/>
        <v>999</v>
      </c>
      <c r="L60" s="153"/>
      <c r="M60" s="160"/>
      <c r="N60" s="154">
        <f t="shared" si="0"/>
        <v>999</v>
      </c>
      <c r="O60" s="160"/>
    </row>
    <row r="61" spans="1:15" s="72" customFormat="1" ht="18.75" customHeight="1" x14ac:dyDescent="0.25">
      <c r="A61" s="144">
        <v>55</v>
      </c>
      <c r="B61" s="145"/>
      <c r="C61" s="145"/>
      <c r="D61" s="146"/>
      <c r="E61" s="147"/>
      <c r="F61" s="161"/>
      <c r="G61" s="162"/>
      <c r="H61" s="150" t="e">
        <f>IF(AND(O61="",#REF!&gt;0,#REF!&lt;5),I61,)</f>
        <v>#REF!</v>
      </c>
      <c r="I61" s="151" t="str">
        <f>IF(D61="","ZZZ9",IF(AND(#REF!&gt;0,#REF!&lt;5),D61&amp;#REF!,D61&amp;"9"))</f>
        <v>ZZZ9</v>
      </c>
      <c r="J61" s="152">
        <f t="shared" si="1"/>
        <v>999</v>
      </c>
      <c r="K61" s="151">
        <f t="shared" si="2"/>
        <v>999</v>
      </c>
      <c r="L61" s="153"/>
      <c r="M61" s="160"/>
      <c r="N61" s="154">
        <f t="shared" si="0"/>
        <v>999</v>
      </c>
      <c r="O61" s="160"/>
    </row>
    <row r="62" spans="1:15" s="72" customFormat="1" ht="18.75" customHeight="1" x14ac:dyDescent="0.25">
      <c r="A62" s="144">
        <v>56</v>
      </c>
      <c r="B62" s="145"/>
      <c r="C62" s="145"/>
      <c r="D62" s="146"/>
      <c r="E62" s="147"/>
      <c r="F62" s="161"/>
      <c r="G62" s="162"/>
      <c r="H62" s="150" t="e">
        <f>IF(AND(O62="",#REF!&gt;0,#REF!&lt;5),I62,)</f>
        <v>#REF!</v>
      </c>
      <c r="I62" s="151" t="str">
        <f>IF(D62="","ZZZ9",IF(AND(#REF!&gt;0,#REF!&lt;5),D62&amp;#REF!,D62&amp;"9"))</f>
        <v>ZZZ9</v>
      </c>
      <c r="J62" s="152">
        <f t="shared" si="1"/>
        <v>999</v>
      </c>
      <c r="K62" s="151">
        <f t="shared" si="2"/>
        <v>999</v>
      </c>
      <c r="L62" s="153"/>
      <c r="M62" s="160"/>
      <c r="N62" s="154">
        <f t="shared" ref="N62:N93" si="3">IF(L62="DA",1,IF(L62="WC",2,IF(L62="SE",3,IF(L62="Q",4,IF(L62="LL",5,999)))))</f>
        <v>999</v>
      </c>
      <c r="O62" s="160"/>
    </row>
    <row r="63" spans="1:15" s="72" customFormat="1" ht="18.75" customHeight="1" x14ac:dyDescent="0.25">
      <c r="A63" s="144">
        <v>57</v>
      </c>
      <c r="B63" s="145"/>
      <c r="C63" s="145"/>
      <c r="D63" s="146"/>
      <c r="E63" s="147"/>
      <c r="F63" s="161"/>
      <c r="G63" s="162"/>
      <c r="H63" s="150" t="e">
        <f>IF(AND(O63="",#REF!&gt;0,#REF!&lt;5),I63,)</f>
        <v>#REF!</v>
      </c>
      <c r="I63" s="151" t="str">
        <f>IF(D63="","ZZZ9",IF(AND(#REF!&gt;0,#REF!&lt;5),D63&amp;#REF!,D63&amp;"9"))</f>
        <v>ZZZ9</v>
      </c>
      <c r="J63" s="152">
        <f t="shared" si="1"/>
        <v>999</v>
      </c>
      <c r="K63" s="151">
        <f t="shared" si="2"/>
        <v>999</v>
      </c>
      <c r="L63" s="153"/>
      <c r="M63" s="160"/>
      <c r="N63" s="154">
        <f t="shared" si="3"/>
        <v>999</v>
      </c>
      <c r="O63" s="160"/>
    </row>
    <row r="64" spans="1:15" s="72" customFormat="1" ht="18.75" customHeight="1" x14ac:dyDescent="0.25">
      <c r="A64" s="144">
        <v>58</v>
      </c>
      <c r="B64" s="145"/>
      <c r="C64" s="145"/>
      <c r="D64" s="146"/>
      <c r="E64" s="147"/>
      <c r="F64" s="161"/>
      <c r="G64" s="162"/>
      <c r="H64" s="150" t="e">
        <f>IF(AND(O64="",#REF!&gt;0,#REF!&lt;5),I64,)</f>
        <v>#REF!</v>
      </c>
      <c r="I64" s="151" t="str">
        <f>IF(D64="","ZZZ9",IF(AND(#REF!&gt;0,#REF!&lt;5),D64&amp;#REF!,D64&amp;"9"))</f>
        <v>ZZZ9</v>
      </c>
      <c r="J64" s="152">
        <f t="shared" si="1"/>
        <v>999</v>
      </c>
      <c r="K64" s="151">
        <f t="shared" si="2"/>
        <v>999</v>
      </c>
      <c r="L64" s="153"/>
      <c r="M64" s="160"/>
      <c r="N64" s="154">
        <f t="shared" si="3"/>
        <v>999</v>
      </c>
      <c r="O64" s="160"/>
    </row>
    <row r="65" spans="1:15" s="72" customFormat="1" ht="18.75" customHeight="1" x14ac:dyDescent="0.25">
      <c r="A65" s="144">
        <v>59</v>
      </c>
      <c r="B65" s="145"/>
      <c r="C65" s="145"/>
      <c r="D65" s="146"/>
      <c r="E65" s="147"/>
      <c r="F65" s="161"/>
      <c r="G65" s="162"/>
      <c r="H65" s="150" t="e">
        <f>IF(AND(O65="",#REF!&gt;0,#REF!&lt;5),I65,)</f>
        <v>#REF!</v>
      </c>
      <c r="I65" s="151" t="str">
        <f>IF(D65="","ZZZ9",IF(AND(#REF!&gt;0,#REF!&lt;5),D65&amp;#REF!,D65&amp;"9"))</f>
        <v>ZZZ9</v>
      </c>
      <c r="J65" s="152">
        <f t="shared" ref="J65:J96" si="4">IF(O65="",999,O65)</f>
        <v>999</v>
      </c>
      <c r="K65" s="151">
        <f t="shared" ref="K65:K96" si="5">IF(N65=999,999,1)</f>
        <v>999</v>
      </c>
      <c r="L65" s="153"/>
      <c r="M65" s="160"/>
      <c r="N65" s="154">
        <f t="shared" si="3"/>
        <v>999</v>
      </c>
      <c r="O65" s="160"/>
    </row>
    <row r="66" spans="1:15" s="72" customFormat="1" ht="18.75" customHeight="1" x14ac:dyDescent="0.25">
      <c r="A66" s="144">
        <v>60</v>
      </c>
      <c r="B66" s="145"/>
      <c r="C66" s="145"/>
      <c r="D66" s="146"/>
      <c r="E66" s="147"/>
      <c r="F66" s="161"/>
      <c r="G66" s="162"/>
      <c r="H66" s="150" t="e">
        <f>IF(AND(O66="",#REF!&gt;0,#REF!&lt;5),I66,)</f>
        <v>#REF!</v>
      </c>
      <c r="I66" s="151" t="str">
        <f>IF(D66="","ZZZ9",IF(AND(#REF!&gt;0,#REF!&lt;5),D66&amp;#REF!,D66&amp;"9"))</f>
        <v>ZZZ9</v>
      </c>
      <c r="J66" s="152">
        <f t="shared" si="4"/>
        <v>999</v>
      </c>
      <c r="K66" s="151">
        <f t="shared" si="5"/>
        <v>999</v>
      </c>
      <c r="L66" s="153"/>
      <c r="M66" s="160"/>
      <c r="N66" s="154">
        <f t="shared" si="3"/>
        <v>999</v>
      </c>
      <c r="O66" s="160"/>
    </row>
    <row r="67" spans="1:15" s="72" customFormat="1" ht="18.75" customHeight="1" x14ac:dyDescent="0.25">
      <c r="A67" s="144">
        <v>61</v>
      </c>
      <c r="B67" s="145"/>
      <c r="C67" s="145"/>
      <c r="D67" s="146"/>
      <c r="E67" s="147"/>
      <c r="F67" s="161"/>
      <c r="G67" s="162"/>
      <c r="H67" s="150" t="e">
        <f>IF(AND(O67="",#REF!&gt;0,#REF!&lt;5),I67,)</f>
        <v>#REF!</v>
      </c>
      <c r="I67" s="151" t="str">
        <f>IF(D67="","ZZZ9",IF(AND(#REF!&gt;0,#REF!&lt;5),D67&amp;#REF!,D67&amp;"9"))</f>
        <v>ZZZ9</v>
      </c>
      <c r="J67" s="152">
        <f t="shared" si="4"/>
        <v>999</v>
      </c>
      <c r="K67" s="151">
        <f t="shared" si="5"/>
        <v>999</v>
      </c>
      <c r="L67" s="153"/>
      <c r="M67" s="160"/>
      <c r="N67" s="154">
        <f t="shared" si="3"/>
        <v>999</v>
      </c>
      <c r="O67" s="160"/>
    </row>
    <row r="68" spans="1:15" s="72" customFormat="1" ht="18.75" customHeight="1" x14ac:dyDescent="0.25">
      <c r="A68" s="144">
        <v>62</v>
      </c>
      <c r="B68" s="145"/>
      <c r="C68" s="145"/>
      <c r="D68" s="146"/>
      <c r="E68" s="147"/>
      <c r="F68" s="161"/>
      <c r="G68" s="162"/>
      <c r="H68" s="150" t="e">
        <f>IF(AND(O68="",#REF!&gt;0,#REF!&lt;5),I68,)</f>
        <v>#REF!</v>
      </c>
      <c r="I68" s="151" t="str">
        <f>IF(D68="","ZZZ9",IF(AND(#REF!&gt;0,#REF!&lt;5),D68&amp;#REF!,D68&amp;"9"))</f>
        <v>ZZZ9</v>
      </c>
      <c r="J68" s="152">
        <f t="shared" si="4"/>
        <v>999</v>
      </c>
      <c r="K68" s="151">
        <f t="shared" si="5"/>
        <v>999</v>
      </c>
      <c r="L68" s="153"/>
      <c r="M68" s="160"/>
      <c r="N68" s="154">
        <f t="shared" si="3"/>
        <v>999</v>
      </c>
      <c r="O68" s="160"/>
    </row>
    <row r="69" spans="1:15" s="72" customFormat="1" ht="18.75" customHeight="1" x14ac:dyDescent="0.25">
      <c r="A69" s="144">
        <v>63</v>
      </c>
      <c r="B69" s="145"/>
      <c r="C69" s="145"/>
      <c r="D69" s="146"/>
      <c r="E69" s="147"/>
      <c r="F69" s="161"/>
      <c r="G69" s="162"/>
      <c r="H69" s="150" t="e">
        <f>IF(AND(O69="",#REF!&gt;0,#REF!&lt;5),I69,)</f>
        <v>#REF!</v>
      </c>
      <c r="I69" s="151" t="str">
        <f>IF(D69="","ZZZ9",IF(AND(#REF!&gt;0,#REF!&lt;5),D69&amp;#REF!,D69&amp;"9"))</f>
        <v>ZZZ9</v>
      </c>
      <c r="J69" s="152">
        <f t="shared" si="4"/>
        <v>999</v>
      </c>
      <c r="K69" s="151">
        <f t="shared" si="5"/>
        <v>999</v>
      </c>
      <c r="L69" s="153"/>
      <c r="M69" s="160"/>
      <c r="N69" s="154">
        <f t="shared" si="3"/>
        <v>999</v>
      </c>
      <c r="O69" s="160"/>
    </row>
    <row r="70" spans="1:15" s="72" customFormat="1" ht="18.75" customHeight="1" x14ac:dyDescent="0.25">
      <c r="A70" s="144">
        <v>64</v>
      </c>
      <c r="B70" s="145"/>
      <c r="C70" s="145"/>
      <c r="D70" s="146"/>
      <c r="E70" s="147"/>
      <c r="F70" s="161"/>
      <c r="G70" s="162"/>
      <c r="H70" s="150" t="e">
        <f>IF(AND(O70="",#REF!&gt;0,#REF!&lt;5),I70,)</f>
        <v>#REF!</v>
      </c>
      <c r="I70" s="151" t="str">
        <f>IF(D70="","ZZZ9",IF(AND(#REF!&gt;0,#REF!&lt;5),D70&amp;#REF!,D70&amp;"9"))</f>
        <v>ZZZ9</v>
      </c>
      <c r="J70" s="152">
        <f t="shared" si="4"/>
        <v>999</v>
      </c>
      <c r="K70" s="151">
        <f t="shared" si="5"/>
        <v>999</v>
      </c>
      <c r="L70" s="153"/>
      <c r="M70" s="160"/>
      <c r="N70" s="154">
        <f t="shared" si="3"/>
        <v>999</v>
      </c>
      <c r="O70" s="160"/>
    </row>
    <row r="71" spans="1:15" s="72" customFormat="1" ht="18.75" customHeight="1" x14ac:dyDescent="0.25">
      <c r="A71" s="144">
        <v>65</v>
      </c>
      <c r="B71" s="145"/>
      <c r="C71" s="145"/>
      <c r="D71" s="146"/>
      <c r="E71" s="147"/>
      <c r="F71" s="161"/>
      <c r="G71" s="162"/>
      <c r="H71" s="150" t="e">
        <f>IF(AND(O71="",#REF!&gt;0,#REF!&lt;5),I71,)</f>
        <v>#REF!</v>
      </c>
      <c r="I71" s="151" t="str">
        <f>IF(D71="","ZZZ9",IF(AND(#REF!&gt;0,#REF!&lt;5),D71&amp;#REF!,D71&amp;"9"))</f>
        <v>ZZZ9</v>
      </c>
      <c r="J71" s="152">
        <f t="shared" si="4"/>
        <v>999</v>
      </c>
      <c r="K71" s="151">
        <f t="shared" si="5"/>
        <v>999</v>
      </c>
      <c r="L71" s="153"/>
      <c r="M71" s="160"/>
      <c r="N71" s="154">
        <f t="shared" si="3"/>
        <v>999</v>
      </c>
      <c r="O71" s="160"/>
    </row>
    <row r="72" spans="1:15" s="72" customFormat="1" ht="18.75" customHeight="1" x14ac:dyDescent="0.25">
      <c r="A72" s="144">
        <v>66</v>
      </c>
      <c r="B72" s="145"/>
      <c r="C72" s="145"/>
      <c r="D72" s="146"/>
      <c r="E72" s="147"/>
      <c r="F72" s="161"/>
      <c r="G72" s="162"/>
      <c r="H72" s="150" t="e">
        <f>IF(AND(O72="",#REF!&gt;0,#REF!&lt;5),I72,)</f>
        <v>#REF!</v>
      </c>
      <c r="I72" s="151" t="str">
        <f>IF(D72="","ZZZ9",IF(AND(#REF!&gt;0,#REF!&lt;5),D72&amp;#REF!,D72&amp;"9"))</f>
        <v>ZZZ9</v>
      </c>
      <c r="J72" s="152">
        <f t="shared" si="4"/>
        <v>999</v>
      </c>
      <c r="K72" s="151">
        <f t="shared" si="5"/>
        <v>999</v>
      </c>
      <c r="L72" s="153"/>
      <c r="M72" s="160"/>
      <c r="N72" s="154">
        <f t="shared" si="3"/>
        <v>999</v>
      </c>
      <c r="O72" s="160"/>
    </row>
    <row r="73" spans="1:15" s="72" customFormat="1" ht="18.75" customHeight="1" x14ac:dyDescent="0.25">
      <c r="A73" s="144">
        <v>67</v>
      </c>
      <c r="B73" s="145"/>
      <c r="C73" s="145"/>
      <c r="D73" s="146"/>
      <c r="E73" s="147"/>
      <c r="F73" s="161"/>
      <c r="G73" s="162"/>
      <c r="H73" s="150" t="e">
        <f>IF(AND(O73="",#REF!&gt;0,#REF!&lt;5),I73,)</f>
        <v>#REF!</v>
      </c>
      <c r="I73" s="151" t="str">
        <f>IF(D73="","ZZZ9",IF(AND(#REF!&gt;0,#REF!&lt;5),D73&amp;#REF!,D73&amp;"9"))</f>
        <v>ZZZ9</v>
      </c>
      <c r="J73" s="152">
        <f t="shared" si="4"/>
        <v>999</v>
      </c>
      <c r="K73" s="151">
        <f t="shared" si="5"/>
        <v>999</v>
      </c>
      <c r="L73" s="153"/>
      <c r="M73" s="160"/>
      <c r="N73" s="154">
        <f t="shared" si="3"/>
        <v>999</v>
      </c>
      <c r="O73" s="160"/>
    </row>
    <row r="74" spans="1:15" s="72" customFormat="1" ht="18.75" customHeight="1" x14ac:dyDescent="0.25">
      <c r="A74" s="144">
        <v>68</v>
      </c>
      <c r="B74" s="145"/>
      <c r="C74" s="145"/>
      <c r="D74" s="146"/>
      <c r="E74" s="147"/>
      <c r="F74" s="161"/>
      <c r="G74" s="162"/>
      <c r="H74" s="150" t="e">
        <f>IF(AND(O74="",#REF!&gt;0,#REF!&lt;5),I74,)</f>
        <v>#REF!</v>
      </c>
      <c r="I74" s="151" t="str">
        <f>IF(D74="","ZZZ9",IF(AND(#REF!&gt;0,#REF!&lt;5),D74&amp;#REF!,D74&amp;"9"))</f>
        <v>ZZZ9</v>
      </c>
      <c r="J74" s="152">
        <f t="shared" si="4"/>
        <v>999</v>
      </c>
      <c r="K74" s="151">
        <f t="shared" si="5"/>
        <v>999</v>
      </c>
      <c r="L74" s="153"/>
      <c r="M74" s="160"/>
      <c r="N74" s="154">
        <f t="shared" si="3"/>
        <v>999</v>
      </c>
      <c r="O74" s="160"/>
    </row>
    <row r="75" spans="1:15" s="72" customFormat="1" ht="18.75" customHeight="1" x14ac:dyDescent="0.25">
      <c r="A75" s="144">
        <v>69</v>
      </c>
      <c r="B75" s="145"/>
      <c r="C75" s="145"/>
      <c r="D75" s="146"/>
      <c r="E75" s="147"/>
      <c r="F75" s="161"/>
      <c r="G75" s="162"/>
      <c r="H75" s="150" t="e">
        <f>IF(AND(O75="",#REF!&gt;0,#REF!&lt;5),I75,)</f>
        <v>#REF!</v>
      </c>
      <c r="I75" s="151" t="str">
        <f>IF(D75="","ZZZ9",IF(AND(#REF!&gt;0,#REF!&lt;5),D75&amp;#REF!,D75&amp;"9"))</f>
        <v>ZZZ9</v>
      </c>
      <c r="J75" s="152">
        <f t="shared" si="4"/>
        <v>999</v>
      </c>
      <c r="K75" s="151">
        <f t="shared" si="5"/>
        <v>999</v>
      </c>
      <c r="L75" s="153"/>
      <c r="M75" s="160"/>
      <c r="N75" s="154">
        <f t="shared" si="3"/>
        <v>999</v>
      </c>
      <c r="O75" s="160"/>
    </row>
    <row r="76" spans="1:15" s="72" customFormat="1" ht="18.75" customHeight="1" x14ac:dyDescent="0.25">
      <c r="A76" s="144">
        <v>70</v>
      </c>
      <c r="B76" s="145"/>
      <c r="C76" s="145"/>
      <c r="D76" s="146"/>
      <c r="E76" s="147"/>
      <c r="F76" s="161"/>
      <c r="G76" s="162"/>
      <c r="H76" s="150" t="e">
        <f>IF(AND(O76="",#REF!&gt;0,#REF!&lt;5),I76,)</f>
        <v>#REF!</v>
      </c>
      <c r="I76" s="151" t="str">
        <f>IF(D76="","ZZZ9",IF(AND(#REF!&gt;0,#REF!&lt;5),D76&amp;#REF!,D76&amp;"9"))</f>
        <v>ZZZ9</v>
      </c>
      <c r="J76" s="152">
        <f t="shared" si="4"/>
        <v>999</v>
      </c>
      <c r="K76" s="151">
        <f t="shared" si="5"/>
        <v>999</v>
      </c>
      <c r="L76" s="153"/>
      <c r="M76" s="160"/>
      <c r="N76" s="154">
        <f t="shared" si="3"/>
        <v>999</v>
      </c>
      <c r="O76" s="160"/>
    </row>
    <row r="77" spans="1:15" s="72" customFormat="1" ht="18.75" customHeight="1" x14ac:dyDescent="0.25">
      <c r="A77" s="144">
        <v>71</v>
      </c>
      <c r="B77" s="145"/>
      <c r="C77" s="145"/>
      <c r="D77" s="146"/>
      <c r="E77" s="147"/>
      <c r="F77" s="161"/>
      <c r="G77" s="162"/>
      <c r="H77" s="150" t="e">
        <f>IF(AND(O77="",#REF!&gt;0,#REF!&lt;5),I77,)</f>
        <v>#REF!</v>
      </c>
      <c r="I77" s="151" t="str">
        <f>IF(D77="","ZZZ9",IF(AND(#REF!&gt;0,#REF!&lt;5),D77&amp;#REF!,D77&amp;"9"))</f>
        <v>ZZZ9</v>
      </c>
      <c r="J77" s="152">
        <f t="shared" si="4"/>
        <v>999</v>
      </c>
      <c r="K77" s="151">
        <f t="shared" si="5"/>
        <v>999</v>
      </c>
      <c r="L77" s="153"/>
      <c r="M77" s="160"/>
      <c r="N77" s="154">
        <f t="shared" si="3"/>
        <v>999</v>
      </c>
      <c r="O77" s="160"/>
    </row>
    <row r="78" spans="1:15" s="72" customFormat="1" ht="18.75" customHeight="1" x14ac:dyDescent="0.25">
      <c r="A78" s="144">
        <v>72</v>
      </c>
      <c r="B78" s="145"/>
      <c r="C78" s="145"/>
      <c r="D78" s="146"/>
      <c r="E78" s="147"/>
      <c r="F78" s="161"/>
      <c r="G78" s="162"/>
      <c r="H78" s="150" t="e">
        <f>IF(AND(O78="",#REF!&gt;0,#REF!&lt;5),I78,)</f>
        <v>#REF!</v>
      </c>
      <c r="I78" s="151" t="str">
        <f>IF(D78="","ZZZ9",IF(AND(#REF!&gt;0,#REF!&lt;5),D78&amp;#REF!,D78&amp;"9"))</f>
        <v>ZZZ9</v>
      </c>
      <c r="J78" s="152">
        <f t="shared" si="4"/>
        <v>999</v>
      </c>
      <c r="K78" s="151">
        <f t="shared" si="5"/>
        <v>999</v>
      </c>
      <c r="L78" s="153"/>
      <c r="M78" s="160"/>
      <c r="N78" s="154">
        <f t="shared" si="3"/>
        <v>999</v>
      </c>
      <c r="O78" s="160"/>
    </row>
    <row r="79" spans="1:15" s="72" customFormat="1" ht="18.75" customHeight="1" x14ac:dyDescent="0.25">
      <c r="A79" s="144">
        <v>73</v>
      </c>
      <c r="B79" s="145"/>
      <c r="C79" s="145"/>
      <c r="D79" s="146"/>
      <c r="E79" s="147"/>
      <c r="F79" s="161"/>
      <c r="G79" s="162"/>
      <c r="H79" s="150" t="e">
        <f>IF(AND(O79="",#REF!&gt;0,#REF!&lt;5),I79,)</f>
        <v>#REF!</v>
      </c>
      <c r="I79" s="151" t="str">
        <f>IF(D79="","ZZZ9",IF(AND(#REF!&gt;0,#REF!&lt;5),D79&amp;#REF!,D79&amp;"9"))</f>
        <v>ZZZ9</v>
      </c>
      <c r="J79" s="152">
        <f t="shared" si="4"/>
        <v>999</v>
      </c>
      <c r="K79" s="151">
        <f t="shared" si="5"/>
        <v>999</v>
      </c>
      <c r="L79" s="153"/>
      <c r="M79" s="160"/>
      <c r="N79" s="154">
        <f t="shared" si="3"/>
        <v>999</v>
      </c>
      <c r="O79" s="160"/>
    </row>
    <row r="80" spans="1:15" s="72" customFormat="1" ht="18.75" customHeight="1" x14ac:dyDescent="0.25">
      <c r="A80" s="144">
        <v>74</v>
      </c>
      <c r="B80" s="145"/>
      <c r="C80" s="145"/>
      <c r="D80" s="146"/>
      <c r="E80" s="147"/>
      <c r="F80" s="161"/>
      <c r="G80" s="162"/>
      <c r="H80" s="150" t="e">
        <f>IF(AND(O80="",#REF!&gt;0,#REF!&lt;5),I80,)</f>
        <v>#REF!</v>
      </c>
      <c r="I80" s="151" t="str">
        <f>IF(D80="","ZZZ9",IF(AND(#REF!&gt;0,#REF!&lt;5),D80&amp;#REF!,D80&amp;"9"))</f>
        <v>ZZZ9</v>
      </c>
      <c r="J80" s="152">
        <f t="shared" si="4"/>
        <v>999</v>
      </c>
      <c r="K80" s="151">
        <f t="shared" si="5"/>
        <v>999</v>
      </c>
      <c r="L80" s="153"/>
      <c r="M80" s="160"/>
      <c r="N80" s="154">
        <f t="shared" si="3"/>
        <v>999</v>
      </c>
      <c r="O80" s="160"/>
    </row>
    <row r="81" spans="1:15" s="72" customFormat="1" ht="18.75" customHeight="1" x14ac:dyDescent="0.25">
      <c r="A81" s="144">
        <v>75</v>
      </c>
      <c r="B81" s="145"/>
      <c r="C81" s="145"/>
      <c r="D81" s="146"/>
      <c r="E81" s="147"/>
      <c r="F81" s="161"/>
      <c r="G81" s="162"/>
      <c r="H81" s="150" t="e">
        <f>IF(AND(O81="",#REF!&gt;0,#REF!&lt;5),I81,)</f>
        <v>#REF!</v>
      </c>
      <c r="I81" s="151" t="str">
        <f>IF(D81="","ZZZ9",IF(AND(#REF!&gt;0,#REF!&lt;5),D81&amp;#REF!,D81&amp;"9"))</f>
        <v>ZZZ9</v>
      </c>
      <c r="J81" s="152">
        <f t="shared" si="4"/>
        <v>999</v>
      </c>
      <c r="K81" s="151">
        <f t="shared" si="5"/>
        <v>999</v>
      </c>
      <c r="L81" s="153"/>
      <c r="M81" s="160"/>
      <c r="N81" s="154">
        <f t="shared" si="3"/>
        <v>999</v>
      </c>
      <c r="O81" s="160"/>
    </row>
    <row r="82" spans="1:15" s="72" customFormat="1" ht="18.75" customHeight="1" x14ac:dyDescent="0.25">
      <c r="A82" s="144">
        <v>76</v>
      </c>
      <c r="B82" s="145"/>
      <c r="C82" s="145"/>
      <c r="D82" s="146"/>
      <c r="E82" s="147"/>
      <c r="F82" s="161"/>
      <c r="G82" s="162"/>
      <c r="H82" s="150" t="e">
        <f>IF(AND(O82="",#REF!&gt;0,#REF!&lt;5),I82,)</f>
        <v>#REF!</v>
      </c>
      <c r="I82" s="151" t="str">
        <f>IF(D82="","ZZZ9",IF(AND(#REF!&gt;0,#REF!&lt;5),D82&amp;#REF!,D82&amp;"9"))</f>
        <v>ZZZ9</v>
      </c>
      <c r="J82" s="152">
        <f t="shared" si="4"/>
        <v>999</v>
      </c>
      <c r="K82" s="151">
        <f t="shared" si="5"/>
        <v>999</v>
      </c>
      <c r="L82" s="153"/>
      <c r="M82" s="160"/>
      <c r="N82" s="154">
        <f t="shared" si="3"/>
        <v>999</v>
      </c>
      <c r="O82" s="160"/>
    </row>
    <row r="83" spans="1:15" s="72" customFormat="1" ht="18.75" customHeight="1" x14ac:dyDescent="0.25">
      <c r="A83" s="144">
        <v>77</v>
      </c>
      <c r="B83" s="145"/>
      <c r="C83" s="145"/>
      <c r="D83" s="146"/>
      <c r="E83" s="147"/>
      <c r="F83" s="161"/>
      <c r="G83" s="162"/>
      <c r="H83" s="150" t="e">
        <f>IF(AND(O83="",#REF!&gt;0,#REF!&lt;5),I83,)</f>
        <v>#REF!</v>
      </c>
      <c r="I83" s="151" t="str">
        <f>IF(D83="","ZZZ9",IF(AND(#REF!&gt;0,#REF!&lt;5),D83&amp;#REF!,D83&amp;"9"))</f>
        <v>ZZZ9</v>
      </c>
      <c r="J83" s="152">
        <f t="shared" si="4"/>
        <v>999</v>
      </c>
      <c r="K83" s="151">
        <f t="shared" si="5"/>
        <v>999</v>
      </c>
      <c r="L83" s="153"/>
      <c r="M83" s="160"/>
      <c r="N83" s="154">
        <f t="shared" si="3"/>
        <v>999</v>
      </c>
      <c r="O83" s="160"/>
    </row>
    <row r="84" spans="1:15" s="72" customFormat="1" ht="18.75" customHeight="1" x14ac:dyDescent="0.25">
      <c r="A84" s="144">
        <v>78</v>
      </c>
      <c r="B84" s="145"/>
      <c r="C84" s="145"/>
      <c r="D84" s="146"/>
      <c r="E84" s="147"/>
      <c r="F84" s="161"/>
      <c r="G84" s="162"/>
      <c r="H84" s="150" t="e">
        <f>IF(AND(O84="",#REF!&gt;0,#REF!&lt;5),I84,)</f>
        <v>#REF!</v>
      </c>
      <c r="I84" s="151" t="str">
        <f>IF(D84="","ZZZ9",IF(AND(#REF!&gt;0,#REF!&lt;5),D84&amp;#REF!,D84&amp;"9"))</f>
        <v>ZZZ9</v>
      </c>
      <c r="J84" s="152">
        <f t="shared" si="4"/>
        <v>999</v>
      </c>
      <c r="K84" s="151">
        <f t="shared" si="5"/>
        <v>999</v>
      </c>
      <c r="L84" s="153"/>
      <c r="M84" s="160"/>
      <c r="N84" s="154">
        <f t="shared" si="3"/>
        <v>999</v>
      </c>
      <c r="O84" s="160"/>
    </row>
    <row r="85" spans="1:15" s="72" customFormat="1" ht="18.75" customHeight="1" x14ac:dyDescent="0.25">
      <c r="A85" s="144">
        <v>79</v>
      </c>
      <c r="B85" s="145"/>
      <c r="C85" s="145"/>
      <c r="D85" s="146"/>
      <c r="E85" s="147"/>
      <c r="F85" s="161"/>
      <c r="G85" s="162"/>
      <c r="H85" s="150" t="e">
        <f>IF(AND(O85="",#REF!&gt;0,#REF!&lt;5),I85,)</f>
        <v>#REF!</v>
      </c>
      <c r="I85" s="151" t="str">
        <f>IF(D85="","ZZZ9",IF(AND(#REF!&gt;0,#REF!&lt;5),D85&amp;#REF!,D85&amp;"9"))</f>
        <v>ZZZ9</v>
      </c>
      <c r="J85" s="152">
        <f t="shared" si="4"/>
        <v>999</v>
      </c>
      <c r="K85" s="151">
        <f t="shared" si="5"/>
        <v>999</v>
      </c>
      <c r="L85" s="153"/>
      <c r="M85" s="160"/>
      <c r="N85" s="154">
        <f t="shared" si="3"/>
        <v>999</v>
      </c>
      <c r="O85" s="160"/>
    </row>
    <row r="86" spans="1:15" s="72" customFormat="1" ht="18.75" customHeight="1" x14ac:dyDescent="0.25">
      <c r="A86" s="144">
        <v>80</v>
      </c>
      <c r="B86" s="145"/>
      <c r="C86" s="145"/>
      <c r="D86" s="146"/>
      <c r="E86" s="147"/>
      <c r="F86" s="161"/>
      <c r="G86" s="162"/>
      <c r="H86" s="150" t="e">
        <f>IF(AND(O86="",#REF!&gt;0,#REF!&lt;5),I86,)</f>
        <v>#REF!</v>
      </c>
      <c r="I86" s="151" t="str">
        <f>IF(D86="","ZZZ9",IF(AND(#REF!&gt;0,#REF!&lt;5),D86&amp;#REF!,D86&amp;"9"))</f>
        <v>ZZZ9</v>
      </c>
      <c r="J86" s="152">
        <f t="shared" si="4"/>
        <v>999</v>
      </c>
      <c r="K86" s="151">
        <f t="shared" si="5"/>
        <v>999</v>
      </c>
      <c r="L86" s="153"/>
      <c r="M86" s="160"/>
      <c r="N86" s="154">
        <f t="shared" si="3"/>
        <v>999</v>
      </c>
      <c r="O86" s="160"/>
    </row>
    <row r="87" spans="1:15" s="72" customFormat="1" ht="18.75" customHeight="1" x14ac:dyDescent="0.25">
      <c r="A87" s="144">
        <v>81</v>
      </c>
      <c r="B87" s="145"/>
      <c r="C87" s="145"/>
      <c r="D87" s="146"/>
      <c r="E87" s="147"/>
      <c r="F87" s="161"/>
      <c r="G87" s="162"/>
      <c r="H87" s="150" t="e">
        <f>IF(AND(O87="",#REF!&gt;0,#REF!&lt;5),I87,)</f>
        <v>#REF!</v>
      </c>
      <c r="I87" s="151" t="str">
        <f>IF(D87="","ZZZ9",IF(AND(#REF!&gt;0,#REF!&lt;5),D87&amp;#REF!,D87&amp;"9"))</f>
        <v>ZZZ9</v>
      </c>
      <c r="J87" s="152">
        <f t="shared" si="4"/>
        <v>999</v>
      </c>
      <c r="K87" s="151">
        <f t="shared" si="5"/>
        <v>999</v>
      </c>
      <c r="L87" s="153"/>
      <c r="M87" s="160"/>
      <c r="N87" s="154">
        <f t="shared" si="3"/>
        <v>999</v>
      </c>
      <c r="O87" s="160"/>
    </row>
    <row r="88" spans="1:15" s="72" customFormat="1" ht="18.75" customHeight="1" x14ac:dyDescent="0.25">
      <c r="A88" s="144">
        <v>82</v>
      </c>
      <c r="B88" s="145"/>
      <c r="C88" s="145"/>
      <c r="D88" s="146"/>
      <c r="E88" s="147"/>
      <c r="F88" s="161"/>
      <c r="G88" s="162"/>
      <c r="H88" s="150" t="e">
        <f>IF(AND(O88="",#REF!&gt;0,#REF!&lt;5),I88,)</f>
        <v>#REF!</v>
      </c>
      <c r="I88" s="151" t="str">
        <f>IF(D88="","ZZZ9",IF(AND(#REF!&gt;0,#REF!&lt;5),D88&amp;#REF!,D88&amp;"9"))</f>
        <v>ZZZ9</v>
      </c>
      <c r="J88" s="152">
        <f t="shared" si="4"/>
        <v>999</v>
      </c>
      <c r="K88" s="151">
        <f t="shared" si="5"/>
        <v>999</v>
      </c>
      <c r="L88" s="153"/>
      <c r="M88" s="160"/>
      <c r="N88" s="154">
        <f t="shared" si="3"/>
        <v>999</v>
      </c>
      <c r="O88" s="160"/>
    </row>
    <row r="89" spans="1:15" s="72" customFormat="1" ht="18.75" customHeight="1" x14ac:dyDescent="0.25">
      <c r="A89" s="144">
        <v>83</v>
      </c>
      <c r="B89" s="145"/>
      <c r="C89" s="145"/>
      <c r="D89" s="146"/>
      <c r="E89" s="147"/>
      <c r="F89" s="161"/>
      <c r="G89" s="162"/>
      <c r="H89" s="150" t="e">
        <f>IF(AND(O89="",#REF!&gt;0,#REF!&lt;5),I89,)</f>
        <v>#REF!</v>
      </c>
      <c r="I89" s="151" t="str">
        <f>IF(D89="","ZZZ9",IF(AND(#REF!&gt;0,#REF!&lt;5),D89&amp;#REF!,D89&amp;"9"))</f>
        <v>ZZZ9</v>
      </c>
      <c r="J89" s="152">
        <f t="shared" si="4"/>
        <v>999</v>
      </c>
      <c r="K89" s="151">
        <f t="shared" si="5"/>
        <v>999</v>
      </c>
      <c r="L89" s="153"/>
      <c r="M89" s="160"/>
      <c r="N89" s="154">
        <f t="shared" si="3"/>
        <v>999</v>
      </c>
      <c r="O89" s="160"/>
    </row>
    <row r="90" spans="1:15" s="72" customFormat="1" ht="18.75" customHeight="1" x14ac:dyDescent="0.25">
      <c r="A90" s="144">
        <v>84</v>
      </c>
      <c r="B90" s="145"/>
      <c r="C90" s="145"/>
      <c r="D90" s="146"/>
      <c r="E90" s="147"/>
      <c r="F90" s="161"/>
      <c r="G90" s="162"/>
      <c r="H90" s="150" t="e">
        <f>IF(AND(O90="",#REF!&gt;0,#REF!&lt;5),I90,)</f>
        <v>#REF!</v>
      </c>
      <c r="I90" s="151" t="str">
        <f>IF(D90="","ZZZ9",IF(AND(#REF!&gt;0,#REF!&lt;5),D90&amp;#REF!,D90&amp;"9"))</f>
        <v>ZZZ9</v>
      </c>
      <c r="J90" s="152">
        <f t="shared" si="4"/>
        <v>999</v>
      </c>
      <c r="K90" s="151">
        <f t="shared" si="5"/>
        <v>999</v>
      </c>
      <c r="L90" s="153"/>
      <c r="M90" s="160"/>
      <c r="N90" s="154">
        <f t="shared" si="3"/>
        <v>999</v>
      </c>
      <c r="O90" s="160"/>
    </row>
    <row r="91" spans="1:15" s="72" customFormat="1" ht="18.75" customHeight="1" x14ac:dyDescent="0.25">
      <c r="A91" s="144">
        <v>85</v>
      </c>
      <c r="B91" s="145"/>
      <c r="C91" s="145"/>
      <c r="D91" s="146"/>
      <c r="E91" s="147"/>
      <c r="F91" s="161"/>
      <c r="G91" s="162"/>
      <c r="H91" s="150" t="e">
        <f>IF(AND(O91="",#REF!&gt;0,#REF!&lt;5),I91,)</f>
        <v>#REF!</v>
      </c>
      <c r="I91" s="151" t="str">
        <f>IF(D91="","ZZZ9",IF(AND(#REF!&gt;0,#REF!&lt;5),D91&amp;#REF!,D91&amp;"9"))</f>
        <v>ZZZ9</v>
      </c>
      <c r="J91" s="152">
        <f t="shared" si="4"/>
        <v>999</v>
      </c>
      <c r="K91" s="151">
        <f t="shared" si="5"/>
        <v>999</v>
      </c>
      <c r="L91" s="153"/>
      <c r="M91" s="160"/>
      <c r="N91" s="154">
        <f t="shared" si="3"/>
        <v>999</v>
      </c>
      <c r="O91" s="160"/>
    </row>
    <row r="92" spans="1:15" s="72" customFormat="1" ht="18.75" customHeight="1" x14ac:dyDescent="0.25">
      <c r="A92" s="144">
        <v>86</v>
      </c>
      <c r="B92" s="145"/>
      <c r="C92" s="145"/>
      <c r="D92" s="146"/>
      <c r="E92" s="147"/>
      <c r="F92" s="161"/>
      <c r="G92" s="162"/>
      <c r="H92" s="150" t="e">
        <f>IF(AND(O92="",#REF!&gt;0,#REF!&lt;5),I92,)</f>
        <v>#REF!</v>
      </c>
      <c r="I92" s="151" t="str">
        <f>IF(D92="","ZZZ9",IF(AND(#REF!&gt;0,#REF!&lt;5),D92&amp;#REF!,D92&amp;"9"))</f>
        <v>ZZZ9</v>
      </c>
      <c r="J92" s="152">
        <f t="shared" si="4"/>
        <v>999</v>
      </c>
      <c r="K92" s="151">
        <f t="shared" si="5"/>
        <v>999</v>
      </c>
      <c r="L92" s="153"/>
      <c r="M92" s="160"/>
      <c r="N92" s="154">
        <f t="shared" si="3"/>
        <v>999</v>
      </c>
      <c r="O92" s="160"/>
    </row>
    <row r="93" spans="1:15" s="72" customFormat="1" ht="18.75" customHeight="1" x14ac:dyDescent="0.25">
      <c r="A93" s="144">
        <v>87</v>
      </c>
      <c r="B93" s="145"/>
      <c r="C93" s="145"/>
      <c r="D93" s="146"/>
      <c r="E93" s="147"/>
      <c r="F93" s="161"/>
      <c r="G93" s="162"/>
      <c r="H93" s="150" t="e">
        <f>IF(AND(O93="",#REF!&gt;0,#REF!&lt;5),I93,)</f>
        <v>#REF!</v>
      </c>
      <c r="I93" s="151" t="str">
        <f>IF(D93="","ZZZ9",IF(AND(#REF!&gt;0,#REF!&lt;5),D93&amp;#REF!,D93&amp;"9"))</f>
        <v>ZZZ9</v>
      </c>
      <c r="J93" s="152">
        <f t="shared" si="4"/>
        <v>999</v>
      </c>
      <c r="K93" s="151">
        <f t="shared" si="5"/>
        <v>999</v>
      </c>
      <c r="L93" s="153"/>
      <c r="M93" s="160"/>
      <c r="N93" s="154">
        <f t="shared" si="3"/>
        <v>999</v>
      </c>
      <c r="O93" s="160"/>
    </row>
    <row r="94" spans="1:15" s="72" customFormat="1" ht="18.75" customHeight="1" x14ac:dyDescent="0.25">
      <c r="A94" s="144">
        <v>88</v>
      </c>
      <c r="B94" s="145"/>
      <c r="C94" s="145"/>
      <c r="D94" s="146"/>
      <c r="E94" s="147"/>
      <c r="F94" s="161"/>
      <c r="G94" s="162"/>
      <c r="H94" s="150" t="e">
        <f>IF(AND(O94="",#REF!&gt;0,#REF!&lt;5),I94,)</f>
        <v>#REF!</v>
      </c>
      <c r="I94" s="151" t="str">
        <f>IF(D94="","ZZZ9",IF(AND(#REF!&gt;0,#REF!&lt;5),D94&amp;#REF!,D94&amp;"9"))</f>
        <v>ZZZ9</v>
      </c>
      <c r="J94" s="152">
        <f t="shared" si="4"/>
        <v>999</v>
      </c>
      <c r="K94" s="151">
        <f t="shared" si="5"/>
        <v>999</v>
      </c>
      <c r="L94" s="153"/>
      <c r="M94" s="160"/>
      <c r="N94" s="154">
        <f t="shared" ref="N94:N122" si="6">IF(L94="DA",1,IF(L94="WC",2,IF(L94="SE",3,IF(L94="Q",4,IF(L94="LL",5,999)))))</f>
        <v>999</v>
      </c>
      <c r="O94" s="160"/>
    </row>
    <row r="95" spans="1:15" s="72" customFormat="1" ht="18.75" customHeight="1" x14ac:dyDescent="0.25">
      <c r="A95" s="144">
        <v>89</v>
      </c>
      <c r="B95" s="145"/>
      <c r="C95" s="145"/>
      <c r="D95" s="146"/>
      <c r="E95" s="147"/>
      <c r="F95" s="161"/>
      <c r="G95" s="162"/>
      <c r="H95" s="150" t="e">
        <f>IF(AND(O95="",#REF!&gt;0,#REF!&lt;5),I95,)</f>
        <v>#REF!</v>
      </c>
      <c r="I95" s="151" t="str">
        <f>IF(D95="","ZZZ9",IF(AND(#REF!&gt;0,#REF!&lt;5),D95&amp;#REF!,D95&amp;"9"))</f>
        <v>ZZZ9</v>
      </c>
      <c r="J95" s="152">
        <f t="shared" si="4"/>
        <v>999</v>
      </c>
      <c r="K95" s="151">
        <f t="shared" si="5"/>
        <v>999</v>
      </c>
      <c r="L95" s="153"/>
      <c r="M95" s="160"/>
      <c r="N95" s="154">
        <f t="shared" si="6"/>
        <v>999</v>
      </c>
      <c r="O95" s="160"/>
    </row>
    <row r="96" spans="1:15" s="72" customFormat="1" ht="18.75" customHeight="1" x14ac:dyDescent="0.25">
      <c r="A96" s="144">
        <v>90</v>
      </c>
      <c r="B96" s="145"/>
      <c r="C96" s="145"/>
      <c r="D96" s="146"/>
      <c r="E96" s="147"/>
      <c r="F96" s="161"/>
      <c r="G96" s="162"/>
      <c r="H96" s="150" t="e">
        <f>IF(AND(O96="",#REF!&gt;0,#REF!&lt;5),I96,)</f>
        <v>#REF!</v>
      </c>
      <c r="I96" s="151" t="str">
        <f>IF(D96="","ZZZ9",IF(AND(#REF!&gt;0,#REF!&lt;5),D96&amp;#REF!,D96&amp;"9"))</f>
        <v>ZZZ9</v>
      </c>
      <c r="J96" s="152">
        <f t="shared" si="4"/>
        <v>999</v>
      </c>
      <c r="K96" s="151">
        <f t="shared" si="5"/>
        <v>999</v>
      </c>
      <c r="L96" s="153"/>
      <c r="M96" s="160"/>
      <c r="N96" s="154">
        <f t="shared" si="6"/>
        <v>999</v>
      </c>
      <c r="O96" s="160"/>
    </row>
    <row r="97" spans="1:15" s="72" customFormat="1" ht="18.75" customHeight="1" x14ac:dyDescent="0.25">
      <c r="A97" s="144">
        <v>91</v>
      </c>
      <c r="B97" s="145"/>
      <c r="C97" s="145"/>
      <c r="D97" s="146"/>
      <c r="E97" s="147"/>
      <c r="F97" s="161"/>
      <c r="G97" s="162"/>
      <c r="H97" s="150" t="e">
        <f>IF(AND(O97="",#REF!&gt;0,#REF!&lt;5),I97,)</f>
        <v>#REF!</v>
      </c>
      <c r="I97" s="151" t="str">
        <f>IF(D97="","ZZZ9",IF(AND(#REF!&gt;0,#REF!&lt;5),D97&amp;#REF!,D97&amp;"9"))</f>
        <v>ZZZ9</v>
      </c>
      <c r="J97" s="152">
        <f t="shared" ref="J97:J122" si="7">IF(O97="",999,O97)</f>
        <v>999</v>
      </c>
      <c r="K97" s="151">
        <f t="shared" ref="K97:K122" si="8">IF(N97=999,999,1)</f>
        <v>999</v>
      </c>
      <c r="L97" s="153"/>
      <c r="M97" s="160"/>
      <c r="N97" s="154">
        <f t="shared" si="6"/>
        <v>999</v>
      </c>
      <c r="O97" s="160"/>
    </row>
    <row r="98" spans="1:15" s="72" customFormat="1" ht="18.75" customHeight="1" x14ac:dyDescent="0.25">
      <c r="A98" s="144">
        <v>92</v>
      </c>
      <c r="B98" s="145"/>
      <c r="C98" s="145"/>
      <c r="D98" s="146"/>
      <c r="E98" s="147"/>
      <c r="F98" s="161"/>
      <c r="G98" s="162"/>
      <c r="H98" s="150" t="e">
        <f>IF(AND(O98="",#REF!&gt;0,#REF!&lt;5),I98,)</f>
        <v>#REF!</v>
      </c>
      <c r="I98" s="151" t="str">
        <f>IF(D98="","ZZZ9",IF(AND(#REF!&gt;0,#REF!&lt;5),D98&amp;#REF!,D98&amp;"9"))</f>
        <v>ZZZ9</v>
      </c>
      <c r="J98" s="152">
        <f t="shared" si="7"/>
        <v>999</v>
      </c>
      <c r="K98" s="151">
        <f t="shared" si="8"/>
        <v>999</v>
      </c>
      <c r="L98" s="153"/>
      <c r="M98" s="160"/>
      <c r="N98" s="154">
        <f t="shared" si="6"/>
        <v>999</v>
      </c>
      <c r="O98" s="160"/>
    </row>
    <row r="99" spans="1:15" s="72" customFormat="1" ht="18.75" customHeight="1" x14ac:dyDescent="0.25">
      <c r="A99" s="144">
        <v>93</v>
      </c>
      <c r="B99" s="145"/>
      <c r="C99" s="145"/>
      <c r="D99" s="146"/>
      <c r="E99" s="147"/>
      <c r="F99" s="161"/>
      <c r="G99" s="162"/>
      <c r="H99" s="150" t="e">
        <f>IF(AND(O99="",#REF!&gt;0,#REF!&lt;5),I99,)</f>
        <v>#REF!</v>
      </c>
      <c r="I99" s="151" t="str">
        <f>IF(D99="","ZZZ9",IF(AND(#REF!&gt;0,#REF!&lt;5),D99&amp;#REF!,D99&amp;"9"))</f>
        <v>ZZZ9</v>
      </c>
      <c r="J99" s="152">
        <f t="shared" si="7"/>
        <v>999</v>
      </c>
      <c r="K99" s="151">
        <f t="shared" si="8"/>
        <v>999</v>
      </c>
      <c r="L99" s="153"/>
      <c r="M99" s="160"/>
      <c r="N99" s="154">
        <f t="shared" si="6"/>
        <v>999</v>
      </c>
      <c r="O99" s="160"/>
    </row>
    <row r="100" spans="1:15" s="72" customFormat="1" ht="18.75" customHeight="1" x14ac:dyDescent="0.25">
      <c r="A100" s="144">
        <v>94</v>
      </c>
      <c r="B100" s="145"/>
      <c r="C100" s="145"/>
      <c r="D100" s="146"/>
      <c r="E100" s="147"/>
      <c r="F100" s="161"/>
      <c r="G100" s="162"/>
      <c r="H100" s="150" t="e">
        <f>IF(AND(O100="",#REF!&gt;0,#REF!&lt;5),I100,)</f>
        <v>#REF!</v>
      </c>
      <c r="I100" s="151" t="str">
        <f>IF(D100="","ZZZ9",IF(AND(#REF!&gt;0,#REF!&lt;5),D100&amp;#REF!,D100&amp;"9"))</f>
        <v>ZZZ9</v>
      </c>
      <c r="J100" s="152">
        <f t="shared" si="7"/>
        <v>999</v>
      </c>
      <c r="K100" s="151">
        <f t="shared" si="8"/>
        <v>999</v>
      </c>
      <c r="L100" s="153"/>
      <c r="M100" s="160"/>
      <c r="N100" s="154">
        <f t="shared" si="6"/>
        <v>999</v>
      </c>
      <c r="O100" s="160"/>
    </row>
    <row r="101" spans="1:15" s="72" customFormat="1" ht="18.75" customHeight="1" x14ac:dyDescent="0.25">
      <c r="A101" s="144">
        <v>95</v>
      </c>
      <c r="B101" s="145"/>
      <c r="C101" s="145"/>
      <c r="D101" s="146"/>
      <c r="E101" s="147"/>
      <c r="F101" s="161"/>
      <c r="G101" s="162"/>
      <c r="H101" s="150" t="e">
        <f>IF(AND(O101="",#REF!&gt;0,#REF!&lt;5),I101,)</f>
        <v>#REF!</v>
      </c>
      <c r="I101" s="151" t="str">
        <f>IF(D101="","ZZZ9",IF(AND(#REF!&gt;0,#REF!&lt;5),D101&amp;#REF!,D101&amp;"9"))</f>
        <v>ZZZ9</v>
      </c>
      <c r="J101" s="152">
        <f t="shared" si="7"/>
        <v>999</v>
      </c>
      <c r="K101" s="151">
        <f t="shared" si="8"/>
        <v>999</v>
      </c>
      <c r="L101" s="153"/>
      <c r="M101" s="160"/>
      <c r="N101" s="154">
        <f t="shared" si="6"/>
        <v>999</v>
      </c>
      <c r="O101" s="160"/>
    </row>
    <row r="102" spans="1:15" s="72" customFormat="1" ht="18.75" customHeight="1" x14ac:dyDescent="0.25">
      <c r="A102" s="144">
        <v>96</v>
      </c>
      <c r="B102" s="145"/>
      <c r="C102" s="145"/>
      <c r="D102" s="146"/>
      <c r="E102" s="147"/>
      <c r="F102" s="161"/>
      <c r="G102" s="162"/>
      <c r="H102" s="150" t="e">
        <f>IF(AND(O102="",#REF!&gt;0,#REF!&lt;5),I102,)</f>
        <v>#REF!</v>
      </c>
      <c r="I102" s="151" t="str">
        <f>IF(D102="","ZZZ9",IF(AND(#REF!&gt;0,#REF!&lt;5),D102&amp;#REF!,D102&amp;"9"))</f>
        <v>ZZZ9</v>
      </c>
      <c r="J102" s="152">
        <f t="shared" si="7"/>
        <v>999</v>
      </c>
      <c r="K102" s="151">
        <f t="shared" si="8"/>
        <v>999</v>
      </c>
      <c r="L102" s="153"/>
      <c r="M102" s="160"/>
      <c r="N102" s="154">
        <f t="shared" si="6"/>
        <v>999</v>
      </c>
      <c r="O102" s="160"/>
    </row>
    <row r="103" spans="1:15" s="72" customFormat="1" ht="18.75" customHeight="1" x14ac:dyDescent="0.25">
      <c r="A103" s="144">
        <v>97</v>
      </c>
      <c r="B103" s="145"/>
      <c r="C103" s="145"/>
      <c r="D103" s="146"/>
      <c r="E103" s="147"/>
      <c r="F103" s="161"/>
      <c r="G103" s="162"/>
      <c r="H103" s="150" t="e">
        <f>IF(AND(O103="",#REF!&gt;0,#REF!&lt;5),I103,)</f>
        <v>#REF!</v>
      </c>
      <c r="I103" s="151" t="str">
        <f>IF(D103="","ZZZ9",IF(AND(#REF!&gt;0,#REF!&lt;5),D103&amp;#REF!,D103&amp;"9"))</f>
        <v>ZZZ9</v>
      </c>
      <c r="J103" s="152">
        <f t="shared" si="7"/>
        <v>999</v>
      </c>
      <c r="K103" s="151">
        <f t="shared" si="8"/>
        <v>999</v>
      </c>
      <c r="L103" s="153"/>
      <c r="M103" s="160"/>
      <c r="N103" s="154">
        <f t="shared" si="6"/>
        <v>999</v>
      </c>
      <c r="O103" s="160"/>
    </row>
    <row r="104" spans="1:15" s="72" customFormat="1" ht="18.75" customHeight="1" x14ac:dyDescent="0.25">
      <c r="A104" s="144">
        <v>98</v>
      </c>
      <c r="B104" s="145"/>
      <c r="C104" s="145"/>
      <c r="D104" s="146"/>
      <c r="E104" s="147"/>
      <c r="F104" s="161"/>
      <c r="G104" s="162"/>
      <c r="H104" s="150" t="e">
        <f>IF(AND(O104="",#REF!&gt;0,#REF!&lt;5),I104,)</f>
        <v>#REF!</v>
      </c>
      <c r="I104" s="151" t="str">
        <f>IF(D104="","ZZZ9",IF(AND(#REF!&gt;0,#REF!&lt;5),D104&amp;#REF!,D104&amp;"9"))</f>
        <v>ZZZ9</v>
      </c>
      <c r="J104" s="152">
        <f t="shared" si="7"/>
        <v>999</v>
      </c>
      <c r="K104" s="151">
        <f t="shared" si="8"/>
        <v>999</v>
      </c>
      <c r="L104" s="153"/>
      <c r="M104" s="160"/>
      <c r="N104" s="154">
        <f t="shared" si="6"/>
        <v>999</v>
      </c>
      <c r="O104" s="160"/>
    </row>
    <row r="105" spans="1:15" s="72" customFormat="1" ht="18.75" customHeight="1" x14ac:dyDescent="0.25">
      <c r="A105" s="144">
        <v>99</v>
      </c>
      <c r="B105" s="145"/>
      <c r="C105" s="145"/>
      <c r="D105" s="146"/>
      <c r="E105" s="147"/>
      <c r="F105" s="161"/>
      <c r="G105" s="162"/>
      <c r="H105" s="150" t="e">
        <f>IF(AND(O105="",#REF!&gt;0,#REF!&lt;5),I105,)</f>
        <v>#REF!</v>
      </c>
      <c r="I105" s="151" t="str">
        <f>IF(D105="","ZZZ9",IF(AND(#REF!&gt;0,#REF!&lt;5),D105&amp;#REF!,D105&amp;"9"))</f>
        <v>ZZZ9</v>
      </c>
      <c r="J105" s="152">
        <f t="shared" si="7"/>
        <v>999</v>
      </c>
      <c r="K105" s="151">
        <f t="shared" si="8"/>
        <v>999</v>
      </c>
      <c r="L105" s="153"/>
      <c r="M105" s="160"/>
      <c r="N105" s="154">
        <f t="shared" si="6"/>
        <v>999</v>
      </c>
      <c r="O105" s="160"/>
    </row>
    <row r="106" spans="1:15" s="72" customFormat="1" ht="18.75" customHeight="1" x14ac:dyDescent="0.25">
      <c r="A106" s="144">
        <v>100</v>
      </c>
      <c r="B106" s="145"/>
      <c r="C106" s="145"/>
      <c r="D106" s="146"/>
      <c r="E106" s="147"/>
      <c r="F106" s="161"/>
      <c r="G106" s="162"/>
      <c r="H106" s="150" t="e">
        <f>IF(AND(O106="",#REF!&gt;0,#REF!&lt;5),I106,)</f>
        <v>#REF!</v>
      </c>
      <c r="I106" s="151" t="str">
        <f>IF(D106="","ZZZ9",IF(AND(#REF!&gt;0,#REF!&lt;5),D106&amp;#REF!,D106&amp;"9"))</f>
        <v>ZZZ9</v>
      </c>
      <c r="J106" s="152">
        <f t="shared" si="7"/>
        <v>999</v>
      </c>
      <c r="K106" s="151">
        <f t="shared" si="8"/>
        <v>999</v>
      </c>
      <c r="L106" s="153"/>
      <c r="M106" s="160"/>
      <c r="N106" s="154">
        <f t="shared" si="6"/>
        <v>999</v>
      </c>
      <c r="O106" s="160"/>
    </row>
    <row r="107" spans="1:15" s="72" customFormat="1" ht="18.75" customHeight="1" x14ac:dyDescent="0.25">
      <c r="A107" s="144">
        <v>101</v>
      </c>
      <c r="B107" s="145"/>
      <c r="C107" s="145"/>
      <c r="D107" s="146"/>
      <c r="E107" s="147"/>
      <c r="F107" s="161"/>
      <c r="G107" s="162"/>
      <c r="H107" s="150" t="e">
        <f>IF(AND(O107="",#REF!&gt;0,#REF!&lt;5),I107,)</f>
        <v>#REF!</v>
      </c>
      <c r="I107" s="151" t="str">
        <f>IF(D107="","ZZZ9",IF(AND(#REF!&gt;0,#REF!&lt;5),D107&amp;#REF!,D107&amp;"9"))</f>
        <v>ZZZ9</v>
      </c>
      <c r="J107" s="152">
        <f t="shared" si="7"/>
        <v>999</v>
      </c>
      <c r="K107" s="151">
        <f t="shared" si="8"/>
        <v>999</v>
      </c>
      <c r="L107" s="153"/>
      <c r="M107" s="160"/>
      <c r="N107" s="154">
        <f t="shared" si="6"/>
        <v>999</v>
      </c>
      <c r="O107" s="160"/>
    </row>
    <row r="108" spans="1:15" s="72" customFormat="1" ht="18.75" customHeight="1" x14ac:dyDescent="0.25">
      <c r="A108" s="144">
        <v>102</v>
      </c>
      <c r="B108" s="145"/>
      <c r="C108" s="145"/>
      <c r="D108" s="146"/>
      <c r="E108" s="147"/>
      <c r="F108" s="161"/>
      <c r="G108" s="162"/>
      <c r="H108" s="150" t="e">
        <f>IF(AND(O108="",#REF!&gt;0,#REF!&lt;5),I108,)</f>
        <v>#REF!</v>
      </c>
      <c r="I108" s="151" t="str">
        <f>IF(D108="","ZZZ9",IF(AND(#REF!&gt;0,#REF!&lt;5),D108&amp;#REF!,D108&amp;"9"))</f>
        <v>ZZZ9</v>
      </c>
      <c r="J108" s="152">
        <f t="shared" si="7"/>
        <v>999</v>
      </c>
      <c r="K108" s="151">
        <f t="shared" si="8"/>
        <v>999</v>
      </c>
      <c r="L108" s="153"/>
      <c r="M108" s="160"/>
      <c r="N108" s="154">
        <f t="shared" si="6"/>
        <v>999</v>
      </c>
      <c r="O108" s="160"/>
    </row>
    <row r="109" spans="1:15" s="72" customFormat="1" ht="18.75" customHeight="1" x14ac:dyDescent="0.25">
      <c r="A109" s="144">
        <v>103</v>
      </c>
      <c r="B109" s="145"/>
      <c r="C109" s="145"/>
      <c r="D109" s="146"/>
      <c r="E109" s="147"/>
      <c r="F109" s="161"/>
      <c r="G109" s="162"/>
      <c r="H109" s="150" t="e">
        <f>IF(AND(O109="",#REF!&gt;0,#REF!&lt;5),I109,)</f>
        <v>#REF!</v>
      </c>
      <c r="I109" s="151" t="str">
        <f>IF(D109="","ZZZ9",IF(AND(#REF!&gt;0,#REF!&lt;5),D109&amp;#REF!,D109&amp;"9"))</f>
        <v>ZZZ9</v>
      </c>
      <c r="J109" s="152">
        <f t="shared" si="7"/>
        <v>999</v>
      </c>
      <c r="K109" s="151">
        <f t="shared" si="8"/>
        <v>999</v>
      </c>
      <c r="L109" s="153"/>
      <c r="M109" s="160"/>
      <c r="N109" s="154">
        <f t="shared" si="6"/>
        <v>999</v>
      </c>
      <c r="O109" s="160"/>
    </row>
    <row r="110" spans="1:15" s="72" customFormat="1" ht="18.75" customHeight="1" x14ac:dyDescent="0.25">
      <c r="A110" s="144">
        <v>104</v>
      </c>
      <c r="B110" s="145"/>
      <c r="C110" s="145"/>
      <c r="D110" s="146"/>
      <c r="E110" s="147"/>
      <c r="F110" s="161"/>
      <c r="G110" s="162"/>
      <c r="H110" s="150" t="e">
        <f>IF(AND(O110="",#REF!&gt;0,#REF!&lt;5),I110,)</f>
        <v>#REF!</v>
      </c>
      <c r="I110" s="151" t="str">
        <f>IF(D110="","ZZZ9",IF(AND(#REF!&gt;0,#REF!&lt;5),D110&amp;#REF!,D110&amp;"9"))</f>
        <v>ZZZ9</v>
      </c>
      <c r="J110" s="152">
        <f t="shared" si="7"/>
        <v>999</v>
      </c>
      <c r="K110" s="151">
        <f t="shared" si="8"/>
        <v>999</v>
      </c>
      <c r="L110" s="153"/>
      <c r="M110" s="160"/>
      <c r="N110" s="154">
        <f t="shared" si="6"/>
        <v>999</v>
      </c>
      <c r="O110" s="160"/>
    </row>
    <row r="111" spans="1:15" s="72" customFormat="1" ht="18.75" customHeight="1" x14ac:dyDescent="0.25">
      <c r="A111" s="144">
        <v>105</v>
      </c>
      <c r="B111" s="145"/>
      <c r="C111" s="145"/>
      <c r="D111" s="146"/>
      <c r="E111" s="147"/>
      <c r="F111" s="161"/>
      <c r="G111" s="162"/>
      <c r="H111" s="150" t="e">
        <f>IF(AND(O111="",#REF!&gt;0,#REF!&lt;5),I111,)</f>
        <v>#REF!</v>
      </c>
      <c r="I111" s="151" t="str">
        <f>IF(D111="","ZZZ9",IF(AND(#REF!&gt;0,#REF!&lt;5),D111&amp;#REF!,D111&amp;"9"))</f>
        <v>ZZZ9</v>
      </c>
      <c r="J111" s="152">
        <f t="shared" si="7"/>
        <v>999</v>
      </c>
      <c r="K111" s="151">
        <f t="shared" si="8"/>
        <v>999</v>
      </c>
      <c r="L111" s="153"/>
      <c r="M111" s="160"/>
      <c r="N111" s="154">
        <f t="shared" si="6"/>
        <v>999</v>
      </c>
      <c r="O111" s="160"/>
    </row>
    <row r="112" spans="1:15" s="72" customFormat="1" ht="18.75" customHeight="1" x14ac:dyDescent="0.25">
      <c r="A112" s="144">
        <v>106</v>
      </c>
      <c r="B112" s="145"/>
      <c r="C112" s="145"/>
      <c r="D112" s="146"/>
      <c r="E112" s="147"/>
      <c r="F112" s="161"/>
      <c r="G112" s="162"/>
      <c r="H112" s="150" t="e">
        <f>IF(AND(O112="",#REF!&gt;0,#REF!&lt;5),I112,)</f>
        <v>#REF!</v>
      </c>
      <c r="I112" s="151" t="str">
        <f>IF(D112="","ZZZ9",IF(AND(#REF!&gt;0,#REF!&lt;5),D112&amp;#REF!,D112&amp;"9"))</f>
        <v>ZZZ9</v>
      </c>
      <c r="J112" s="152">
        <f t="shared" si="7"/>
        <v>999</v>
      </c>
      <c r="K112" s="151">
        <f t="shared" si="8"/>
        <v>999</v>
      </c>
      <c r="L112" s="153"/>
      <c r="M112" s="160"/>
      <c r="N112" s="154">
        <f t="shared" si="6"/>
        <v>999</v>
      </c>
      <c r="O112" s="160"/>
    </row>
    <row r="113" spans="1:15" s="72" customFormat="1" ht="18.75" customHeight="1" x14ac:dyDescent="0.25">
      <c r="A113" s="144">
        <v>107</v>
      </c>
      <c r="B113" s="145"/>
      <c r="C113" s="145"/>
      <c r="D113" s="146"/>
      <c r="E113" s="147"/>
      <c r="F113" s="161"/>
      <c r="G113" s="162"/>
      <c r="H113" s="150" t="e">
        <f>IF(AND(O113="",#REF!&gt;0,#REF!&lt;5),I113,)</f>
        <v>#REF!</v>
      </c>
      <c r="I113" s="151" t="str">
        <f>IF(D113="","ZZZ9",IF(AND(#REF!&gt;0,#REF!&lt;5),D113&amp;#REF!,D113&amp;"9"))</f>
        <v>ZZZ9</v>
      </c>
      <c r="J113" s="152">
        <f t="shared" si="7"/>
        <v>999</v>
      </c>
      <c r="K113" s="151">
        <f t="shared" si="8"/>
        <v>999</v>
      </c>
      <c r="L113" s="153"/>
      <c r="M113" s="160"/>
      <c r="N113" s="154">
        <f t="shared" si="6"/>
        <v>999</v>
      </c>
      <c r="O113" s="160"/>
    </row>
    <row r="114" spans="1:15" s="72" customFormat="1" ht="18.75" customHeight="1" x14ac:dyDescent="0.25">
      <c r="A114" s="144">
        <v>108</v>
      </c>
      <c r="B114" s="145"/>
      <c r="C114" s="145"/>
      <c r="D114" s="146"/>
      <c r="E114" s="147"/>
      <c r="F114" s="161"/>
      <c r="G114" s="162"/>
      <c r="H114" s="150" t="e">
        <f>IF(AND(O114="",#REF!&gt;0,#REF!&lt;5),I114,)</f>
        <v>#REF!</v>
      </c>
      <c r="I114" s="151" t="str">
        <f>IF(D114="","ZZZ9",IF(AND(#REF!&gt;0,#REF!&lt;5),D114&amp;#REF!,D114&amp;"9"))</f>
        <v>ZZZ9</v>
      </c>
      <c r="J114" s="152">
        <f t="shared" si="7"/>
        <v>999</v>
      </c>
      <c r="K114" s="151">
        <f t="shared" si="8"/>
        <v>999</v>
      </c>
      <c r="L114" s="153"/>
      <c r="M114" s="160"/>
      <c r="N114" s="154">
        <f t="shared" si="6"/>
        <v>999</v>
      </c>
      <c r="O114" s="160"/>
    </row>
    <row r="115" spans="1:15" s="72" customFormat="1" ht="18.75" customHeight="1" x14ac:dyDescent="0.25">
      <c r="A115" s="144">
        <v>109</v>
      </c>
      <c r="B115" s="145"/>
      <c r="C115" s="145"/>
      <c r="D115" s="146"/>
      <c r="E115" s="147"/>
      <c r="F115" s="161"/>
      <c r="G115" s="162"/>
      <c r="H115" s="150" t="e">
        <f>IF(AND(O115="",#REF!&gt;0,#REF!&lt;5),I115,)</f>
        <v>#REF!</v>
      </c>
      <c r="I115" s="151" t="str">
        <f>IF(D115="","ZZZ9",IF(AND(#REF!&gt;0,#REF!&lt;5),D115&amp;#REF!,D115&amp;"9"))</f>
        <v>ZZZ9</v>
      </c>
      <c r="J115" s="152">
        <f t="shared" si="7"/>
        <v>999</v>
      </c>
      <c r="K115" s="151">
        <f t="shared" si="8"/>
        <v>999</v>
      </c>
      <c r="L115" s="153"/>
      <c r="M115" s="160"/>
      <c r="N115" s="154">
        <f t="shared" si="6"/>
        <v>999</v>
      </c>
      <c r="O115" s="160"/>
    </row>
    <row r="116" spans="1:15" s="72" customFormat="1" ht="18.75" customHeight="1" x14ac:dyDescent="0.25">
      <c r="A116" s="144">
        <v>110</v>
      </c>
      <c r="B116" s="145"/>
      <c r="C116" s="145"/>
      <c r="D116" s="146"/>
      <c r="E116" s="147"/>
      <c r="F116" s="161"/>
      <c r="G116" s="162"/>
      <c r="H116" s="150" t="e">
        <f>IF(AND(O116="",#REF!&gt;0,#REF!&lt;5),I116,)</f>
        <v>#REF!</v>
      </c>
      <c r="I116" s="151" t="str">
        <f>IF(D116="","ZZZ9",IF(AND(#REF!&gt;0,#REF!&lt;5),D116&amp;#REF!,D116&amp;"9"))</f>
        <v>ZZZ9</v>
      </c>
      <c r="J116" s="152">
        <f t="shared" si="7"/>
        <v>999</v>
      </c>
      <c r="K116" s="151">
        <f t="shared" si="8"/>
        <v>999</v>
      </c>
      <c r="L116" s="153"/>
      <c r="M116" s="160"/>
      <c r="N116" s="154">
        <f t="shared" si="6"/>
        <v>999</v>
      </c>
      <c r="O116" s="160"/>
    </row>
    <row r="117" spans="1:15" s="72" customFormat="1" ht="18.75" customHeight="1" x14ac:dyDescent="0.25">
      <c r="A117" s="144">
        <v>111</v>
      </c>
      <c r="B117" s="145"/>
      <c r="C117" s="145"/>
      <c r="D117" s="146"/>
      <c r="E117" s="147"/>
      <c r="F117" s="161"/>
      <c r="G117" s="162"/>
      <c r="H117" s="150" t="e">
        <f>IF(AND(O117="",#REF!&gt;0,#REF!&lt;5),I117,)</f>
        <v>#REF!</v>
      </c>
      <c r="I117" s="151" t="str">
        <f>IF(D117="","ZZZ9",IF(AND(#REF!&gt;0,#REF!&lt;5),D117&amp;#REF!,D117&amp;"9"))</f>
        <v>ZZZ9</v>
      </c>
      <c r="J117" s="152">
        <f t="shared" si="7"/>
        <v>999</v>
      </c>
      <c r="K117" s="151">
        <f t="shared" si="8"/>
        <v>999</v>
      </c>
      <c r="L117" s="153"/>
      <c r="M117" s="160"/>
      <c r="N117" s="154">
        <f t="shared" si="6"/>
        <v>999</v>
      </c>
      <c r="O117" s="160"/>
    </row>
    <row r="118" spans="1:15" s="72" customFormat="1" ht="18.75" customHeight="1" x14ac:dyDescent="0.25">
      <c r="A118" s="144">
        <v>112</v>
      </c>
      <c r="B118" s="145"/>
      <c r="C118" s="145"/>
      <c r="D118" s="146"/>
      <c r="E118" s="147"/>
      <c r="F118" s="161"/>
      <c r="G118" s="162"/>
      <c r="H118" s="150" t="e">
        <f>IF(AND(O118="",#REF!&gt;0,#REF!&lt;5),I118,)</f>
        <v>#REF!</v>
      </c>
      <c r="I118" s="151" t="str">
        <f>IF(D118="","ZZZ9",IF(AND(#REF!&gt;0,#REF!&lt;5),D118&amp;#REF!,D118&amp;"9"))</f>
        <v>ZZZ9</v>
      </c>
      <c r="J118" s="152">
        <f t="shared" si="7"/>
        <v>999</v>
      </c>
      <c r="K118" s="151">
        <f t="shared" si="8"/>
        <v>999</v>
      </c>
      <c r="L118" s="153"/>
      <c r="M118" s="160"/>
      <c r="N118" s="154">
        <f t="shared" si="6"/>
        <v>999</v>
      </c>
      <c r="O118" s="160"/>
    </row>
    <row r="119" spans="1:15" s="72" customFormat="1" ht="18.75" customHeight="1" x14ac:dyDescent="0.25">
      <c r="A119" s="144">
        <v>113</v>
      </c>
      <c r="B119" s="145"/>
      <c r="C119" s="145"/>
      <c r="D119" s="146"/>
      <c r="E119" s="147"/>
      <c r="F119" s="161"/>
      <c r="G119" s="162"/>
      <c r="H119" s="150" t="e">
        <f>IF(AND(O119="",#REF!&gt;0,#REF!&lt;5),I119,)</f>
        <v>#REF!</v>
      </c>
      <c r="I119" s="151" t="str">
        <f>IF(D119="","ZZZ9",IF(AND(#REF!&gt;0,#REF!&lt;5),D119&amp;#REF!,D119&amp;"9"))</f>
        <v>ZZZ9</v>
      </c>
      <c r="J119" s="152">
        <f t="shared" si="7"/>
        <v>999</v>
      </c>
      <c r="K119" s="151">
        <f t="shared" si="8"/>
        <v>999</v>
      </c>
      <c r="L119" s="153"/>
      <c r="M119" s="160"/>
      <c r="N119" s="154">
        <f t="shared" si="6"/>
        <v>999</v>
      </c>
      <c r="O119" s="160"/>
    </row>
    <row r="120" spans="1:15" s="72" customFormat="1" ht="18.75" customHeight="1" x14ac:dyDescent="0.25">
      <c r="A120" s="144">
        <v>114</v>
      </c>
      <c r="B120" s="145"/>
      <c r="C120" s="145"/>
      <c r="D120" s="146"/>
      <c r="E120" s="147"/>
      <c r="F120" s="161"/>
      <c r="G120" s="162"/>
      <c r="H120" s="150" t="e">
        <f>IF(AND(O120="",#REF!&gt;0,#REF!&lt;5),I120,)</f>
        <v>#REF!</v>
      </c>
      <c r="I120" s="151" t="str">
        <f>IF(D120="","ZZZ9",IF(AND(#REF!&gt;0,#REF!&lt;5),D120&amp;#REF!,D120&amp;"9"))</f>
        <v>ZZZ9</v>
      </c>
      <c r="J120" s="152">
        <f t="shared" si="7"/>
        <v>999</v>
      </c>
      <c r="K120" s="151">
        <f t="shared" si="8"/>
        <v>999</v>
      </c>
      <c r="L120" s="153"/>
      <c r="M120" s="160"/>
      <c r="N120" s="154">
        <f t="shared" si="6"/>
        <v>999</v>
      </c>
      <c r="O120" s="160"/>
    </row>
    <row r="121" spans="1:15" s="72" customFormat="1" ht="18.75" customHeight="1" x14ac:dyDescent="0.25">
      <c r="A121" s="144">
        <v>115</v>
      </c>
      <c r="B121" s="145"/>
      <c r="C121" s="145"/>
      <c r="D121" s="146"/>
      <c r="E121" s="147"/>
      <c r="F121" s="161"/>
      <c r="G121" s="162"/>
      <c r="H121" s="150" t="e">
        <f>IF(AND(O121="",#REF!&gt;0,#REF!&lt;5),I121,)</f>
        <v>#REF!</v>
      </c>
      <c r="I121" s="151" t="str">
        <f>IF(D121="","ZZZ9",IF(AND(#REF!&gt;0,#REF!&lt;5),D121&amp;#REF!,D121&amp;"9"))</f>
        <v>ZZZ9</v>
      </c>
      <c r="J121" s="152">
        <f t="shared" si="7"/>
        <v>999</v>
      </c>
      <c r="K121" s="151">
        <f t="shared" si="8"/>
        <v>999</v>
      </c>
      <c r="L121" s="153"/>
      <c r="M121" s="160"/>
      <c r="N121" s="154">
        <f t="shared" si="6"/>
        <v>999</v>
      </c>
      <c r="O121" s="160"/>
    </row>
    <row r="122" spans="1:15" s="72" customFormat="1" ht="18.75" customHeight="1" x14ac:dyDescent="0.25">
      <c r="A122" s="144">
        <v>116</v>
      </c>
      <c r="B122" s="145"/>
      <c r="C122" s="145"/>
      <c r="D122" s="146"/>
      <c r="E122" s="147"/>
      <c r="F122" s="161"/>
      <c r="G122" s="162"/>
      <c r="H122" s="150" t="e">
        <f>IF(AND(O122="",#REF!&gt;0,#REF!&lt;5),I122,)</f>
        <v>#REF!</v>
      </c>
      <c r="I122" s="151" t="str">
        <f>IF(D122="","ZZZ9",IF(AND(#REF!&gt;0,#REF!&lt;5),D122&amp;#REF!,D122&amp;"9"))</f>
        <v>ZZZ9</v>
      </c>
      <c r="J122" s="152">
        <f t="shared" si="7"/>
        <v>999</v>
      </c>
      <c r="K122" s="151">
        <f t="shared" si="8"/>
        <v>999</v>
      </c>
      <c r="L122" s="153"/>
      <c r="M122" s="160"/>
      <c r="N122" s="154">
        <f t="shared" si="6"/>
        <v>999</v>
      </c>
      <c r="O122" s="160"/>
    </row>
    <row r="123" spans="1:15" s="72" customFormat="1" ht="18.75" customHeight="1" x14ac:dyDescent="0.25">
      <c r="A123" s="144">
        <v>117</v>
      </c>
      <c r="B123" s="145"/>
      <c r="C123" s="145"/>
      <c r="D123" s="146"/>
      <c r="E123" s="147"/>
      <c r="F123" s="161"/>
      <c r="G123" s="162"/>
      <c r="H123" s="150"/>
      <c r="I123" s="151"/>
      <c r="J123" s="152"/>
      <c r="K123" s="151"/>
      <c r="L123" s="153"/>
      <c r="M123" s="160"/>
      <c r="N123" s="154"/>
      <c r="O123" s="160"/>
    </row>
    <row r="124" spans="1:15" s="72" customFormat="1" ht="18.75" customHeight="1" x14ac:dyDescent="0.25">
      <c r="A124" s="144">
        <v>118</v>
      </c>
      <c r="B124" s="145"/>
      <c r="C124" s="145"/>
      <c r="D124" s="146"/>
      <c r="E124" s="147"/>
      <c r="F124" s="161"/>
      <c r="G124" s="162"/>
      <c r="H124" s="150"/>
      <c r="I124" s="151"/>
      <c r="J124" s="152"/>
      <c r="K124" s="151"/>
      <c r="L124" s="153"/>
      <c r="M124" s="160"/>
      <c r="N124" s="154"/>
      <c r="O124" s="160"/>
    </row>
    <row r="125" spans="1:15" s="72" customFormat="1" ht="18.75" customHeight="1" x14ac:dyDescent="0.25">
      <c r="A125" s="144">
        <v>119</v>
      </c>
      <c r="B125" s="145"/>
      <c r="C125" s="145"/>
      <c r="D125" s="146"/>
      <c r="E125" s="147"/>
      <c r="F125" s="161"/>
      <c r="G125" s="162"/>
      <c r="H125" s="150"/>
      <c r="I125" s="151"/>
      <c r="J125" s="152"/>
      <c r="K125" s="151"/>
      <c r="L125" s="153"/>
      <c r="M125" s="160"/>
      <c r="N125" s="154"/>
      <c r="O125" s="160"/>
    </row>
    <row r="126" spans="1:15" s="72" customFormat="1" ht="18.75" customHeight="1" x14ac:dyDescent="0.25">
      <c r="A126" s="144">
        <v>120</v>
      </c>
      <c r="B126" s="145"/>
      <c r="C126" s="145"/>
      <c r="D126" s="146"/>
      <c r="E126" s="147"/>
      <c r="F126" s="161"/>
      <c r="G126" s="162"/>
      <c r="H126" s="150"/>
      <c r="I126" s="151"/>
      <c r="J126" s="152"/>
      <c r="K126" s="151"/>
      <c r="L126" s="153"/>
      <c r="M126" s="160"/>
      <c r="N126" s="154"/>
      <c r="O126" s="160"/>
    </row>
    <row r="127" spans="1:15" s="72" customFormat="1" ht="18.75" customHeight="1" x14ac:dyDescent="0.25">
      <c r="A127" s="144">
        <v>121</v>
      </c>
      <c r="B127" s="145"/>
      <c r="C127" s="145"/>
      <c r="D127" s="146"/>
      <c r="E127" s="147"/>
      <c r="F127" s="161"/>
      <c r="G127" s="162"/>
      <c r="H127" s="150"/>
      <c r="I127" s="151"/>
      <c r="J127" s="152"/>
      <c r="K127" s="151"/>
      <c r="L127" s="153"/>
      <c r="M127" s="160"/>
      <c r="N127" s="154"/>
      <c r="O127" s="160"/>
    </row>
    <row r="128" spans="1:15" s="72" customFormat="1" ht="18.75" customHeight="1" x14ac:dyDescent="0.25">
      <c r="A128" s="144">
        <v>122</v>
      </c>
      <c r="B128" s="145"/>
      <c r="C128" s="145"/>
      <c r="D128" s="146"/>
      <c r="E128" s="147"/>
      <c r="F128" s="161"/>
      <c r="G128" s="162"/>
      <c r="H128" s="150"/>
      <c r="I128" s="151"/>
      <c r="J128" s="152"/>
      <c r="K128" s="151"/>
      <c r="L128" s="153"/>
      <c r="M128" s="160"/>
      <c r="N128" s="154"/>
      <c r="O128" s="160"/>
    </row>
    <row r="129" spans="1:15" s="72" customFormat="1" ht="18.75" customHeight="1" x14ac:dyDescent="0.25">
      <c r="A129" s="144">
        <v>123</v>
      </c>
      <c r="B129" s="145"/>
      <c r="C129" s="145"/>
      <c r="D129" s="146"/>
      <c r="E129" s="147"/>
      <c r="F129" s="161"/>
      <c r="G129" s="162"/>
      <c r="H129" s="150"/>
      <c r="I129" s="151"/>
      <c r="J129" s="152"/>
      <c r="K129" s="151"/>
      <c r="L129" s="153"/>
      <c r="M129" s="160"/>
      <c r="N129" s="154"/>
      <c r="O129" s="160"/>
    </row>
    <row r="130" spans="1:15" s="72" customFormat="1" ht="18.75" customHeight="1" x14ac:dyDescent="0.25">
      <c r="A130" s="144">
        <v>124</v>
      </c>
      <c r="B130" s="145"/>
      <c r="C130" s="145"/>
      <c r="D130" s="146"/>
      <c r="E130" s="147"/>
      <c r="F130" s="161"/>
      <c r="G130" s="162"/>
      <c r="H130" s="150"/>
      <c r="I130" s="151"/>
      <c r="J130" s="152"/>
      <c r="K130" s="151"/>
      <c r="L130" s="153"/>
      <c r="M130" s="160"/>
      <c r="N130" s="154"/>
      <c r="O130" s="160"/>
    </row>
    <row r="131" spans="1:15" s="72" customFormat="1" ht="18.75" customHeight="1" x14ac:dyDescent="0.25">
      <c r="A131" s="144">
        <v>125</v>
      </c>
      <c r="B131" s="145"/>
      <c r="C131" s="145"/>
      <c r="D131" s="146"/>
      <c r="E131" s="147"/>
      <c r="F131" s="161"/>
      <c r="G131" s="162"/>
      <c r="H131" s="150"/>
      <c r="I131" s="151"/>
      <c r="J131" s="152"/>
      <c r="K131" s="151"/>
      <c r="L131" s="153"/>
      <c r="M131" s="160"/>
      <c r="N131" s="154"/>
      <c r="O131" s="160"/>
    </row>
    <row r="132" spans="1:15" s="72" customFormat="1" ht="18.75" customHeight="1" x14ac:dyDescent="0.25">
      <c r="A132" s="144">
        <v>126</v>
      </c>
      <c r="B132" s="145"/>
      <c r="C132" s="145"/>
      <c r="D132" s="146"/>
      <c r="E132" s="147"/>
      <c r="F132" s="161"/>
      <c r="G132" s="162"/>
      <c r="H132" s="150"/>
      <c r="I132" s="151"/>
      <c r="J132" s="152"/>
      <c r="K132" s="151"/>
      <c r="L132" s="153"/>
      <c r="M132" s="160"/>
      <c r="N132" s="154"/>
      <c r="O132" s="160"/>
    </row>
    <row r="133" spans="1:15" s="72" customFormat="1" ht="18.75" customHeight="1" x14ac:dyDescent="0.25">
      <c r="A133" s="144">
        <v>127</v>
      </c>
      <c r="B133" s="145"/>
      <c r="C133" s="145"/>
      <c r="D133" s="146"/>
      <c r="E133" s="147"/>
      <c r="F133" s="161"/>
      <c r="G133" s="162"/>
      <c r="H133" s="150"/>
      <c r="I133" s="151"/>
      <c r="J133" s="152"/>
      <c r="K133" s="151"/>
      <c r="L133" s="153"/>
      <c r="M133" s="160"/>
      <c r="N133" s="154"/>
      <c r="O133" s="160"/>
    </row>
    <row r="134" spans="1:15" s="72" customFormat="1" ht="18.75" customHeight="1" x14ac:dyDescent="0.25">
      <c r="A134" s="144">
        <v>128</v>
      </c>
      <c r="B134" s="145"/>
      <c r="C134" s="145"/>
      <c r="D134" s="146"/>
      <c r="E134" s="147"/>
      <c r="F134" s="161"/>
      <c r="G134" s="162"/>
      <c r="H134" s="150"/>
      <c r="I134" s="151"/>
      <c r="J134" s="152"/>
      <c r="K134" s="151"/>
      <c r="L134" s="153"/>
      <c r="M134" s="160"/>
      <c r="N134" s="154"/>
      <c r="O134" s="160"/>
    </row>
  </sheetData>
  <conditionalFormatting sqref="A7:D134">
    <cfRule type="expression" dxfId="1068" priority="10">
      <formula>$O7&gt;=1</formula>
    </cfRule>
  </conditionalFormatting>
  <conditionalFormatting sqref="B7:D14">
    <cfRule type="expression" dxfId="1067" priority="9">
      <formula>$O7&gt;=1</formula>
    </cfRule>
  </conditionalFormatting>
  <conditionalFormatting sqref="B7:D27">
    <cfRule type="expression" dxfId="1066" priority="2">
      <formula>$Q7&gt;=1</formula>
    </cfRule>
  </conditionalFormatting>
  <conditionalFormatting sqref="E7:E27">
    <cfRule type="expression" dxfId="1065" priority="3">
      <formula>AND(ROUNDDOWN(($A$4-E7)/365.25,0)&lt;=13,G7&lt;&gt;"OK")</formula>
    </cfRule>
    <cfRule type="expression" dxfId="1064" priority="4">
      <formula>AND(ROUNDDOWN(($A$4-E7)/365.25,0)&lt;=14,G7&lt;&gt;"OK")</formula>
    </cfRule>
    <cfRule type="expression" dxfId="1063" priority="5">
      <formula>AND(ROUNDDOWN(($A$4-E7)/365.25,0)&lt;=17,G7&lt;&gt;"OK")</formula>
    </cfRule>
  </conditionalFormatting>
  <conditionalFormatting sqref="E7:E134">
    <cfRule type="expression" dxfId="1062" priority="6">
      <formula>AND(ROUNDDOWN(($A$4-E7)/365.25,0)&lt;=13,#REF!&lt;&gt;"OK")</formula>
    </cfRule>
    <cfRule type="expression" dxfId="1061" priority="7">
      <formula>AND(ROUNDDOWN(($A$4-E7)/365.25,0)&lt;=14,#REF!&lt;&gt;"OK")</formula>
    </cfRule>
    <cfRule type="expression" dxfId="1060" priority="8">
      <formula>AND(ROUNDDOWN(($A$4-E7)/365.25,0)&lt;=17,#REF!&lt;&gt;"OK")</formula>
    </cfRule>
  </conditionalFormatting>
  <conditionalFormatting sqref="H7:H134">
    <cfRule type="cellIs" dxfId="1059"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2529" r:id="rId3" name="Button 1">
              <controlPr defaultSize="0" autoPict="0">
                <anchor moveWithCells="1" sizeWithCells="1">
                  <from>
                    <xdr:col>5</xdr:col>
                    <xdr:colOff>906780</xdr:colOff>
                    <xdr:row>0</xdr:row>
                    <xdr:rowOff>152400</xdr:rowOff>
                  </from>
                  <to>
                    <xdr:col>11</xdr:col>
                    <xdr:colOff>22860</xdr:colOff>
                    <xdr:row>1</xdr:row>
                    <xdr:rowOff>114300</xdr:rowOff>
                  </to>
                </anchor>
              </controlPr>
            </control>
          </mc:Choice>
        </mc:AlternateContent>
        <mc:AlternateContent xmlns:mc="http://schemas.openxmlformats.org/markup-compatibility/2006">
          <mc:Choice Requires="x14">
            <control shapeId="22532" r:id="rId4" name="Button 4">
              <controlPr defaultSize="0" autoFill="0" autoPict="0" altText="Sorsolási rangsor szerinti sorbarakás">
                <anchor moveWithCells="1">
                  <from>
                    <xdr:col>5</xdr:col>
                    <xdr:colOff>1135380</xdr:colOff>
                    <xdr:row>0</xdr:row>
                    <xdr:rowOff>190500</xdr:rowOff>
                  </from>
                  <to>
                    <xdr:col>11</xdr:col>
                    <xdr:colOff>30480</xdr:colOff>
                    <xdr:row>1</xdr:row>
                    <xdr:rowOff>144780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9FF66"/>
    <pageSetUpPr fitToPage="1"/>
  </sheetPr>
  <dimension ref="A1:U80"/>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9.88671875" customWidth="1"/>
    <col min="12" max="12" width="1.6640625" style="163" customWidth="1"/>
    <col min="13" max="13" width="9.88671875" customWidth="1"/>
    <col min="14" max="14" width="1.6640625" style="164" customWidth="1"/>
    <col min="15" max="15" width="9.88671875" customWidth="1"/>
    <col min="16" max="16" width="1.6640625" style="163" customWidth="1"/>
    <col min="17" max="17" width="9.8867187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50</v>
      </c>
      <c r="L1" s="99"/>
      <c r="M1" s="107"/>
      <c r="N1" s="166" t="s">
        <v>51</v>
      </c>
      <c r="O1" s="166" t="s">
        <v>51</v>
      </c>
      <c r="P1" s="166"/>
      <c r="Q1" s="165"/>
      <c r="R1" s="166"/>
    </row>
    <row r="2" spans="1:21" s="172" customFormat="1" ht="13.2" x14ac:dyDescent="0.25">
      <c r="A2" s="103" t="s">
        <v>32</v>
      </c>
      <c r="B2" s="103"/>
      <c r="C2" s="103"/>
      <c r="D2" s="168"/>
      <c r="E2" s="168" t="str">
        <f>Altalanos!$B$8</f>
        <v>I. (U8) – Lány / B</v>
      </c>
      <c r="F2" s="103"/>
      <c r="G2" s="169"/>
      <c r="H2" s="170"/>
      <c r="I2" s="170"/>
      <c r="J2" s="171"/>
      <c r="K2" s="98" t="s">
        <v>52</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56</v>
      </c>
      <c r="F5" s="185" t="s">
        <v>27</v>
      </c>
      <c r="G5" s="185" t="s">
        <v>28</v>
      </c>
      <c r="H5" s="185"/>
      <c r="I5" s="185" t="s">
        <v>38</v>
      </c>
      <c r="J5" s="185"/>
      <c r="K5" s="183" t="s">
        <v>57</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(2)'!$A$7:$M$30,12))</f>
        <v/>
      </c>
      <c r="C7" s="197" t="str">
        <f>IF($E7="","",VLOOKUP($E7,'1Q ELO (2)'!$A$7:$M$30,13))</f>
        <v/>
      </c>
      <c r="D7" s="198" t="str">
        <f>IF($E7="","",VLOOKUP($E7,'1Q ELO (2)'!$A$7:$M$30,5))</f>
        <v/>
      </c>
      <c r="E7" s="199"/>
      <c r="F7" s="200" t="str">
        <f>UPPER(IF($E7="","",VLOOKUP($E7,'1Q ELO (2)'!$A$7:$M$30,2)))</f>
        <v/>
      </c>
      <c r="G7" s="200" t="str">
        <f>IF($E7="","",VLOOKUP($E7,'1Q ELO (2)'!$A$7:$M$30,3))</f>
        <v/>
      </c>
      <c r="H7" s="200"/>
      <c r="I7" s="200" t="str">
        <f>IF($E7="","",VLOOKUP($E7,'1Q ELO (2)'!$A$7:$M$30,4))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(2)'!$A$7:$M$30,12))</f>
        <v/>
      </c>
      <c r="C9" s="197" t="str">
        <f>IF($E9="","",VLOOKUP($E9,'1Q ELO (2)'!$A$7:$M$30,13))</f>
        <v/>
      </c>
      <c r="D9" s="198" t="str">
        <f>IF($E9="","",VLOOKUP($E9,'1Q ELO (2)'!$A$7:$M$30,5))</f>
        <v/>
      </c>
      <c r="E9" s="199"/>
      <c r="F9" s="219" t="str">
        <f>UPPER(IF($E9="","",VLOOKUP($E9,'1Q ELO (2)'!$A$7:$M$30,2)))</f>
        <v/>
      </c>
      <c r="G9" s="220" t="str">
        <f>IF($E9="","",VLOOKUP($E9,'1Q ELO (2)'!$A$7:$M$30,3))</f>
        <v/>
      </c>
      <c r="H9" s="220"/>
      <c r="I9" s="220" t="str">
        <f>IF($E9="","",VLOOKUP($E9,'1Q ELO (2)'!$A$7:$M$30,4))</f>
        <v/>
      </c>
      <c r="J9" s="221"/>
      <c r="K9" s="202"/>
      <c r="L9" s="222"/>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(2)'!$A$7:$M$30,12))</f>
        <v/>
      </c>
      <c r="C11" s="197" t="str">
        <f>IF($E11="","",VLOOKUP($E11,'1Q ELO (2)'!$A$7:$M$30,13))</f>
        <v/>
      </c>
      <c r="D11" s="198" t="str">
        <f>IF($E11="","",VLOOKUP($E11,'1Q ELO (2)'!$A$7:$M$30,5))</f>
        <v/>
      </c>
      <c r="E11" s="199"/>
      <c r="F11" s="220" t="str">
        <f>UPPER(IF($E11="","",VLOOKUP($E11,'1Q ELO (2)'!$A$7:$M$30,2)))</f>
        <v/>
      </c>
      <c r="G11" s="220" t="str">
        <f>IF($E11="","",VLOOKUP($E11,'1Q ELO (2)'!$A$7:$M$30,3))</f>
        <v/>
      </c>
      <c r="H11" s="220"/>
      <c r="I11" s="220" t="str">
        <f>IF($E11="","",VLOOKUP($E11,'1Q ELO (2)'!$A$7:$M$30,4))</f>
        <v/>
      </c>
      <c r="J11" s="201"/>
      <c r="K11" s="202"/>
      <c r="L11" s="228"/>
      <c r="M11" s="202"/>
      <c r="N11" s="227"/>
      <c r="O11" s="227"/>
      <c r="P11" s="227"/>
      <c r="Q11" s="205"/>
      <c r="R11" s="206"/>
      <c r="S11" s="207"/>
      <c r="U11" s="229"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30"/>
      <c r="M12" s="202"/>
      <c r="N12" s="227"/>
      <c r="O12" s="227"/>
      <c r="P12" s="227"/>
      <c r="Q12" s="205"/>
      <c r="R12" s="206"/>
      <c r="S12" s="207"/>
      <c r="U12" s="229" t="str">
        <f>Birók!P26</f>
        <v xml:space="preserve"> </v>
      </c>
    </row>
    <row r="13" spans="1:21" s="63" customFormat="1" ht="9" customHeight="1" x14ac:dyDescent="0.25">
      <c r="A13" s="209">
        <v>4</v>
      </c>
      <c r="B13" s="197" t="str">
        <f>IF($E13="","",VLOOKUP($E13,'1Q ELO (2)'!$A$7:$M$30,12))</f>
        <v/>
      </c>
      <c r="C13" s="197" t="str">
        <f>IF($E13="","",VLOOKUP($E13,'1Q ELO (2)'!$A$7:$M$30,13))</f>
        <v/>
      </c>
      <c r="D13" s="198" t="str">
        <f>IF($E13="","",VLOOKUP($E13,'1Q ELO (2)'!$A$7:$M$30,5))</f>
        <v/>
      </c>
      <c r="E13" s="199"/>
      <c r="F13" s="220" t="str">
        <f>UPPER(IF($E13="","",VLOOKUP($E13,'1Q ELO (2)'!$A$7:$M$30,2)))</f>
        <v/>
      </c>
      <c r="G13" s="220" t="str">
        <f>IF($E13="","",VLOOKUP($E13,'1Q ELO (2)'!$A$7:$M$30,3))</f>
        <v/>
      </c>
      <c r="H13" s="220"/>
      <c r="I13" s="220" t="str">
        <f>IF($E13="","",VLOOKUP($E13,'1Q ELO (2)'!$A$7:$M$30,4))</f>
        <v/>
      </c>
      <c r="J13" s="231"/>
      <c r="K13" s="202"/>
      <c r="L13" s="202"/>
      <c r="M13" s="202"/>
      <c r="N13" s="227"/>
      <c r="O13" s="227"/>
      <c r="P13" s="227"/>
      <c r="Q13" s="205"/>
      <c r="R13" s="206"/>
      <c r="S13" s="207"/>
      <c r="U13" s="229" t="str">
        <f>Birók!P27</f>
        <v xml:space="preserve"> </v>
      </c>
    </row>
    <row r="14" spans="1:21" s="63" customFormat="1" ht="9" customHeight="1" x14ac:dyDescent="0.25">
      <c r="A14" s="209"/>
      <c r="B14" s="210"/>
      <c r="C14" s="210"/>
      <c r="D14" s="211"/>
      <c r="E14" s="223"/>
      <c r="F14" s="202"/>
      <c r="G14" s="202"/>
      <c r="H14" s="232"/>
      <c r="I14" s="233"/>
      <c r="J14" s="224"/>
      <c r="K14" s="202"/>
      <c r="L14" s="202"/>
      <c r="M14" s="227"/>
      <c r="N14" s="205"/>
      <c r="O14" s="206"/>
      <c r="P14" s="207"/>
    </row>
    <row r="15" spans="1:21" s="63" customFormat="1" ht="9" customHeight="1" x14ac:dyDescent="0.25">
      <c r="A15" s="234">
        <v>5</v>
      </c>
      <c r="B15" s="197" t="str">
        <f>IF($E15="","",VLOOKUP($E15,'1Q ELO (2)'!$A$7:$M$30,12))</f>
        <v/>
      </c>
      <c r="C15" s="197" t="str">
        <f>IF($E15="","",VLOOKUP($E15,'1Q ELO (2)'!$A$7:$M$30,13))</f>
        <v/>
      </c>
      <c r="D15" s="198" t="str">
        <f>IF($E15="","",VLOOKUP($E15,'1Q ELO (2)'!$A$7:$M$30,5))</f>
        <v/>
      </c>
      <c r="E15" s="199"/>
      <c r="F15" s="235" t="str">
        <f>UPPER(IF($E15="","",VLOOKUP($E15,'1Q ELO (2)'!$A$7:$M$30,2)))</f>
        <v/>
      </c>
      <c r="G15" s="235" t="str">
        <f>IF($E15="","",VLOOKUP($E15,'1Q ELO (2)'!$A$7:$M$30,3))</f>
        <v/>
      </c>
      <c r="H15" s="235"/>
      <c r="I15" s="235" t="str">
        <f>IF($E15="","",VLOOKUP($E15,'1Q ELO (2)'!$A$7:$M$30,4))</f>
        <v/>
      </c>
      <c r="J15" s="236"/>
      <c r="K15" s="202"/>
      <c r="L15" s="202"/>
      <c r="M15" s="202"/>
      <c r="N15" s="227"/>
      <c r="O15" s="202"/>
      <c r="P15" s="227"/>
      <c r="Q15" s="205"/>
      <c r="R15" s="206"/>
      <c r="S15" s="207"/>
      <c r="U15" s="229"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237" t="str">
        <f>Birók!P30</f>
        <v>Egyik sem</v>
      </c>
    </row>
    <row r="17" spans="1:19" s="63" customFormat="1" ht="9" customHeight="1" x14ac:dyDescent="0.25">
      <c r="A17" s="209">
        <v>6</v>
      </c>
      <c r="B17" s="197" t="str">
        <f>IF($E17="","",VLOOKUP($E17,'1Q ELO (2)'!$A$7:$M$30,12))</f>
        <v/>
      </c>
      <c r="C17" s="197" t="str">
        <f>IF($E17="","",VLOOKUP($E17,'1Q ELO (2)'!$A$7:$M$30,13))</f>
        <v/>
      </c>
      <c r="D17" s="198" t="str">
        <f>IF($E17="","",VLOOKUP($E17,'1Q ELO (2)'!$A$7:$M$30,5))</f>
        <v/>
      </c>
      <c r="E17" s="199"/>
      <c r="F17" s="220" t="str">
        <f>UPPER(IF($E17="","",VLOOKUP($E17,'1Q ELO (2)'!$A$7:$M$30,2)))</f>
        <v/>
      </c>
      <c r="G17" s="220" t="str">
        <f>IF($E17="","",VLOOKUP($E17,'1Q ELO (2)'!$A$7:$M$30,3))</f>
        <v/>
      </c>
      <c r="H17" s="220"/>
      <c r="I17" s="220" t="str">
        <f>IF($E17="","",VLOOKUP($E17,'1Q ELO (2)'!$A$7:$M$30,4))</f>
        <v/>
      </c>
      <c r="J17" s="221"/>
      <c r="K17" s="202"/>
      <c r="L17" s="222"/>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(2)'!$A$7:$M$30,12))</f>
        <v/>
      </c>
      <c r="C19" s="197" t="str">
        <f>IF($E19="","",VLOOKUP($E19,'1Q ELO (2)'!$A$7:$M$30,13))</f>
        <v/>
      </c>
      <c r="D19" s="198" t="str">
        <f>IF($E19="","",VLOOKUP($E19,'1Q ELO (2)'!$A$7:$M$30,5))</f>
        <v/>
      </c>
      <c r="E19" s="199"/>
      <c r="F19" s="220" t="str">
        <f>UPPER(IF($E19="","",VLOOKUP($E19,'1Q ELO (2)'!$A$7:$M$30,2)))</f>
        <v/>
      </c>
      <c r="G19" s="220" t="str">
        <f>IF($E19="","",VLOOKUP($E19,'1Q ELO (2)'!$A$7:$M$30,3))</f>
        <v/>
      </c>
      <c r="H19" s="220"/>
      <c r="I19" s="220" t="str">
        <f>IF($E19="","",VLOOKUP($E19,'1Q ELO (2)'!$A$7:$M$30,4))</f>
        <v/>
      </c>
      <c r="J19" s="201"/>
      <c r="K19" s="202"/>
      <c r="L19" s="228"/>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27"/>
      <c r="P20" s="227"/>
      <c r="Q20" s="205"/>
      <c r="R20" s="206"/>
      <c r="S20" s="207"/>
    </row>
    <row r="21" spans="1:19" s="63" customFormat="1" ht="9" customHeight="1" x14ac:dyDescent="0.25">
      <c r="A21" s="209">
        <v>8</v>
      </c>
      <c r="B21" s="197" t="str">
        <f>IF($E21="","",VLOOKUP($E21,'1Q ELO (2)'!$A$7:$M$30,12))</f>
        <v/>
      </c>
      <c r="C21" s="197" t="str">
        <f>IF($E21="","",VLOOKUP($E21,'1Q ELO (2)'!$A$7:$M$30,13))</f>
        <v/>
      </c>
      <c r="D21" s="198" t="str">
        <f>IF($E21="","",VLOOKUP($E21,'1Q ELO (2)'!$A$7:$M$30,5))</f>
        <v/>
      </c>
      <c r="E21" s="199"/>
      <c r="F21" s="220" t="str">
        <f>UPPER(IF($E21="","",VLOOKUP($E21,'1Q ELO (2)'!$A$7:$M$30,2)))</f>
        <v/>
      </c>
      <c r="G21" s="220" t="str">
        <f>IF($E21="","",VLOOKUP($E21,'1Q ELO (2)'!$A$7:$M$30,3))</f>
        <v/>
      </c>
      <c r="H21" s="220"/>
      <c r="I21" s="220" t="str">
        <f>IF($E21="","",VLOOKUP($E21,'1Q ELO (2)'!$A$7:$M$30,4))</f>
        <v/>
      </c>
      <c r="J21" s="231"/>
      <c r="K21" s="202"/>
      <c r="L21" s="202"/>
      <c r="M21" s="202"/>
      <c r="N21" s="227"/>
      <c r="O21" s="227"/>
      <c r="P21" s="227"/>
      <c r="Q21" s="205"/>
      <c r="R21" s="206"/>
      <c r="S21" s="207"/>
    </row>
    <row r="22" spans="1:19" s="63" customFormat="1" ht="9" customHeight="1" x14ac:dyDescent="0.25">
      <c r="A22" s="209"/>
      <c r="B22" s="197"/>
      <c r="C22" s="238"/>
      <c r="D22" s="239"/>
      <c r="E22" s="240"/>
      <c r="F22" s="241"/>
      <c r="G22" s="241"/>
      <c r="H22" s="241"/>
      <c r="I22" s="241"/>
      <c r="J22" s="236"/>
      <c r="K22" s="202"/>
      <c r="L22" s="202"/>
      <c r="M22" s="202"/>
      <c r="N22" s="227"/>
      <c r="O22" s="227"/>
      <c r="P22" s="227"/>
      <c r="Q22" s="205"/>
      <c r="R22" s="206"/>
      <c r="S22" s="207"/>
    </row>
    <row r="23" spans="1:19" s="63" customFormat="1" ht="9" customHeight="1" x14ac:dyDescent="0.25">
      <c r="A23" s="242" t="s">
        <v>54</v>
      </c>
      <c r="B23" s="243"/>
      <c r="C23" s="243"/>
      <c r="D23" s="244"/>
      <c r="E23" s="245" t="s">
        <v>60</v>
      </c>
      <c r="F23" s="246" t="s">
        <v>61</v>
      </c>
      <c r="G23" s="245"/>
      <c r="H23" s="245"/>
      <c r="I23" s="247"/>
      <c r="J23" s="245" t="s">
        <v>60</v>
      </c>
      <c r="K23" s="246" t="s">
        <v>62</v>
      </c>
      <c r="L23" s="248"/>
      <c r="M23" s="246" t="s">
        <v>63</v>
      </c>
      <c r="N23" s="249"/>
      <c r="O23" s="250" t="s">
        <v>64</v>
      </c>
      <c r="P23" s="250"/>
      <c r="Q23" s="251"/>
      <c r="R23" s="252"/>
    </row>
    <row r="24" spans="1:19" s="63" customFormat="1" ht="9" customHeight="1" x14ac:dyDescent="0.25">
      <c r="A24" s="253" t="s">
        <v>65</v>
      </c>
      <c r="B24" s="254"/>
      <c r="C24" s="255"/>
      <c r="D24" s="256"/>
      <c r="E24" s="257">
        <v>1</v>
      </c>
      <c r="F24" s="258" t="str">
        <f>IF(E24&gt;$R$31,,UPPER(VLOOKUP(E24,'1Q ELO (2)'!$A$7:$O$134,2)))</f>
        <v/>
      </c>
      <c r="G24" s="259"/>
      <c r="H24" s="258"/>
      <c r="I24" s="260"/>
      <c r="J24" s="261" t="s">
        <v>66</v>
      </c>
      <c r="K24" s="262"/>
      <c r="L24" s="263"/>
      <c r="M24" s="262"/>
      <c r="N24" s="264"/>
      <c r="O24" s="265" t="s">
        <v>67</v>
      </c>
      <c r="P24" s="266"/>
      <c r="Q24" s="266"/>
      <c r="R24" s="267"/>
    </row>
    <row r="25" spans="1:19" s="63" customFormat="1" ht="9" customHeight="1" x14ac:dyDescent="0.25">
      <c r="A25" s="268" t="s">
        <v>68</v>
      </c>
      <c r="B25" s="269"/>
      <c r="C25" s="270"/>
      <c r="D25" s="271"/>
      <c r="E25" s="257">
        <v>2</v>
      </c>
      <c r="F25" s="258" t="str">
        <f>IF(E25&gt;$R$31,,UPPER(VLOOKUP(E25,'1Q ELO (2)'!$A$7:$O$134,2)))</f>
        <v/>
      </c>
      <c r="G25" s="259"/>
      <c r="H25" s="258"/>
      <c r="I25" s="260"/>
      <c r="J25" s="261" t="s">
        <v>69</v>
      </c>
      <c r="K25" s="262"/>
      <c r="L25" s="263"/>
      <c r="M25" s="262"/>
      <c r="N25" s="264"/>
      <c r="O25" s="272"/>
      <c r="P25" s="273"/>
      <c r="Q25" s="269"/>
      <c r="R25" s="274"/>
    </row>
    <row r="26" spans="1:19" s="63" customFormat="1" ht="9" customHeight="1" x14ac:dyDescent="0.25">
      <c r="A26" s="275"/>
      <c r="B26" s="276"/>
      <c r="C26" s="277"/>
      <c r="D26" s="278"/>
      <c r="E26" s="257"/>
      <c r="F26" s="258"/>
      <c r="G26" s="259"/>
      <c r="H26" s="258"/>
      <c r="I26" s="260"/>
      <c r="J26" s="261" t="s">
        <v>70</v>
      </c>
      <c r="K26" s="262"/>
      <c r="L26" s="263"/>
      <c r="M26" s="262"/>
      <c r="N26" s="264"/>
      <c r="O26" s="265" t="s">
        <v>71</v>
      </c>
      <c r="P26" s="266"/>
      <c r="Q26" s="266"/>
      <c r="R26" s="267"/>
    </row>
    <row r="27" spans="1:19" s="63" customFormat="1" ht="9" customHeight="1" x14ac:dyDescent="0.25">
      <c r="A27" s="279"/>
      <c r="B27" s="182"/>
      <c r="C27" s="182"/>
      <c r="D27" s="280"/>
      <c r="E27" s="257"/>
      <c r="F27" s="258"/>
      <c r="G27" s="259"/>
      <c r="H27" s="258"/>
      <c r="I27" s="260"/>
      <c r="J27" s="261" t="s">
        <v>72</v>
      </c>
      <c r="K27" s="262"/>
      <c r="L27" s="263"/>
      <c r="M27" s="262"/>
      <c r="N27" s="264"/>
      <c r="O27" s="262"/>
      <c r="P27" s="263"/>
      <c r="Q27" s="262"/>
      <c r="R27" s="264"/>
    </row>
    <row r="28" spans="1:19" s="63" customFormat="1" ht="9" customHeight="1" x14ac:dyDescent="0.25">
      <c r="A28" s="281"/>
      <c r="B28" s="282"/>
      <c r="C28" s="282"/>
      <c r="D28" s="283"/>
      <c r="E28" s="257"/>
      <c r="F28" s="258"/>
      <c r="G28" s="259"/>
      <c r="H28" s="258"/>
      <c r="I28" s="260"/>
      <c r="J28" s="261" t="s">
        <v>73</v>
      </c>
      <c r="K28" s="262"/>
      <c r="L28" s="263"/>
      <c r="M28" s="262"/>
      <c r="N28" s="264"/>
      <c r="O28" s="269"/>
      <c r="P28" s="273"/>
      <c r="Q28" s="269"/>
      <c r="R28" s="274"/>
    </row>
    <row r="29" spans="1:19" s="63" customFormat="1" ht="9" customHeight="1" x14ac:dyDescent="0.25">
      <c r="A29" s="284"/>
      <c r="B29" s="19"/>
      <c r="C29" s="182"/>
      <c r="D29" s="280"/>
      <c r="E29" s="257"/>
      <c r="F29" s="258"/>
      <c r="G29" s="259"/>
      <c r="H29" s="258"/>
      <c r="I29" s="260"/>
      <c r="J29" s="261" t="s">
        <v>74</v>
      </c>
      <c r="K29" s="262"/>
      <c r="L29" s="263"/>
      <c r="M29" s="262"/>
      <c r="N29" s="264"/>
      <c r="O29" s="265" t="s">
        <v>34</v>
      </c>
      <c r="P29" s="266"/>
      <c r="Q29" s="266"/>
      <c r="R29" s="267"/>
    </row>
    <row r="30" spans="1:19" s="63" customFormat="1" ht="9" customHeight="1" x14ac:dyDescent="0.25">
      <c r="A30" s="284"/>
      <c r="B30" s="19"/>
      <c r="C30" s="285"/>
      <c r="D30" s="286"/>
      <c r="E30" s="257"/>
      <c r="F30" s="258"/>
      <c r="G30" s="259"/>
      <c r="H30" s="258"/>
      <c r="I30" s="260"/>
      <c r="J30" s="261" t="s">
        <v>75</v>
      </c>
      <c r="K30" s="262"/>
      <c r="L30" s="263"/>
      <c r="M30" s="262"/>
      <c r="N30" s="264"/>
      <c r="O30" s="262"/>
      <c r="P30" s="263"/>
      <c r="Q30" s="262"/>
      <c r="R30" s="264"/>
    </row>
    <row r="31" spans="1:19" s="63" customFormat="1" ht="9" customHeight="1" x14ac:dyDescent="0.25">
      <c r="A31" s="287"/>
      <c r="B31" s="288"/>
      <c r="C31" s="289"/>
      <c r="D31" s="290"/>
      <c r="E31" s="291"/>
      <c r="F31" s="292"/>
      <c r="G31" s="293"/>
      <c r="H31" s="292"/>
      <c r="I31" s="294"/>
      <c r="J31" s="295" t="s">
        <v>76</v>
      </c>
      <c r="K31" s="269"/>
      <c r="L31" s="273"/>
      <c r="M31" s="269"/>
      <c r="N31" s="274"/>
      <c r="O31" s="269">
        <f>R4</f>
        <v>0</v>
      </c>
      <c r="P31" s="273"/>
      <c r="Q31" s="269"/>
      <c r="R31" s="296">
        <f>MIN(6,'1Q ELO (2)'!O5)</f>
        <v>6</v>
      </c>
    </row>
    <row r="32" spans="1:19" s="63" customFormat="1" ht="9" customHeight="1" x14ac:dyDescent="0.25"/>
    <row r="33" s="63" customFormat="1" ht="9" customHeight="1" x14ac:dyDescent="0.25"/>
    <row r="34" s="63" customFormat="1" ht="9" customHeight="1" x14ac:dyDescent="0.25"/>
    <row r="35" s="63" customFormat="1" ht="9" customHeight="1" x14ac:dyDescent="0.25"/>
    <row r="36" s="63" customFormat="1" ht="9" customHeight="1" x14ac:dyDescent="0.25"/>
    <row r="37" s="63" customFormat="1" ht="9" customHeight="1" x14ac:dyDescent="0.25"/>
    <row r="38" s="63" customFormat="1" ht="9" customHeight="1" x14ac:dyDescent="0.25"/>
    <row r="39" s="63" customFormat="1" ht="9" customHeight="1" x14ac:dyDescent="0.25"/>
    <row r="40" s="63" customFormat="1" ht="9" customHeight="1" x14ac:dyDescent="0.25"/>
    <row r="41" s="63" customFormat="1" ht="9" customHeight="1" x14ac:dyDescent="0.25"/>
    <row r="42" s="63" customFormat="1" ht="9" customHeight="1" x14ac:dyDescent="0.25"/>
    <row r="43" s="63" customFormat="1" ht="9" customHeight="1" x14ac:dyDescent="0.25"/>
    <row r="44" s="63" customFormat="1" ht="9" customHeight="1" x14ac:dyDescent="0.25"/>
    <row r="45" s="63" customFormat="1" ht="9" customHeight="1" x14ac:dyDescent="0.25"/>
    <row r="46" s="63" customFormat="1" ht="9" customHeight="1" x14ac:dyDescent="0.25"/>
    <row r="47" s="63" customFormat="1" ht="9" customHeight="1" x14ac:dyDescent="0.25"/>
    <row r="48" s="63" customFormat="1" ht="9" customHeight="1" x14ac:dyDescent="0.25"/>
    <row r="49" s="63" customFormat="1" ht="9" customHeight="1" x14ac:dyDescent="0.25"/>
    <row r="50" s="63" customFormat="1" ht="9" customHeight="1" x14ac:dyDescent="0.25"/>
    <row r="51" s="63" customFormat="1" ht="9" customHeight="1" x14ac:dyDescent="0.25"/>
    <row r="52" s="63" customFormat="1" ht="9" customHeight="1" x14ac:dyDescent="0.25"/>
    <row r="53" s="63" customFormat="1" ht="9" customHeight="1" x14ac:dyDescent="0.25"/>
    <row r="54" s="63" customFormat="1" ht="9" customHeight="1" x14ac:dyDescent="0.25"/>
    <row r="55" s="63" customFormat="1" ht="9" customHeight="1" x14ac:dyDescent="0.25"/>
    <row r="56" s="63" customFormat="1" ht="9" customHeight="1" x14ac:dyDescent="0.25"/>
    <row r="57" s="63" customFormat="1" ht="9" customHeight="1" x14ac:dyDescent="0.25"/>
    <row r="58" s="63" customFormat="1" ht="9" customHeight="1" x14ac:dyDescent="0.25"/>
    <row r="59" s="63" customFormat="1" ht="9" customHeight="1" x14ac:dyDescent="0.25"/>
    <row r="60" s="63" customFormat="1" ht="9" customHeight="1" x14ac:dyDescent="0.25"/>
    <row r="61" s="63" customFormat="1" ht="9" customHeight="1" x14ac:dyDescent="0.25"/>
    <row r="62" s="63" customFormat="1" ht="9" customHeight="1" x14ac:dyDescent="0.25"/>
    <row r="63" s="63" customFormat="1" ht="9" customHeight="1" x14ac:dyDescent="0.25"/>
    <row r="64" s="63" customFormat="1" ht="9" customHeight="1" x14ac:dyDescent="0.25"/>
    <row r="65" spans="10:18" s="63" customFormat="1" ht="9" customHeight="1" x14ac:dyDescent="0.25"/>
    <row r="66" spans="10:18" s="63" customFormat="1" ht="9" customHeight="1" x14ac:dyDescent="0.25"/>
    <row r="67" spans="10:18" s="63" customFormat="1" ht="9" customHeight="1" x14ac:dyDescent="0.25"/>
    <row r="68" spans="10:18" s="63" customFormat="1" ht="9" customHeight="1" x14ac:dyDescent="0.25"/>
    <row r="69" spans="10:18" s="63" customFormat="1" ht="9" customHeight="1" x14ac:dyDescent="0.25">
      <c r="J69" s="163"/>
      <c r="L69" s="163"/>
      <c r="N69" s="164"/>
      <c r="P69" s="163"/>
      <c r="R69" s="164"/>
    </row>
    <row r="70" spans="10:18" s="63" customFormat="1" ht="9" customHeight="1" x14ac:dyDescent="0.25">
      <c r="J70" s="163"/>
      <c r="L70" s="163"/>
      <c r="N70" s="164"/>
      <c r="P70" s="163"/>
      <c r="R70" s="164"/>
    </row>
    <row r="71" spans="10:18" s="10" customFormat="1" ht="6.75" customHeight="1" x14ac:dyDescent="0.25">
      <c r="J71" s="163"/>
      <c r="L71" s="163"/>
      <c r="N71" s="164"/>
      <c r="P71" s="163"/>
      <c r="R71" s="164"/>
    </row>
    <row r="72" spans="10:18" s="21" customFormat="1" ht="10.5" customHeight="1" x14ac:dyDescent="0.25">
      <c r="J72" s="163"/>
      <c r="L72" s="163"/>
      <c r="N72" s="164"/>
      <c r="P72" s="163"/>
      <c r="R72" s="164"/>
    </row>
    <row r="73" spans="10:18" s="21" customFormat="1" ht="9" customHeight="1" x14ac:dyDescent="0.25">
      <c r="J73" s="163"/>
      <c r="L73" s="163"/>
      <c r="N73" s="164"/>
      <c r="P73" s="163"/>
      <c r="R73" s="164"/>
    </row>
    <row r="74" spans="10:18" s="21" customFormat="1" ht="9" customHeight="1" x14ac:dyDescent="0.25">
      <c r="J74" s="163"/>
      <c r="L74" s="163"/>
      <c r="N74" s="164"/>
      <c r="P74" s="163"/>
      <c r="R74" s="164"/>
    </row>
    <row r="75" spans="10:18" s="21" customFormat="1" ht="9" customHeight="1" x14ac:dyDescent="0.25">
      <c r="J75" s="163"/>
      <c r="L75" s="163"/>
      <c r="N75" s="164"/>
      <c r="P75" s="163"/>
      <c r="R75" s="164"/>
    </row>
    <row r="76" spans="10:18" s="21" customFormat="1" ht="9" customHeight="1" x14ac:dyDescent="0.25">
      <c r="J76" s="163"/>
      <c r="L76" s="163"/>
      <c r="N76" s="164"/>
      <c r="P76" s="163"/>
      <c r="R76" s="164"/>
    </row>
    <row r="77" spans="10:18" s="21" customFormat="1" ht="9" customHeight="1" x14ac:dyDescent="0.25">
      <c r="J77" s="163"/>
      <c r="L77" s="163"/>
      <c r="N77" s="164"/>
      <c r="P77" s="163"/>
      <c r="R77" s="164"/>
    </row>
    <row r="78" spans="10:18" s="21" customFormat="1" ht="9" customHeight="1" x14ac:dyDescent="0.25">
      <c r="J78" s="163"/>
      <c r="L78" s="163"/>
      <c r="N78" s="164"/>
      <c r="P78" s="163"/>
      <c r="R78" s="164"/>
    </row>
    <row r="79" spans="10:18" s="21" customFormat="1" ht="9" customHeight="1" x14ac:dyDescent="0.25">
      <c r="J79" s="163"/>
      <c r="L79" s="163"/>
      <c r="N79" s="164"/>
      <c r="P79" s="163"/>
      <c r="R79" s="164"/>
    </row>
    <row r="80" spans="10:18" s="21" customFormat="1" ht="9" customHeight="1" x14ac:dyDescent="0.25">
      <c r="J80" s="163"/>
      <c r="L80" s="163"/>
      <c r="N80" s="164"/>
      <c r="P80" s="163"/>
      <c r="R80" s="164"/>
    </row>
  </sheetData>
  <mergeCells count="1">
    <mergeCell ref="A4:C4"/>
  </mergeCells>
  <conditionalFormatting sqref="B22">
    <cfRule type="cellIs" dxfId="1058" priority="4" operator="equal">
      <formula>"QA"</formula>
    </cfRule>
    <cfRule type="cellIs" dxfId="1057" priority="5" operator="equal">
      <formula>"DA"</formula>
    </cfRule>
  </conditionalFormatting>
  <conditionalFormatting sqref="E7 E13 E15 E17 E19">
    <cfRule type="expression" dxfId="1056" priority="2">
      <formula>$E7&lt;5</formula>
    </cfRule>
  </conditionalFormatting>
  <conditionalFormatting sqref="H7 H9 H11 H13 H15 H17 H19 H21">
    <cfRule type="expression" dxfId="1055" priority="11">
      <formula>AND($E7&lt;9,$C7&gt;0)</formula>
    </cfRule>
  </conditionalFormatting>
  <conditionalFormatting sqref="I8 K10 I12 I16 K18 I20">
    <cfRule type="expression" dxfId="1054" priority="8">
      <formula>AND($O$1="CU",I8="Umpire")</formula>
    </cfRule>
    <cfRule type="expression" dxfId="1053" priority="9">
      <formula>AND($O$1="CU",I8&lt;&gt;"Umpire",J8&lt;&gt;"")</formula>
    </cfRule>
    <cfRule type="expression" dxfId="1052" priority="10">
      <formula>AND($O$1="CU",I8&lt;&gt;"Umpire")</formula>
    </cfRule>
  </conditionalFormatting>
  <conditionalFormatting sqref="J8 L10 J12 J16 L18 J20 R31">
    <cfRule type="expression" dxfId="1051" priority="3">
      <formula>$O$1="CU"</formula>
    </cfRule>
  </conditionalFormatting>
  <conditionalFormatting sqref="K8 M10 K12 K16 M18 K20">
    <cfRule type="expression" dxfId="1050" priority="6">
      <formula>J8="as"</formula>
    </cfRule>
    <cfRule type="expression" dxfId="1049" priority="7">
      <formula>J8="bs"</formula>
    </cfRule>
  </conditionalFormatting>
  <dataValidations count="1">
    <dataValidation type="list" allowBlank="1" showInputMessage="1" sqref="I8 K10 I12 I16 K18 I20" xr:uid="{00000000-0002-0000-16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23554" r:id="rId3" name="Button 1">
              <controlPr defaultSize="0" autoPict="0">
                <anchor moveWithCells="1" sizeWithCells="1">
                  <from>
                    <xdr:col>12</xdr:col>
                    <xdr:colOff>533400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23553"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23556" r:id="rId5" name="Button 4">
              <controlPr defaultSize="0" autoFill="0" autoPict="0" altText="Legyen bíró">
                <anchor moveWithCells="1">
                  <from>
                    <xdr:col>12</xdr:col>
                    <xdr:colOff>662940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23557"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9FF66"/>
    <pageSetUpPr fitToPage="1"/>
  </sheetPr>
  <dimension ref="A1:U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8" t="s">
        <v>50</v>
      </c>
      <c r="L1" s="99"/>
      <c r="M1" s="107"/>
      <c r="N1" s="166"/>
      <c r="O1" s="166" t="s">
        <v>51</v>
      </c>
      <c r="P1" s="166"/>
      <c r="Q1" s="165"/>
      <c r="R1" s="166"/>
    </row>
    <row r="2" spans="1:21" s="172" customFormat="1" ht="13.2" x14ac:dyDescent="0.25">
      <c r="A2" s="103" t="s">
        <v>32</v>
      </c>
      <c r="B2" s="103"/>
      <c r="C2" s="103"/>
      <c r="D2" s="168"/>
      <c r="E2" s="168" t="str">
        <f>Altalanos!$B$8</f>
        <v>I. (U8) – Lány / B</v>
      </c>
      <c r="F2" s="103"/>
      <c r="G2" s="169"/>
      <c r="H2" s="170"/>
      <c r="I2" s="170"/>
      <c r="J2" s="171"/>
      <c r="K2" s="98" t="s">
        <v>77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78</v>
      </c>
      <c r="F5" s="185" t="s">
        <v>27</v>
      </c>
      <c r="G5" s="185" t="s">
        <v>28</v>
      </c>
      <c r="H5" s="185"/>
      <c r="I5" s="185" t="s">
        <v>38</v>
      </c>
      <c r="J5" s="185"/>
      <c r="K5" s="183" t="s">
        <v>58</v>
      </c>
      <c r="L5" s="186"/>
      <c r="M5" s="183"/>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(2)'!$A$7:$M$32,12))</f>
        <v/>
      </c>
      <c r="C7" s="197" t="str">
        <f>IF($E7="","",VLOOKUP($E7,'1Q ELO (2)'!$A$7:$M$30,13))</f>
        <v/>
      </c>
      <c r="D7" s="198" t="str">
        <f>IF($E7="","",VLOOKUP($E7,'1Q ELO (2)'!$A$7:$M$30,5))</f>
        <v/>
      </c>
      <c r="E7" s="199"/>
      <c r="F7" s="200" t="str">
        <f>UPPER(IF($E7="","",VLOOKUP($E7,'1Q ELO (2)'!$A$7:$M$38,2)))</f>
        <v/>
      </c>
      <c r="G7" s="200" t="str">
        <f>IF($E7="","",VLOOKUP($E7,'1Q ELO (2)'!$A$7:$M$38,3))</f>
        <v/>
      </c>
      <c r="H7" s="200"/>
      <c r="I7" s="200" t="str">
        <f>IF($E7="","",VLOOKUP($E7,'1Q ELO (2)'!$A$7:$M$38,4))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(2)'!$A$7:$M$32,12))</f>
        <v/>
      </c>
      <c r="C9" s="197" t="str">
        <f>IF($E9="","",VLOOKUP($E9,'1Q ELO (2)'!$A$7:$M$30,13))</f>
        <v/>
      </c>
      <c r="D9" s="198" t="str">
        <f>IF($E9="","",VLOOKUP($E9,'1Q ELO (2)'!$A$7:$M$30,5))</f>
        <v/>
      </c>
      <c r="E9" s="297"/>
      <c r="F9" s="220" t="str">
        <f>UPPER(IF($E9="","",VLOOKUP($E9,'1Q ELO (2)'!$A$7:$M$38,2)))</f>
        <v/>
      </c>
      <c r="G9" s="220" t="str">
        <f>IF($E9="","",VLOOKUP($E9,'1Q ELO (2)'!$A$7:$M$38,3))</f>
        <v/>
      </c>
      <c r="H9" s="220"/>
      <c r="I9" s="220" t="str">
        <f>IF($E9="","",VLOOKUP($E9,'1Q ELO (2)'!$A$7:$M$38,4))</f>
        <v/>
      </c>
      <c r="J9" s="221"/>
      <c r="K9" s="202"/>
      <c r="L9" s="298"/>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c r="L10" s="299"/>
      <c r="M10" s="202"/>
      <c r="N10" s="227"/>
      <c r="O10" s="227"/>
      <c r="P10" s="227"/>
      <c r="Q10" s="205"/>
      <c r="R10" s="206"/>
      <c r="S10" s="207"/>
      <c r="U10" s="218" t="str">
        <f>Birók!P24</f>
        <v xml:space="preserve"> </v>
      </c>
    </row>
    <row r="11" spans="1:21" s="63" customFormat="1" ht="9" customHeight="1" x14ac:dyDescent="0.25">
      <c r="A11" s="234">
        <v>3</v>
      </c>
      <c r="B11" s="197" t="str">
        <f>IF($E11="","",VLOOKUP($E11,'1Q ELO (2)'!$A$7:$M$32,12))</f>
        <v/>
      </c>
      <c r="C11" s="197" t="str">
        <f>IF($E11="","",VLOOKUP($E11,'1Q ELO (2)'!$A$7:$M$30,13))</f>
        <v/>
      </c>
      <c r="D11" s="198" t="str">
        <f>IF($E11="","",VLOOKUP($E11,'1Q ELO (2)'!$A$7:$M$30,5))</f>
        <v/>
      </c>
      <c r="E11" s="199"/>
      <c r="F11" s="235" t="str">
        <f>UPPER(IF($E11="","",VLOOKUP($E11,'1Q ELO (2)'!$A$7:$M$38,2)))</f>
        <v/>
      </c>
      <c r="G11" s="235" t="str">
        <f>IF($E11="","",VLOOKUP($E11,'1Q ELO (2)'!$A$7:$M$38,3))</f>
        <v/>
      </c>
      <c r="H11" s="235"/>
      <c r="I11" s="235" t="str">
        <f>IF($E11="","",VLOOKUP($E11,'1Q ELO (2)'!$A$7:$M$38,4))</f>
        <v/>
      </c>
      <c r="J11" s="201"/>
      <c r="K11" s="202"/>
      <c r="L11" s="202"/>
      <c r="M11" s="202"/>
      <c r="N11" s="227"/>
      <c r="O11" s="227"/>
      <c r="P11" s="227"/>
      <c r="Q11" s="205"/>
      <c r="R11" s="206"/>
      <c r="S11" s="207"/>
      <c r="U11" s="218"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17"/>
      <c r="M12" s="202"/>
      <c r="N12" s="227"/>
      <c r="O12" s="227"/>
      <c r="P12" s="227"/>
      <c r="Q12" s="205"/>
      <c r="R12" s="206"/>
      <c r="S12" s="207"/>
      <c r="U12" s="218" t="str">
        <f>Birók!P26</f>
        <v xml:space="preserve"> </v>
      </c>
    </row>
    <row r="13" spans="1:21" s="63" customFormat="1" ht="9" customHeight="1" x14ac:dyDescent="0.25">
      <c r="A13" s="209">
        <v>4</v>
      </c>
      <c r="B13" s="197" t="str">
        <f>IF($E13="","",VLOOKUP($E13,'1Q ELO (2)'!$A$7:$M$32,12))</f>
        <v/>
      </c>
      <c r="C13" s="197" t="str">
        <f>IF($E13="","",VLOOKUP($E13,'1Q ELO (2)'!$A$7:$M$30,13))</f>
        <v/>
      </c>
      <c r="D13" s="198" t="str">
        <f>IF($E13="","",VLOOKUP($E13,'1Q ELO (2)'!$A$7:$M$30,5))</f>
        <v/>
      </c>
      <c r="E13" s="199"/>
      <c r="F13" s="220" t="str">
        <f>UPPER(IF($E13="","",VLOOKUP($E13,'1Q ELO (2)'!$A$7:$M$38,2)))</f>
        <v/>
      </c>
      <c r="G13" s="220" t="str">
        <f>IF($E13="","",VLOOKUP($E13,'1Q ELO (2)'!$A$7:$M$38,3))</f>
        <v/>
      </c>
      <c r="H13" s="220"/>
      <c r="I13" s="220" t="str">
        <f>IF($E13="","",VLOOKUP($E13,'1Q ELO (2)'!$A$7:$M$38,4))</f>
        <v/>
      </c>
      <c r="J13" s="231"/>
      <c r="K13" s="202"/>
      <c r="L13" s="202"/>
      <c r="M13" s="202"/>
      <c r="N13" s="227"/>
      <c r="O13" s="227"/>
      <c r="P13" s="227"/>
      <c r="Q13" s="205"/>
      <c r="R13" s="206"/>
      <c r="S13" s="207"/>
      <c r="U13" s="218" t="str">
        <f>Birók!P27</f>
        <v xml:space="preserve"> </v>
      </c>
    </row>
    <row r="14" spans="1:21" s="63" customFormat="1" ht="9" customHeight="1" x14ac:dyDescent="0.25">
      <c r="A14" s="209"/>
      <c r="B14" s="210"/>
      <c r="C14" s="210"/>
      <c r="D14" s="211"/>
      <c r="E14" s="223"/>
      <c r="F14" s="202"/>
      <c r="G14" s="202"/>
      <c r="H14" s="232"/>
      <c r="I14" s="23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(2)'!$A$7:$M$32,12))</f>
        <v/>
      </c>
      <c r="C15" s="197" t="str">
        <f>IF($E15="","",VLOOKUP($E15,'1Q ELO (2)'!$A$7:$M$30,13))</f>
        <v/>
      </c>
      <c r="D15" s="198" t="str">
        <f>IF($E15="","",VLOOKUP($E15,'1Q ELO (2)'!$A$7:$M$30,5))</f>
        <v/>
      </c>
      <c r="E15" s="199"/>
      <c r="F15" s="235" t="str">
        <f>UPPER(IF($E15="","",VLOOKUP($E15,'1Q ELO (2)'!$A$7:$M$38,2)))</f>
        <v/>
      </c>
      <c r="G15" s="235" t="str">
        <f>IF($E15="","",VLOOKUP($E15,'1Q ELO (2)'!$A$7:$M$38,3))</f>
        <v/>
      </c>
      <c r="H15" s="235"/>
      <c r="I15" s="235" t="str">
        <f>IF($E15="","",VLOOKUP($E15,'1Q ELO (2)'!$A$7:$M$38,4))</f>
        <v/>
      </c>
      <c r="J15" s="300"/>
      <c r="K15" s="202"/>
      <c r="L15" s="202"/>
      <c r="M15" s="202"/>
      <c r="N15" s="227"/>
      <c r="O15" s="202"/>
      <c r="P15" s="227"/>
      <c r="Q15" s="205"/>
      <c r="R15" s="206"/>
      <c r="S15" s="207"/>
      <c r="U15" s="218"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(2)'!$A$7:$M$32,12))</f>
        <v/>
      </c>
      <c r="C17" s="197" t="str">
        <f>IF($E17="","",VLOOKUP($E17,'1Q ELO (2)'!$A$7:$M$30,13))</f>
        <v/>
      </c>
      <c r="D17" s="198" t="str">
        <f>IF($E17="","",VLOOKUP($E17,'1Q ELO (2)'!$A$7:$M$30,5))</f>
        <v/>
      </c>
      <c r="E17" s="199"/>
      <c r="F17" s="220" t="str">
        <f>UPPER(IF($E17="","",VLOOKUP($E17,'1Q ELO (2)'!$A$7:$M$38,2)))</f>
        <v/>
      </c>
      <c r="G17" s="220" t="str">
        <f>IF($E17="","",VLOOKUP($E17,'1Q ELO (2)'!$A$7:$M$38,3))</f>
        <v/>
      </c>
      <c r="H17" s="220"/>
      <c r="I17" s="220" t="str">
        <f>IF($E17="","",VLOOKUP($E17,'1Q ELO (2)'!$A$7:$M$38,4))</f>
        <v/>
      </c>
      <c r="J17" s="221"/>
      <c r="K17" s="202"/>
      <c r="L17" s="298"/>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c r="L18" s="299"/>
      <c r="M18" s="202"/>
      <c r="N18" s="227"/>
      <c r="O18" s="227"/>
      <c r="P18" s="227"/>
      <c r="Q18" s="205"/>
      <c r="R18" s="206"/>
      <c r="S18" s="207"/>
    </row>
    <row r="19" spans="1:19" s="63" customFormat="1" ht="9" customHeight="1" x14ac:dyDescent="0.25">
      <c r="A19" s="234">
        <v>7</v>
      </c>
      <c r="B19" s="197" t="str">
        <f>IF($E19="","",VLOOKUP($E19,'1Q ELO (2)'!$A$7:$M$32,12))</f>
        <v/>
      </c>
      <c r="C19" s="197" t="str">
        <f>IF($E19="","",VLOOKUP($E19,'1Q ELO (2)'!$A$7:$M$30,13))</f>
        <v/>
      </c>
      <c r="D19" s="198" t="str">
        <f>IF($E19="","",VLOOKUP($E19,'1Q ELO (2)'!$A$7:$M$30,5))</f>
        <v/>
      </c>
      <c r="E19" s="199"/>
      <c r="F19" s="235" t="str">
        <f>UPPER(IF($E19="","",VLOOKUP($E19,'1Q ELO (2)'!$A$7:$M$38,2)))</f>
        <v/>
      </c>
      <c r="G19" s="235" t="str">
        <f>IF($E19="","",VLOOKUP($E19,'1Q ELO (2)'!$A$7:$M$38,3))</f>
        <v/>
      </c>
      <c r="H19" s="235"/>
      <c r="I19" s="235" t="str">
        <f>IF($E19="","",VLOOKUP($E19,'1Q ELO (2)'!$A$7:$M$38,4))</f>
        <v/>
      </c>
      <c r="J19" s="201"/>
      <c r="K19" s="202"/>
      <c r="L19" s="202"/>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17"/>
      <c r="M20" s="202"/>
      <c r="N20" s="227"/>
      <c r="O20" s="227"/>
      <c r="P20" s="227"/>
      <c r="Q20" s="205"/>
      <c r="R20" s="206"/>
      <c r="S20" s="207"/>
    </row>
    <row r="21" spans="1:19" s="63" customFormat="1" ht="9" customHeight="1" x14ac:dyDescent="0.25">
      <c r="A21" s="302">
        <v>8</v>
      </c>
      <c r="B21" s="197" t="str">
        <f>IF($E21="","",VLOOKUP($E21,'1Q ELO (2)'!$A$7:$M$32,12))</f>
        <v/>
      </c>
      <c r="C21" s="197" t="str">
        <f>IF($E21="","",VLOOKUP($E21,'1Q ELO (2)'!$A$7:$M$30,13))</f>
        <v/>
      </c>
      <c r="D21" s="198" t="str">
        <f>IF($E21="","",VLOOKUP($E21,'1Q ELO (2)'!$A$7:$M$30,5))</f>
        <v/>
      </c>
      <c r="E21" s="199"/>
      <c r="F21" s="219" t="str">
        <f>UPPER(IF($E21="","",VLOOKUP($E21,'1Q ELO (2)'!$A$7:$M$38,2)))</f>
        <v/>
      </c>
      <c r="G21" s="219" t="str">
        <f>IF($E21="","",VLOOKUP($E21,'1Q ELO (2)'!$A$7:$M$38,3))</f>
        <v/>
      </c>
      <c r="H21" s="219"/>
      <c r="I21" s="219" t="str">
        <f>IF($E21="","",VLOOKUP($E21,'1Q ELO (2)'!$A$7:$M$38,4))</f>
        <v/>
      </c>
      <c r="J21" s="231"/>
      <c r="K21" s="202"/>
      <c r="L21" s="202"/>
      <c r="M21" s="202"/>
      <c r="N21" s="227"/>
      <c r="O21" s="227"/>
      <c r="P21" s="227"/>
      <c r="Q21" s="205"/>
      <c r="R21" s="206"/>
      <c r="S21" s="207"/>
    </row>
    <row r="22" spans="1:19" s="63" customFormat="1" ht="9" customHeight="1" x14ac:dyDescent="0.25">
      <c r="A22" s="209"/>
      <c r="B22" s="210"/>
      <c r="C22" s="210"/>
      <c r="D22" s="211"/>
      <c r="E22" s="212"/>
      <c r="F22" s="233"/>
      <c r="G22" s="233"/>
      <c r="H22" s="303"/>
      <c r="I22" s="233"/>
      <c r="J22" s="224"/>
      <c r="K22" s="202"/>
      <c r="L22" s="202"/>
      <c r="M22" s="202"/>
      <c r="N22" s="227"/>
      <c r="O22" s="227"/>
      <c r="P22" s="227"/>
      <c r="Q22" s="205"/>
      <c r="R22" s="206"/>
      <c r="S22" s="207"/>
    </row>
    <row r="23" spans="1:19" s="63" customFormat="1" ht="9" customHeight="1" x14ac:dyDescent="0.25">
      <c r="A23" s="304"/>
      <c r="B23" s="304"/>
      <c r="C23" s="304"/>
      <c r="D23" s="304"/>
      <c r="E23" s="304"/>
      <c r="F23" s="305"/>
      <c r="G23" s="305"/>
      <c r="H23" s="305"/>
      <c r="I23" s="305"/>
      <c r="J23" s="306"/>
      <c r="K23" s="307"/>
      <c r="L23" s="308"/>
      <c r="M23" s="307"/>
      <c r="N23" s="308"/>
      <c r="O23" s="307"/>
      <c r="P23" s="308"/>
      <c r="Q23" s="307"/>
      <c r="R23" s="308"/>
      <c r="S23" s="207"/>
    </row>
    <row r="24" spans="1:19" s="63" customFormat="1" ht="9" customHeight="1" x14ac:dyDescent="0.25">
      <c r="A24" s="242" t="s">
        <v>54</v>
      </c>
      <c r="B24" s="243"/>
      <c r="C24" s="244"/>
      <c r="D24" s="243"/>
      <c r="E24" s="245" t="s">
        <v>60</v>
      </c>
      <c r="F24" s="246" t="s">
        <v>61</v>
      </c>
      <c r="G24" s="245"/>
      <c r="H24" s="245"/>
      <c r="I24" s="247"/>
      <c r="J24" s="245" t="s">
        <v>60</v>
      </c>
      <c r="K24" s="246" t="s">
        <v>62</v>
      </c>
      <c r="L24" s="248"/>
      <c r="M24" s="246" t="s">
        <v>63</v>
      </c>
      <c r="N24" s="249"/>
      <c r="O24" s="250" t="s">
        <v>64</v>
      </c>
      <c r="P24" s="250"/>
      <c r="Q24" s="251"/>
      <c r="R24" s="252"/>
      <c r="S24" s="207"/>
    </row>
    <row r="25" spans="1:19" s="63" customFormat="1" ht="9" customHeight="1" x14ac:dyDescent="0.25">
      <c r="A25" s="309" t="s">
        <v>65</v>
      </c>
      <c r="B25" s="262"/>
      <c r="C25" s="310"/>
      <c r="D25" s="311"/>
      <c r="E25" s="257">
        <v>1</v>
      </c>
      <c r="F25" s="258" t="str">
        <f>IF(E25&gt;$R$32,,UPPER(VLOOKUP(E25,'1Q ELO (2)'!$A$7:$O$134,2)))</f>
        <v/>
      </c>
      <c r="G25" s="259"/>
      <c r="H25" s="258"/>
      <c r="I25" s="260"/>
      <c r="J25" s="261" t="s">
        <v>66</v>
      </c>
      <c r="K25" s="262"/>
      <c r="L25" s="263"/>
      <c r="M25" s="262"/>
      <c r="N25" s="264"/>
      <c r="O25" s="265" t="s">
        <v>67</v>
      </c>
      <c r="P25" s="266"/>
      <c r="Q25" s="266"/>
      <c r="R25" s="267"/>
      <c r="S25" s="207"/>
    </row>
    <row r="26" spans="1:19" s="63" customFormat="1" ht="9" customHeight="1" x14ac:dyDescent="0.25">
      <c r="A26" s="268" t="s">
        <v>68</v>
      </c>
      <c r="B26" s="269"/>
      <c r="C26" s="271"/>
      <c r="D26" s="311"/>
      <c r="E26" s="257">
        <v>2</v>
      </c>
      <c r="F26" s="258" t="str">
        <f>IF(E26&gt;$R$32,,UPPER(VLOOKUP(E26,'1Q ELO (2)'!$A$7:$O$134,2)))</f>
        <v/>
      </c>
      <c r="G26" s="259"/>
      <c r="H26" s="258"/>
      <c r="I26" s="260"/>
      <c r="J26" s="261" t="s">
        <v>69</v>
      </c>
      <c r="K26" s="262"/>
      <c r="L26" s="263"/>
      <c r="M26" s="262"/>
      <c r="N26" s="264"/>
      <c r="O26" s="272"/>
      <c r="P26" s="273"/>
      <c r="Q26" s="269"/>
      <c r="R26" s="274"/>
      <c r="S26" s="207"/>
    </row>
    <row r="27" spans="1:19" s="63" customFormat="1" ht="9" customHeight="1" x14ac:dyDescent="0.25">
      <c r="A27" s="275"/>
      <c r="B27" s="276"/>
      <c r="C27" s="278"/>
      <c r="D27" s="182"/>
      <c r="E27" s="312">
        <v>3</v>
      </c>
      <c r="F27" s="258" t="str">
        <f>IF(E27&gt;$R$32,,UPPER(VLOOKUP(E27,'1Q ELO (2)'!$A$7:$O$134,2)))</f>
        <v/>
      </c>
      <c r="G27" s="259"/>
      <c r="H27" s="258"/>
      <c r="I27" s="260"/>
      <c r="J27" s="261" t="s">
        <v>70</v>
      </c>
      <c r="K27" s="262"/>
      <c r="L27" s="263"/>
      <c r="M27" s="262"/>
      <c r="N27" s="264"/>
      <c r="O27" s="265" t="s">
        <v>71</v>
      </c>
      <c r="P27" s="266"/>
      <c r="Q27" s="266"/>
      <c r="R27" s="267"/>
      <c r="S27" s="207"/>
    </row>
    <row r="28" spans="1:19" s="63" customFormat="1" ht="9" customHeight="1" x14ac:dyDescent="0.25">
      <c r="A28" s="279"/>
      <c r="B28" s="182"/>
      <c r="C28" s="280"/>
      <c r="D28" s="182"/>
      <c r="E28" s="312">
        <v>4</v>
      </c>
      <c r="F28" s="258" t="str">
        <f>IF(E28&gt;$R$32,,UPPER(VLOOKUP(E28,'1Q ELO (2)'!$A$7:$O$134,2)))</f>
        <v/>
      </c>
      <c r="G28" s="259"/>
      <c r="H28" s="258"/>
      <c r="I28" s="260"/>
      <c r="J28" s="261" t="s">
        <v>72</v>
      </c>
      <c r="K28" s="262"/>
      <c r="L28" s="263"/>
      <c r="M28" s="262"/>
      <c r="N28" s="264"/>
      <c r="O28" s="262"/>
      <c r="P28" s="263"/>
      <c r="Q28" s="262"/>
      <c r="R28" s="264"/>
      <c r="S28" s="207"/>
    </row>
    <row r="29" spans="1:19" s="63" customFormat="1" ht="9" customHeight="1" x14ac:dyDescent="0.25">
      <c r="A29" s="281"/>
      <c r="B29" s="282"/>
      <c r="C29" s="283"/>
      <c r="D29" s="282"/>
      <c r="E29" s="257"/>
      <c r="F29" s="258"/>
      <c r="G29" s="259"/>
      <c r="H29" s="258"/>
      <c r="I29" s="260"/>
      <c r="J29" s="261" t="s">
        <v>73</v>
      </c>
      <c r="K29" s="262"/>
      <c r="L29" s="263"/>
      <c r="M29" s="262"/>
      <c r="N29" s="264"/>
      <c r="O29" s="269"/>
      <c r="P29" s="273"/>
      <c r="Q29" s="269"/>
      <c r="R29" s="274"/>
      <c r="S29" s="207"/>
    </row>
    <row r="30" spans="1:19" s="63" customFormat="1" ht="9" customHeight="1" x14ac:dyDescent="0.25">
      <c r="A30" s="284"/>
      <c r="B30" s="19"/>
      <c r="C30" s="280"/>
      <c r="D30" s="182"/>
      <c r="E30" s="257"/>
      <c r="F30" s="258"/>
      <c r="G30" s="259"/>
      <c r="H30" s="258"/>
      <c r="I30" s="260"/>
      <c r="J30" s="261" t="s">
        <v>74</v>
      </c>
      <c r="K30" s="262"/>
      <c r="L30" s="263"/>
      <c r="M30" s="262"/>
      <c r="N30" s="264"/>
      <c r="O30" s="265" t="s">
        <v>34</v>
      </c>
      <c r="P30" s="266"/>
      <c r="Q30" s="266"/>
      <c r="R30" s="267"/>
      <c r="S30" s="207"/>
    </row>
    <row r="31" spans="1:19" s="63" customFormat="1" ht="9" customHeight="1" x14ac:dyDescent="0.25">
      <c r="A31" s="284"/>
      <c r="B31" s="19"/>
      <c r="C31" s="286"/>
      <c r="D31" s="285"/>
      <c r="E31" s="257"/>
      <c r="F31" s="258"/>
      <c r="G31" s="259"/>
      <c r="H31" s="258"/>
      <c r="I31" s="260"/>
      <c r="J31" s="261" t="s">
        <v>75</v>
      </c>
      <c r="K31" s="262"/>
      <c r="L31" s="263"/>
      <c r="M31" s="262"/>
      <c r="N31" s="264"/>
      <c r="O31" s="262"/>
      <c r="P31" s="263"/>
      <c r="Q31" s="262"/>
      <c r="R31" s="264"/>
      <c r="S31" s="207"/>
    </row>
    <row r="32" spans="1:19" s="63" customFormat="1" ht="9" customHeight="1" x14ac:dyDescent="0.25">
      <c r="A32" s="287"/>
      <c r="B32" s="288"/>
      <c r="C32" s="290"/>
      <c r="D32" s="289"/>
      <c r="E32" s="291"/>
      <c r="F32" s="292"/>
      <c r="G32" s="293"/>
      <c r="H32" s="292"/>
      <c r="I32" s="294"/>
      <c r="J32" s="295" t="s">
        <v>76</v>
      </c>
      <c r="K32" s="269"/>
      <c r="L32" s="273"/>
      <c r="M32" s="269"/>
      <c r="N32" s="274"/>
      <c r="O32" s="269">
        <f>R4</f>
        <v>0</v>
      </c>
      <c r="P32" s="273"/>
      <c r="Q32" s="269"/>
      <c r="R32" s="296">
        <f>MIN(8,'1Q ELO (2)'!O5)</f>
        <v>8</v>
      </c>
      <c r="S32" s="207"/>
    </row>
    <row r="33" spans="10:19" s="63" customFormat="1" ht="9" customHeight="1" x14ac:dyDescent="0.25">
      <c r="J33" s="163"/>
      <c r="L33" s="163"/>
      <c r="N33" s="164"/>
      <c r="P33" s="163"/>
      <c r="R33" s="164"/>
      <c r="S33" s="207"/>
    </row>
    <row r="34" spans="10:19" s="63" customFormat="1" ht="9" customHeight="1" x14ac:dyDescent="0.25">
      <c r="J34" s="163"/>
      <c r="L34" s="163"/>
      <c r="N34" s="164"/>
      <c r="P34" s="163"/>
      <c r="R34" s="164"/>
      <c r="S34" s="207"/>
    </row>
    <row r="35" spans="10:19" s="63" customFormat="1" ht="9" customHeight="1" x14ac:dyDescent="0.25">
      <c r="J35" s="163"/>
      <c r="L35" s="163"/>
      <c r="N35" s="164"/>
      <c r="P35" s="163"/>
      <c r="R35" s="164"/>
      <c r="S35" s="207"/>
    </row>
    <row r="36" spans="10:19" s="63" customFormat="1" ht="9" customHeight="1" x14ac:dyDescent="0.25">
      <c r="J36" s="163"/>
      <c r="L36" s="163"/>
      <c r="N36" s="164"/>
      <c r="P36" s="163"/>
      <c r="R36" s="164"/>
      <c r="S36" s="207"/>
    </row>
    <row r="37" spans="10:19" s="63" customFormat="1" ht="9" customHeight="1" x14ac:dyDescent="0.25">
      <c r="J37" s="163"/>
      <c r="L37" s="163"/>
      <c r="N37" s="164"/>
      <c r="P37" s="163"/>
      <c r="R37" s="164"/>
      <c r="S37" s="207"/>
    </row>
    <row r="38" spans="10:19" s="63" customFormat="1" ht="9" customHeight="1" x14ac:dyDescent="0.25">
      <c r="J38" s="163"/>
      <c r="L38" s="163"/>
      <c r="N38" s="164"/>
      <c r="P38" s="163"/>
      <c r="R38" s="164"/>
      <c r="S38" s="207"/>
    </row>
    <row r="39" spans="10:19" s="63" customFormat="1" ht="9" customHeight="1" x14ac:dyDescent="0.25">
      <c r="J39" s="163"/>
      <c r="L39" s="163"/>
      <c r="N39" s="164"/>
      <c r="P39" s="163"/>
      <c r="R39" s="164"/>
      <c r="S39" s="207"/>
    </row>
    <row r="40" spans="10:19" s="63" customFormat="1" ht="9" customHeight="1" x14ac:dyDescent="0.25">
      <c r="J40" s="163"/>
      <c r="L40" s="163"/>
      <c r="N40" s="164"/>
      <c r="P40" s="163"/>
      <c r="R40" s="164"/>
      <c r="S40" s="207"/>
    </row>
    <row r="41" spans="10:19" s="63" customFormat="1" ht="9" customHeight="1" x14ac:dyDescent="0.25">
      <c r="J41" s="163"/>
      <c r="L41" s="163"/>
      <c r="N41" s="164"/>
      <c r="P41" s="163"/>
      <c r="R41" s="164"/>
      <c r="S41" s="207"/>
    </row>
    <row r="42" spans="10:19" s="63" customFormat="1" ht="9" customHeight="1" x14ac:dyDescent="0.25">
      <c r="J42" s="163"/>
      <c r="L42" s="163"/>
      <c r="N42" s="164"/>
      <c r="P42" s="163"/>
      <c r="R42" s="164"/>
      <c r="S42" s="207"/>
    </row>
    <row r="43" spans="10:19" s="63" customFormat="1" ht="9" customHeight="1" x14ac:dyDescent="0.25">
      <c r="J43" s="163"/>
      <c r="L43" s="163"/>
      <c r="N43" s="164"/>
      <c r="P43" s="163"/>
      <c r="R43" s="164"/>
      <c r="S43" s="207"/>
    </row>
    <row r="44" spans="10:19" s="63" customFormat="1" ht="9" customHeight="1" x14ac:dyDescent="0.25">
      <c r="J44" s="163"/>
      <c r="L44" s="163"/>
      <c r="N44" s="164"/>
      <c r="P44" s="163"/>
      <c r="R44" s="164"/>
      <c r="S44" s="207"/>
    </row>
    <row r="45" spans="10:19" s="63" customFormat="1" ht="9" customHeight="1" x14ac:dyDescent="0.25">
      <c r="J45" s="163"/>
      <c r="L45" s="163"/>
      <c r="N45" s="164"/>
      <c r="P45" s="163"/>
      <c r="R45" s="164"/>
      <c r="S45" s="207"/>
    </row>
    <row r="46" spans="10:19" s="63" customFormat="1" ht="9" customHeight="1" x14ac:dyDescent="0.25">
      <c r="J46" s="163"/>
      <c r="L46" s="163"/>
      <c r="N46" s="164"/>
      <c r="P46" s="163"/>
      <c r="R46" s="164"/>
      <c r="S46" s="207"/>
    </row>
    <row r="47" spans="10:19" s="63" customFormat="1" ht="9" customHeight="1" x14ac:dyDescent="0.25">
      <c r="J47" s="163"/>
      <c r="L47" s="163"/>
      <c r="N47" s="164"/>
      <c r="P47" s="163"/>
      <c r="R47" s="164"/>
      <c r="S47" s="207"/>
    </row>
    <row r="48" spans="10:19" s="63" customFormat="1" ht="9" customHeight="1" x14ac:dyDescent="0.25">
      <c r="J48" s="163"/>
      <c r="L48" s="163"/>
      <c r="N48" s="164"/>
      <c r="P48" s="163"/>
      <c r="R48" s="164"/>
      <c r="S48" s="207"/>
    </row>
    <row r="49" spans="10:19" s="63" customFormat="1" ht="9" customHeight="1" x14ac:dyDescent="0.25">
      <c r="J49" s="163"/>
      <c r="L49" s="163"/>
      <c r="N49" s="164"/>
      <c r="P49" s="163"/>
      <c r="R49" s="164"/>
      <c r="S49" s="207"/>
    </row>
    <row r="50" spans="10:19" s="63" customFormat="1" ht="9" customHeight="1" x14ac:dyDescent="0.25">
      <c r="J50" s="163"/>
      <c r="L50" s="163"/>
      <c r="N50" s="164"/>
      <c r="P50" s="163"/>
      <c r="R50" s="164"/>
      <c r="S50" s="207"/>
    </row>
    <row r="51" spans="10:19" s="63" customFormat="1" ht="9" customHeight="1" x14ac:dyDescent="0.25">
      <c r="J51" s="163"/>
      <c r="L51" s="163"/>
      <c r="N51" s="164"/>
      <c r="P51" s="163"/>
      <c r="R51" s="164"/>
      <c r="S51" s="207"/>
    </row>
    <row r="52" spans="10:19" s="63" customFormat="1" ht="9" customHeight="1" x14ac:dyDescent="0.25">
      <c r="J52" s="163"/>
      <c r="L52" s="163"/>
      <c r="N52" s="164"/>
      <c r="P52" s="163"/>
      <c r="R52" s="164"/>
      <c r="S52" s="207"/>
    </row>
    <row r="53" spans="10:19" s="63" customFormat="1" ht="9" customHeight="1" x14ac:dyDescent="0.25">
      <c r="J53" s="163"/>
      <c r="L53" s="163"/>
      <c r="N53" s="164"/>
      <c r="P53" s="163"/>
      <c r="R53" s="164"/>
      <c r="S53" s="207"/>
    </row>
    <row r="54" spans="10:19" s="63" customFormat="1" ht="9" customHeight="1" x14ac:dyDescent="0.25">
      <c r="J54" s="163"/>
      <c r="L54" s="163"/>
      <c r="N54" s="164"/>
      <c r="P54" s="163"/>
      <c r="R54" s="164"/>
      <c r="S54" s="207"/>
    </row>
    <row r="55" spans="10:19" s="63" customFormat="1" ht="9" customHeight="1" x14ac:dyDescent="0.25">
      <c r="J55" s="163"/>
      <c r="L55" s="163"/>
      <c r="N55" s="164"/>
      <c r="P55" s="163"/>
      <c r="R55" s="164"/>
      <c r="S55" s="207"/>
    </row>
    <row r="56" spans="10:19" s="63" customFormat="1" ht="9" customHeight="1" x14ac:dyDescent="0.25">
      <c r="J56" s="163"/>
      <c r="L56" s="163"/>
      <c r="N56" s="164"/>
      <c r="P56" s="163"/>
      <c r="R56" s="164"/>
      <c r="S56" s="207"/>
    </row>
    <row r="57" spans="10:19" s="63" customFormat="1" ht="9" customHeight="1" x14ac:dyDescent="0.25">
      <c r="J57" s="163"/>
      <c r="L57" s="163"/>
      <c r="N57" s="164"/>
      <c r="P57" s="163"/>
      <c r="R57" s="164"/>
      <c r="S57" s="207"/>
    </row>
    <row r="58" spans="10:19" s="63" customFormat="1" ht="9" customHeight="1" x14ac:dyDescent="0.25">
      <c r="J58" s="163"/>
      <c r="L58" s="163"/>
      <c r="N58" s="164"/>
      <c r="P58" s="163"/>
      <c r="R58" s="164"/>
      <c r="S58" s="207"/>
    </row>
    <row r="59" spans="10:19" s="63" customFormat="1" ht="9" customHeight="1" x14ac:dyDescent="0.25">
      <c r="J59" s="163"/>
      <c r="L59" s="163"/>
      <c r="N59" s="164"/>
      <c r="P59" s="163"/>
      <c r="R59" s="164"/>
      <c r="S59" s="313"/>
    </row>
    <row r="60" spans="10:19" s="63" customFormat="1" ht="9" customHeight="1" x14ac:dyDescent="0.25">
      <c r="J60" s="163"/>
      <c r="L60" s="163"/>
      <c r="N60" s="164"/>
      <c r="P60" s="163"/>
      <c r="R60" s="164"/>
      <c r="S60" s="207"/>
    </row>
    <row r="61" spans="10:19" s="63" customFormat="1" ht="9" customHeight="1" x14ac:dyDescent="0.25">
      <c r="J61" s="163"/>
      <c r="L61" s="163"/>
      <c r="N61" s="164"/>
      <c r="P61" s="163"/>
      <c r="R61" s="164"/>
      <c r="S61" s="207"/>
    </row>
    <row r="62" spans="10:19" s="63" customFormat="1" ht="9" customHeight="1" x14ac:dyDescent="0.25">
      <c r="J62" s="163"/>
      <c r="L62" s="163"/>
      <c r="N62" s="164"/>
      <c r="P62" s="163"/>
      <c r="R62" s="164"/>
      <c r="S62" s="207"/>
    </row>
    <row r="63" spans="10:19" s="63" customFormat="1" ht="9" customHeight="1" x14ac:dyDescent="0.25">
      <c r="J63" s="163"/>
      <c r="L63" s="163"/>
      <c r="N63" s="164"/>
      <c r="P63" s="163"/>
      <c r="R63" s="164"/>
      <c r="S63" s="207"/>
    </row>
    <row r="64" spans="10:19" s="63" customFormat="1" ht="9" customHeight="1" x14ac:dyDescent="0.25">
      <c r="J64" s="163"/>
      <c r="L64" s="163"/>
      <c r="N64" s="164"/>
      <c r="P64" s="163"/>
      <c r="R64" s="164"/>
      <c r="S64" s="207"/>
    </row>
    <row r="65" spans="10:19" s="63" customFormat="1" ht="9" customHeight="1" x14ac:dyDescent="0.25">
      <c r="J65" s="163"/>
      <c r="L65" s="163"/>
      <c r="N65" s="164"/>
      <c r="P65" s="163"/>
      <c r="R65" s="164"/>
      <c r="S65" s="207"/>
    </row>
    <row r="66" spans="10:19" s="63" customFormat="1" ht="9" customHeight="1" x14ac:dyDescent="0.25">
      <c r="J66" s="163"/>
      <c r="L66" s="163"/>
      <c r="N66" s="164"/>
      <c r="P66" s="163"/>
      <c r="R66" s="164"/>
      <c r="S66" s="207"/>
    </row>
    <row r="67" spans="10:19" s="63" customFormat="1" ht="9" customHeight="1" x14ac:dyDescent="0.25">
      <c r="J67" s="163"/>
      <c r="L67" s="163"/>
      <c r="N67" s="164"/>
      <c r="P67" s="163"/>
      <c r="R67" s="164"/>
      <c r="S67" s="207"/>
    </row>
    <row r="68" spans="10:19" s="63" customFormat="1" ht="9" customHeight="1" x14ac:dyDescent="0.25">
      <c r="J68" s="163"/>
      <c r="L68" s="163"/>
      <c r="N68" s="164"/>
      <c r="P68" s="163"/>
      <c r="R68" s="164"/>
      <c r="S68" s="207"/>
    </row>
    <row r="69" spans="10:19" s="63" customFormat="1" ht="9" customHeight="1" x14ac:dyDescent="0.25">
      <c r="J69" s="163"/>
      <c r="L69" s="163"/>
      <c r="N69" s="164"/>
      <c r="P69" s="163"/>
      <c r="R69" s="164"/>
      <c r="S69" s="207"/>
    </row>
    <row r="70" spans="10:19" s="10" customFormat="1" ht="6.75" customHeight="1" x14ac:dyDescent="0.25">
      <c r="J70" s="163"/>
      <c r="L70" s="163"/>
      <c r="N70" s="164"/>
      <c r="P70" s="163"/>
      <c r="R70" s="164"/>
      <c r="S70" s="314"/>
    </row>
    <row r="71" spans="10:19" s="21" customFormat="1" ht="10.5" customHeight="1" x14ac:dyDescent="0.25">
      <c r="J71" s="163"/>
      <c r="L71" s="163"/>
      <c r="N71" s="164"/>
      <c r="P71" s="163"/>
      <c r="R71" s="164"/>
    </row>
    <row r="72" spans="10:19" s="21" customFormat="1" ht="9" customHeight="1" x14ac:dyDescent="0.25">
      <c r="J72" s="163"/>
      <c r="L72" s="163"/>
      <c r="N72" s="164"/>
      <c r="P72" s="163"/>
      <c r="R72" s="164"/>
    </row>
    <row r="73" spans="10:19" s="21" customFormat="1" ht="9" customHeight="1" x14ac:dyDescent="0.25">
      <c r="J73" s="163"/>
      <c r="L73" s="163"/>
      <c r="N73" s="164"/>
      <c r="P73" s="163"/>
      <c r="R73" s="164"/>
    </row>
    <row r="74" spans="10:19" s="21" customFormat="1" ht="9" customHeight="1" x14ac:dyDescent="0.25">
      <c r="J74" s="163"/>
      <c r="L74" s="163"/>
      <c r="N74" s="164"/>
      <c r="P74" s="163"/>
      <c r="R74" s="164"/>
    </row>
    <row r="75" spans="10:19" s="21" customFormat="1" ht="9" customHeight="1" x14ac:dyDescent="0.25">
      <c r="J75" s="163"/>
      <c r="L75" s="163"/>
      <c r="N75" s="164"/>
      <c r="P75" s="163"/>
      <c r="R75" s="164"/>
    </row>
    <row r="76" spans="10:19" s="21" customFormat="1" ht="9" customHeight="1" x14ac:dyDescent="0.25">
      <c r="J76" s="163"/>
      <c r="L76" s="163"/>
      <c r="N76" s="164"/>
      <c r="P76" s="163"/>
      <c r="R76" s="164"/>
    </row>
    <row r="77" spans="10:19" s="21" customFormat="1" ht="9" customHeight="1" x14ac:dyDescent="0.25">
      <c r="J77" s="163"/>
      <c r="L77" s="163"/>
      <c r="N77" s="164"/>
      <c r="P77" s="163"/>
      <c r="R77" s="164"/>
    </row>
    <row r="78" spans="10:19" s="21" customFormat="1" ht="9" customHeight="1" x14ac:dyDescent="0.25">
      <c r="J78" s="163"/>
      <c r="L78" s="163"/>
      <c r="N78" s="164"/>
      <c r="P78" s="163"/>
      <c r="R78" s="164"/>
    </row>
    <row r="79" spans="10:19" s="21" customFormat="1" ht="9" customHeight="1" x14ac:dyDescent="0.25">
      <c r="J79" s="163"/>
      <c r="L79" s="163"/>
      <c r="N79" s="164"/>
      <c r="P79" s="163"/>
      <c r="R79" s="164"/>
    </row>
  </sheetData>
  <mergeCells count="1">
    <mergeCell ref="A4:C4"/>
  </mergeCells>
  <conditionalFormatting sqref="B8 B10 B12 B14 B16 B18 B20 B22">
    <cfRule type="cellIs" dxfId="1048" priority="4" operator="equal">
      <formula>"QA"</formula>
    </cfRule>
    <cfRule type="cellIs" dxfId="1047" priority="5" operator="equal">
      <formula>"DA"</formula>
    </cfRule>
  </conditionalFormatting>
  <conditionalFormatting sqref="E7 E11 E15 E19">
    <cfRule type="expression" dxfId="1046" priority="2">
      <formula>$E7&lt;9</formula>
    </cfRule>
  </conditionalFormatting>
  <conditionalFormatting sqref="H7 H9 H11 H13 H15 H17 H19 H21">
    <cfRule type="expression" dxfId="1045" priority="11">
      <formula>AND($E7&lt;9,$C7&gt;0)</formula>
    </cfRule>
  </conditionalFormatting>
  <conditionalFormatting sqref="I8 I12 I16 I20">
    <cfRule type="expression" dxfId="1044" priority="8">
      <formula>AND($O$1="CU",I8="Umpire")</formula>
    </cfRule>
    <cfRule type="expression" dxfId="1043" priority="9">
      <formula>AND($O$1="CU",I8&lt;&gt;"Umpire",J8&lt;&gt;"")</formula>
    </cfRule>
    <cfRule type="expression" dxfId="1042" priority="10">
      <formula>AND($O$1="CU",I8&lt;&gt;"Umpire")</formula>
    </cfRule>
  </conditionalFormatting>
  <conditionalFormatting sqref="J8 J12 J16 J20 R32">
    <cfRule type="expression" dxfId="1041" priority="3">
      <formula>$O$1="CU"</formula>
    </cfRule>
  </conditionalFormatting>
  <conditionalFormatting sqref="K8 K12 K16 K20">
    <cfRule type="expression" dxfId="1040" priority="6">
      <formula>J8="as"</formula>
    </cfRule>
    <cfRule type="expression" dxfId="1039" priority="7">
      <formula>J8="bs"</formula>
    </cfRule>
  </conditionalFormatting>
  <dataValidations count="1">
    <dataValidation type="list" allowBlank="1" showInputMessage="1" sqref="I8 K10 I12 M14 I16 K18 I20" xr:uid="{00000000-0002-0000-17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24578"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24577"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24580"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24581"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9FF66"/>
    <pageSetUpPr fitToPage="1"/>
  </sheetPr>
  <dimension ref="A1:U47"/>
  <sheetViews>
    <sheetView showGridLines="0" showZeros="0" zoomScale="85" zoomScaleNormal="85" workbookViewId="0">
      <selection activeCell="A6" sqref="A6"/>
    </sheetView>
  </sheetViews>
  <sheetFormatPr defaultColWidth="8.6640625" defaultRowHeight="12.75" customHeight="1" x14ac:dyDescent="0.25"/>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5.109375" customWidth="1"/>
    <col min="18" max="18" width="1.6640625" style="164" customWidth="1"/>
    <col min="19" max="19" width="9.1093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79</v>
      </c>
      <c r="L1" s="99"/>
      <c r="M1" s="107"/>
      <c r="N1" s="166"/>
      <c r="O1" s="166"/>
      <c r="P1" s="166"/>
      <c r="Q1" s="165"/>
      <c r="R1" s="166"/>
    </row>
    <row r="2" spans="1:21" s="172" customFormat="1" ht="13.2" x14ac:dyDescent="0.25">
      <c r="A2" s="103" t="s">
        <v>32</v>
      </c>
      <c r="B2" s="103"/>
      <c r="C2" s="103"/>
      <c r="D2" s="168"/>
      <c r="E2" s="168" t="str">
        <f>Altalanos!$B$8</f>
        <v>I. (U8) – Lány / B</v>
      </c>
      <c r="F2" s="103"/>
      <c r="G2" s="169"/>
      <c r="H2" s="170"/>
      <c r="I2" s="170"/>
      <c r="J2" s="171"/>
      <c r="K2" s="98" t="s">
        <v>247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81</v>
      </c>
      <c r="F5" s="185" t="s">
        <v>27</v>
      </c>
      <c r="G5" s="185" t="s">
        <v>28</v>
      </c>
      <c r="H5" s="185"/>
      <c r="I5" s="185" t="s">
        <v>38</v>
      </c>
      <c r="J5" s="185"/>
      <c r="K5" s="183" t="s">
        <v>82</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(2)'!$A$7:$M$32,12))</f>
        <v/>
      </c>
      <c r="C7" s="197" t="str">
        <f>IF($E7="","",VLOOKUP($E7,'1Q ELO (2)'!$A$7:$M$32,13))</f>
        <v/>
      </c>
      <c r="D7" s="198" t="str">
        <f>IF($E7="","",VLOOKUP($E7,'1Q ELO (2)'!$A$7:$M$32,5))</f>
        <v/>
      </c>
      <c r="E7" s="199"/>
      <c r="F7" s="235" t="str">
        <f>UPPER(IF($E7="","",VLOOKUP($E7,'1Q ELO (2)'!$A$7:$M$32,2)))</f>
        <v/>
      </c>
      <c r="G7" s="235" t="str">
        <f>IF($E7="","",VLOOKUP($E7,'1Q ELO (2)'!$A$7:$M$32,3))</f>
        <v/>
      </c>
      <c r="H7" s="235"/>
      <c r="I7" s="235" t="str">
        <f>IF($E7="","",VLOOKUP($E7,'1Q ELO (2)'!$A$7:$M$32,4))</f>
        <v/>
      </c>
      <c r="J7" s="201"/>
      <c r="K7" s="202"/>
      <c r="L7" s="202"/>
      <c r="M7" s="202"/>
      <c r="N7" s="202"/>
      <c r="O7" s="203"/>
      <c r="P7" s="204"/>
      <c r="Q7" s="205"/>
      <c r="R7" s="206"/>
      <c r="S7" s="207"/>
      <c r="U7" s="208" t="str">
        <f>Birók!P21</f>
        <v>Bíró</v>
      </c>
    </row>
    <row r="8" spans="1:21" s="63" customFormat="1" ht="9" customHeight="1" x14ac:dyDescent="0.25">
      <c r="A8" s="209"/>
      <c r="B8" s="315"/>
      <c r="C8" s="212"/>
      <c r="D8" s="316"/>
      <c r="E8" s="212"/>
      <c r="F8" s="213"/>
      <c r="G8" s="213"/>
      <c r="H8" s="214"/>
      <c r="I8" s="317"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(2)'!$A$7:$M$32,12))</f>
        <v/>
      </c>
      <c r="C9" s="197" t="str">
        <f>IF($E9="","",VLOOKUP($E9,'1Q ELO (2)'!$A$7:$M$32,13))</f>
        <v/>
      </c>
      <c r="D9" s="198" t="str">
        <f>IF($E9="","",VLOOKUP($E9,'1Q ELO (2)'!$A$7:$M$32,5))</f>
        <v/>
      </c>
      <c r="E9" s="199"/>
      <c r="F9" s="219" t="str">
        <f>UPPER(IF($E9="","",VLOOKUP($E9,'1Q ELO (2)'!$A$7:$M$32,2)))</f>
        <v/>
      </c>
      <c r="G9" s="219" t="str">
        <f>IF($E9="","",VLOOKUP($E9,'1Q ELO (2)'!$A$7:$M$32,3))</f>
        <v/>
      </c>
      <c r="H9" s="219"/>
      <c r="I9" s="219" t="str">
        <f>IF($E9="","",VLOOKUP($E9,'1Q ELO (2)'!$A$7:$M$32,4))</f>
        <v/>
      </c>
      <c r="J9" s="221"/>
      <c r="K9" s="202"/>
      <c r="L9" s="222"/>
      <c r="M9" s="202"/>
      <c r="N9" s="202"/>
      <c r="O9" s="203"/>
      <c r="P9" s="204"/>
      <c r="Q9" s="205"/>
      <c r="R9" s="206"/>
      <c r="S9" s="207"/>
      <c r="U9" s="218" t="str">
        <f>Birók!P23</f>
        <v xml:space="preserve"> </v>
      </c>
    </row>
    <row r="10" spans="1:21" s="63" customFormat="1" ht="9" customHeight="1" x14ac:dyDescent="0.25">
      <c r="A10" s="209"/>
      <c r="B10" s="315" t="str">
        <f>IF($E10="","",VLOOKUP($E10,'1Q ELO (2)'!$A$7:$M$32,12))</f>
        <v/>
      </c>
      <c r="C10" s="212"/>
      <c r="D10" s="316"/>
      <c r="E10" s="223"/>
      <c r="F10" s="213"/>
      <c r="G10" s="213"/>
      <c r="H10" s="214"/>
      <c r="I10" s="213"/>
      <c r="J10" s="224"/>
      <c r="K10" s="318"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(2)'!$A$7:$M$32,12))</f>
        <v/>
      </c>
      <c r="C11" s="197" t="str">
        <f>IF($E11="","",VLOOKUP($E11,'1Q ELO (2)'!$A$7:$M$32,13))</f>
        <v/>
      </c>
      <c r="D11" s="198" t="str">
        <f>IF($E11="","",VLOOKUP($E11,'1Q ELO (2)'!$A$7:$M$32,5))</f>
        <v/>
      </c>
      <c r="E11" s="199"/>
      <c r="F11" s="219" t="str">
        <f>UPPER(IF($E11="","",VLOOKUP($E11,'1Q ELO (2)'!$A$7:$M$32,2)))</f>
        <v/>
      </c>
      <c r="G11" s="219" t="str">
        <f>IF($E11="","",VLOOKUP($E11,'1Q ELO (2)'!$A$7:$M$32,3))</f>
        <v/>
      </c>
      <c r="H11" s="219"/>
      <c r="I11" s="219" t="str">
        <f>IF($E11="","",VLOOKUP($E11,'1Q ELO (2)'!$A$7:$M$32,4))</f>
        <v/>
      </c>
      <c r="J11" s="201"/>
      <c r="K11" s="202"/>
      <c r="L11" s="228"/>
      <c r="M11" s="202"/>
      <c r="N11" s="227"/>
      <c r="O11" s="227"/>
      <c r="P11" s="227"/>
      <c r="Q11" s="205"/>
      <c r="R11" s="206"/>
      <c r="S11" s="207"/>
      <c r="U11" s="218" t="str">
        <f>Birók!P25</f>
        <v xml:space="preserve"> </v>
      </c>
    </row>
    <row r="12" spans="1:21" s="63" customFormat="1" ht="9" customHeight="1" x14ac:dyDescent="0.25">
      <c r="A12" s="209"/>
      <c r="B12" s="315" t="str">
        <f>IF($E12="","",VLOOKUP($E12,'1Q ELO (2)'!$A$7:$M$32,12))</f>
        <v/>
      </c>
      <c r="C12" s="212"/>
      <c r="D12" s="316"/>
      <c r="E12" s="223"/>
      <c r="F12" s="213"/>
      <c r="G12" s="213"/>
      <c r="H12" s="214"/>
      <c r="I12" s="318" t="s">
        <v>59</v>
      </c>
      <c r="J12" s="216"/>
      <c r="K12" s="217" t="str">
        <f>UPPER(IF(OR(J12="a",J12="as"),F11,IF(OR(J12="b",J12="bs"),F13,)))</f>
        <v/>
      </c>
      <c r="L12" s="230"/>
      <c r="M12" s="202"/>
      <c r="N12" s="227"/>
      <c r="O12" s="227"/>
      <c r="P12" s="227"/>
      <c r="Q12" s="205"/>
      <c r="R12" s="206"/>
      <c r="S12" s="207"/>
      <c r="U12" s="218" t="str">
        <f>Birók!P26</f>
        <v xml:space="preserve"> </v>
      </c>
    </row>
    <row r="13" spans="1:21" s="63" customFormat="1" ht="9" customHeight="1" x14ac:dyDescent="0.25">
      <c r="A13" s="209">
        <v>4</v>
      </c>
      <c r="B13" s="197" t="str">
        <f>IF($E13="","",VLOOKUP($E13,'1Q ELO (2)'!$A$7:$M$32,12))</f>
        <v/>
      </c>
      <c r="C13" s="197" t="str">
        <f>IF($E13="","",VLOOKUP($E13,'1Q ELO (2)'!$A$7:$M$32,13))</f>
        <v/>
      </c>
      <c r="D13" s="198" t="str">
        <f>IF($E13="","",VLOOKUP($E13,'1Q ELO (2)'!$A$7:$M$32,5))</f>
        <v/>
      </c>
      <c r="E13" s="199"/>
      <c r="F13" s="219" t="str">
        <f>UPPER(IF($E13="","",VLOOKUP($E13,'1Q ELO (2)'!$A$7:$M$32,2)))</f>
        <v/>
      </c>
      <c r="G13" s="219" t="str">
        <f>IF($E13="","",VLOOKUP($E13,'1Q ELO (2)'!$A$7:$M$32,3))</f>
        <v/>
      </c>
      <c r="H13" s="219"/>
      <c r="I13" s="219" t="str">
        <f>IF($E13="","",VLOOKUP($E13,'1Q ELO (2)'!$A$7:$M$32,4))</f>
        <v/>
      </c>
      <c r="J13" s="231"/>
      <c r="K13" s="202"/>
      <c r="L13" s="202"/>
      <c r="M13" s="202"/>
      <c r="N13" s="227"/>
      <c r="O13" s="227"/>
      <c r="P13" s="227"/>
      <c r="Q13" s="205"/>
      <c r="R13" s="206"/>
      <c r="S13" s="207"/>
      <c r="U13" s="218" t="str">
        <f>Birók!P27</f>
        <v xml:space="preserve"> </v>
      </c>
    </row>
    <row r="14" spans="1:21" s="63" customFormat="1" ht="9" customHeight="1" x14ac:dyDescent="0.25">
      <c r="A14" s="209"/>
      <c r="B14" s="210" t="str">
        <f>IF($E14="","",VLOOKUP($E14,'1Q ELO (2)'!$A$7:$M$32,12))</f>
        <v/>
      </c>
      <c r="C14" s="212"/>
      <c r="D14" s="316"/>
      <c r="E14" s="223"/>
      <c r="F14" s="213"/>
      <c r="G14" s="213"/>
      <c r="H14" s="214"/>
      <c r="I14" s="21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(2)'!$A$7:$M$32,12))</f>
        <v/>
      </c>
      <c r="C15" s="197" t="str">
        <f>IF($E15="","",VLOOKUP($E15,'1Q ELO (2)'!$A$7:$M$32,13))</f>
        <v/>
      </c>
      <c r="D15" s="198" t="str">
        <f>IF($E15="","",VLOOKUP($E15,'1Q ELO (2)'!$A$7:$M$32,5))</f>
        <v/>
      </c>
      <c r="E15" s="319"/>
      <c r="F15" s="235" t="str">
        <f>UPPER(IF($E15="","",VLOOKUP($E15,'1Q ELO (2)'!$A$7:$M$32,2)))</f>
        <v/>
      </c>
      <c r="G15" s="235" t="str">
        <f>IF($E15="","",VLOOKUP($E15,'1Q ELO (2)'!$A$7:$M$32,3))</f>
        <v/>
      </c>
      <c r="H15" s="235"/>
      <c r="I15" s="235" t="str">
        <f>IF($E15="","",VLOOKUP($E15,'1Q ELO (2)'!$A$7:$M$32,4))</f>
        <v/>
      </c>
      <c r="J15" s="300"/>
      <c r="K15" s="202"/>
      <c r="L15" s="202"/>
      <c r="M15" s="202"/>
      <c r="N15" s="227"/>
      <c r="O15" s="202"/>
      <c r="P15" s="227"/>
      <c r="Q15" s="205"/>
      <c r="R15" s="206"/>
      <c r="S15" s="207"/>
      <c r="U15" s="218" t="str">
        <f>Birók!P29</f>
        <v xml:space="preserve"> </v>
      </c>
    </row>
    <row r="16" spans="1:21" s="63" customFormat="1" ht="9" customHeight="1" x14ac:dyDescent="0.25">
      <c r="A16" s="209"/>
      <c r="B16" s="210" t="str">
        <f>IF($E16="","",VLOOKUP($E16,'1Q ELO (2)'!$A$7:$M$32,12))</f>
        <v/>
      </c>
      <c r="C16" s="212"/>
      <c r="D16" s="316"/>
      <c r="E16" s="223"/>
      <c r="F16" s="213"/>
      <c r="G16" s="213"/>
      <c r="H16" s="214"/>
      <c r="I16" s="318"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(2)'!$A$7:$M$32,12))</f>
        <v/>
      </c>
      <c r="C17" s="197" t="str">
        <f>IF($E17="","",VLOOKUP($E17,'1Q ELO (2)'!$A$7:$M$32,13))</f>
        <v/>
      </c>
      <c r="D17" s="198" t="str">
        <f>IF($E17="","",VLOOKUP($E17,'1Q ELO (2)'!$A$7:$M$32,5))</f>
        <v/>
      </c>
      <c r="E17" s="199"/>
      <c r="F17" s="219" t="str">
        <f>UPPER(IF($E17="","",VLOOKUP($E17,'1Q ELO (2)'!$A$7:$M$32,2)))</f>
        <v/>
      </c>
      <c r="G17" s="219" t="str">
        <f>IF($E17="","",VLOOKUP($E17,'1Q ELO (2)'!$A$7:$M$32,3))</f>
        <v/>
      </c>
      <c r="H17" s="219"/>
      <c r="I17" s="219" t="str">
        <f>IF($E17="","",VLOOKUP($E17,'1Q ELO (2)'!$A$7:$M$32,4))</f>
        <v/>
      </c>
      <c r="J17" s="221"/>
      <c r="K17" s="202"/>
      <c r="L17" s="222"/>
      <c r="M17" s="202"/>
      <c r="N17" s="227"/>
      <c r="O17" s="227"/>
      <c r="P17" s="227"/>
      <c r="Q17" s="205"/>
      <c r="R17" s="206"/>
      <c r="S17" s="207"/>
    </row>
    <row r="18" spans="1:19" s="63" customFormat="1" ht="9" customHeight="1" x14ac:dyDescent="0.25">
      <c r="A18" s="209"/>
      <c r="B18" s="210" t="str">
        <f>IF($E18="","",VLOOKUP($E18,'1Q ELO (2)'!$A$7:$M$32,12))</f>
        <v/>
      </c>
      <c r="C18" s="212"/>
      <c r="D18" s="316"/>
      <c r="E18" s="223"/>
      <c r="F18" s="213"/>
      <c r="G18" s="213"/>
      <c r="H18" s="214"/>
      <c r="I18" s="213"/>
      <c r="J18" s="224"/>
      <c r="K18" s="318"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(2)'!$A$7:$M$32,12))</f>
        <v/>
      </c>
      <c r="C19" s="197" t="str">
        <f>IF($E19="","",VLOOKUP($E19,'1Q ELO (2)'!$A$7:$M$32,13))</f>
        <v/>
      </c>
      <c r="D19" s="198" t="str">
        <f>IF($E19="","",VLOOKUP($E19,'1Q ELO (2)'!$A$7:$M$32,5))</f>
        <v/>
      </c>
      <c r="E19" s="199"/>
      <c r="F19" s="219" t="str">
        <f>UPPER(IF($E19="","",VLOOKUP($E19,'1Q ELO (2)'!$A$7:$M$32,2)))</f>
        <v/>
      </c>
      <c r="G19" s="219" t="str">
        <f>IF($E19="","",VLOOKUP($E19,'1Q ELO (2)'!$A$7:$M$32,3))</f>
        <v/>
      </c>
      <c r="H19" s="219"/>
      <c r="I19" s="219" t="str">
        <f>IF($E19="","",VLOOKUP($E19,'1Q ELO (2)'!$A$7:$M$32,4))</f>
        <v/>
      </c>
      <c r="J19" s="201"/>
      <c r="K19" s="202"/>
      <c r="L19" s="228"/>
      <c r="M19" s="202"/>
      <c r="N19" s="227"/>
      <c r="O19" s="227"/>
      <c r="P19" s="227"/>
      <c r="Q19" s="205"/>
      <c r="R19" s="206"/>
      <c r="S19" s="207"/>
    </row>
    <row r="20" spans="1:19" s="63" customFormat="1" ht="9" customHeight="1" x14ac:dyDescent="0.25">
      <c r="A20" s="209"/>
      <c r="B20" s="210" t="str">
        <f>IF($E20="","",VLOOKUP($E20,'1Q ELO (2)'!$A$7:$M$32,12))</f>
        <v/>
      </c>
      <c r="C20" s="212"/>
      <c r="D20" s="211"/>
      <c r="E20" s="212"/>
      <c r="F20" s="213"/>
      <c r="G20" s="213"/>
      <c r="H20" s="214"/>
      <c r="I20" s="318" t="s">
        <v>59</v>
      </c>
      <c r="J20" s="216"/>
      <c r="K20" s="217" t="str">
        <f>UPPER(IF(OR(J20="a",J20="as"),F19,IF(OR(J20="b",J20="bs"),F21,)))</f>
        <v/>
      </c>
      <c r="L20" s="230"/>
      <c r="M20" s="202"/>
      <c r="N20" s="227"/>
      <c r="O20" s="227"/>
      <c r="P20" s="227"/>
      <c r="Q20" s="205"/>
      <c r="R20" s="206"/>
      <c r="S20" s="207"/>
    </row>
    <row r="21" spans="1:19" s="63" customFormat="1" ht="9" customHeight="1" x14ac:dyDescent="0.25">
      <c r="A21" s="302" t="s">
        <v>76</v>
      </c>
      <c r="B21" s="197" t="str">
        <f>IF($E21="","",VLOOKUP($E21,'1Q ELO (2)'!$A$7:$M$32,12))</f>
        <v/>
      </c>
      <c r="C21" s="197" t="str">
        <f>IF($E21="","",VLOOKUP($E21,'1Q ELO (2)'!$A$7:$M$32,13))</f>
        <v/>
      </c>
      <c r="D21" s="198" t="str">
        <f>IF($E21="","",VLOOKUP($E21,'1Q ELO (2)'!$A$7:$M$32,5))</f>
        <v/>
      </c>
      <c r="E21" s="199"/>
      <c r="F21" s="219" t="str">
        <f>UPPER(IF($E21="","",VLOOKUP($E21,'1Q ELO (2)'!$A$7:$M$32,2)))</f>
        <v/>
      </c>
      <c r="G21" s="219" t="str">
        <f>IF($E21="","",VLOOKUP($E21,'1Q ELO (2)'!$A$7:$M$32,3))</f>
        <v/>
      </c>
      <c r="H21" s="219"/>
      <c r="I21" s="219" t="str">
        <f>IF($E21="","",VLOOKUP($E21,'1Q ELO (2)'!$A$7:$M$32,4))</f>
        <v/>
      </c>
      <c r="J21" s="231"/>
      <c r="K21" s="202"/>
      <c r="L21" s="202"/>
      <c r="M21" s="202"/>
      <c r="N21" s="227"/>
      <c r="O21" s="227"/>
      <c r="P21" s="227"/>
      <c r="Q21" s="205"/>
      <c r="R21" s="206"/>
      <c r="S21" s="207"/>
    </row>
    <row r="22" spans="1:19" s="63" customFormat="1" ht="9" customHeight="1" x14ac:dyDescent="0.25">
      <c r="A22" s="209"/>
      <c r="B22" s="210" t="str">
        <f>IF($E22="","",VLOOKUP($E22,'1Q ELO (2)'!$A$7:$M$32,12))</f>
        <v/>
      </c>
      <c r="C22" s="212"/>
      <c r="D22" s="211"/>
      <c r="E22" s="212"/>
      <c r="F22" s="233"/>
      <c r="G22" s="233"/>
      <c r="H22" s="303"/>
      <c r="I22" s="233"/>
      <c r="J22" s="224"/>
      <c r="K22" s="202"/>
      <c r="L22" s="202"/>
      <c r="M22" s="202"/>
      <c r="N22" s="227"/>
      <c r="O22" s="227"/>
      <c r="P22" s="227"/>
      <c r="Q22" s="205"/>
      <c r="R22" s="206"/>
      <c r="S22" s="207"/>
    </row>
    <row r="23" spans="1:19" s="63" customFormat="1" ht="9" customHeight="1" x14ac:dyDescent="0.25">
      <c r="A23" s="196">
        <v>9</v>
      </c>
      <c r="B23" s="197" t="str">
        <f>IF($E23="","",VLOOKUP($E23,'1Q ELO (2)'!$A$7:$M$32,12))</f>
        <v/>
      </c>
      <c r="C23" s="197" t="str">
        <f>IF($E23="","",VLOOKUP($E23,'1Q ELO (2)'!$A$7:$M$32,13))</f>
        <v/>
      </c>
      <c r="D23" s="198" t="str">
        <f>IF($E23="","",VLOOKUP($E23,'1Q ELO (2)'!$A$7:$M$32,5))</f>
        <v/>
      </c>
      <c r="E23" s="199"/>
      <c r="F23" s="235" t="str">
        <f>UPPER(IF($E23="","",VLOOKUP($E23,'1Q ELO (2)'!$A$7:$M$32,2)))</f>
        <v/>
      </c>
      <c r="G23" s="235" t="str">
        <f>IF($E23="","",VLOOKUP($E23,'1Q ELO (2)'!$A$7:$M$32,3))</f>
        <v/>
      </c>
      <c r="H23" s="235"/>
      <c r="I23" s="235" t="str">
        <f>IF($E23="","",VLOOKUP($E23,'1Q ELO (2)'!$A$7:$M$32,4))</f>
        <v/>
      </c>
      <c r="J23" s="201"/>
      <c r="K23" s="202"/>
      <c r="L23" s="202"/>
      <c r="M23" s="202"/>
      <c r="N23" s="227"/>
      <c r="O23" s="227"/>
      <c r="P23" s="227"/>
      <c r="Q23" s="205"/>
      <c r="R23" s="206"/>
      <c r="S23" s="207"/>
    </row>
    <row r="24" spans="1:19" s="63" customFormat="1" ht="9" customHeight="1" x14ac:dyDescent="0.25">
      <c r="A24" s="209"/>
      <c r="B24" s="315" t="str">
        <f>IF($E24="","",VLOOKUP($E24,'1Q ELO (2)'!$A$7:$M$32,12))</f>
        <v/>
      </c>
      <c r="C24" s="212"/>
      <c r="D24" s="211"/>
      <c r="E24" s="212"/>
      <c r="F24" s="213"/>
      <c r="G24" s="213"/>
      <c r="H24" s="214"/>
      <c r="I24" s="318" t="s">
        <v>59</v>
      </c>
      <c r="J24" s="216"/>
      <c r="K24" s="217" t="str">
        <f>UPPER(IF(OR(J24="a",J24="as"),F23,IF(OR(J24="b",J24="bs"),F25,)))</f>
        <v/>
      </c>
      <c r="L24" s="217"/>
      <c r="M24" s="202"/>
      <c r="N24" s="227"/>
      <c r="O24" s="227"/>
      <c r="P24" s="227"/>
      <c r="Q24" s="205"/>
      <c r="R24" s="206"/>
      <c r="S24" s="207"/>
    </row>
    <row r="25" spans="1:19" s="63" customFormat="1" ht="9" customHeight="1" x14ac:dyDescent="0.25">
      <c r="A25" s="209">
        <v>10</v>
      </c>
      <c r="B25" s="197" t="str">
        <f>IF($E25="","",VLOOKUP($E25,'1Q ELO (2)'!$A$7:$M$32,12))</f>
        <v/>
      </c>
      <c r="C25" s="197" t="str">
        <f>IF($E25="","",VLOOKUP($E25,'1Q ELO (2)'!$A$7:$M$32,13))</f>
        <v/>
      </c>
      <c r="D25" s="198" t="str">
        <f>IF($E25="","",VLOOKUP($E25,'1Q ELO (2)'!$A$7:$M$32,5))</f>
        <v/>
      </c>
      <c r="E25" s="199"/>
      <c r="F25" s="219" t="str">
        <f>UPPER(IF($E25="","",VLOOKUP($E25,'1Q ELO (2)'!$A$7:$M$32,2)))</f>
        <v/>
      </c>
      <c r="G25" s="219" t="str">
        <f>IF($E25="","",VLOOKUP($E25,'1Q ELO (2)'!$A$7:$M$32,3))</f>
        <v/>
      </c>
      <c r="H25" s="219"/>
      <c r="I25" s="219" t="str">
        <f>IF($E25="","",VLOOKUP($E25,'1Q ELO (2)'!$A$7:$M$32,4))</f>
        <v/>
      </c>
      <c r="J25" s="221"/>
      <c r="K25" s="202"/>
      <c r="L25" s="222"/>
      <c r="M25" s="202"/>
      <c r="N25" s="227"/>
      <c r="O25" s="227"/>
      <c r="P25" s="227"/>
      <c r="Q25" s="205"/>
      <c r="R25" s="206"/>
      <c r="S25" s="207"/>
    </row>
    <row r="26" spans="1:19" s="63" customFormat="1" ht="9" customHeight="1" x14ac:dyDescent="0.25">
      <c r="A26" s="209"/>
      <c r="B26" s="210" t="str">
        <f>IF($E26="","",VLOOKUP($E26,'1Q ELO (2)'!$A$7:$M$32,12))</f>
        <v/>
      </c>
      <c r="C26" s="212"/>
      <c r="D26" s="211"/>
      <c r="E26" s="223"/>
      <c r="F26" s="213"/>
      <c r="G26" s="213"/>
      <c r="H26" s="214"/>
      <c r="I26" s="213"/>
      <c r="J26" s="224"/>
      <c r="K26" s="318" t="s">
        <v>59</v>
      </c>
      <c r="L26" s="225"/>
      <c r="M26" s="217" t="str">
        <f>UPPER(IF(OR(L26="a",L26="as"),K24,IF(OR(L26="b",L26="bs"),K28,)))</f>
        <v/>
      </c>
      <c r="N26" s="226"/>
      <c r="O26" s="227"/>
      <c r="P26" s="227"/>
      <c r="Q26" s="205"/>
      <c r="R26" s="206"/>
      <c r="S26" s="207"/>
    </row>
    <row r="27" spans="1:19" s="63" customFormat="1" ht="9" customHeight="1" x14ac:dyDescent="0.25">
      <c r="A27" s="209">
        <v>11</v>
      </c>
      <c r="B27" s="197" t="str">
        <f>IF($E27="","",VLOOKUP($E27,'1Q ELO (2)'!$A$7:$M$32,12))</f>
        <v/>
      </c>
      <c r="C27" s="197" t="str">
        <f>IF($E27="","",VLOOKUP($E27,'1Q ELO (2)'!$A$7:$M$32,13))</f>
        <v/>
      </c>
      <c r="D27" s="198" t="str">
        <f>IF($E27="","",VLOOKUP($E27,'1Q ELO (2)'!$A$7:$M$32,5))</f>
        <v/>
      </c>
      <c r="E27" s="199"/>
      <c r="F27" s="219" t="str">
        <f>UPPER(IF($E27="","",VLOOKUP($E27,'1Q ELO (2)'!$A$7:$M$32,2)))</f>
        <v/>
      </c>
      <c r="G27" s="219" t="str">
        <f>IF($E27="","",VLOOKUP($E27,'1Q ELO (2)'!$A$7:$M$32,3))</f>
        <v/>
      </c>
      <c r="H27" s="219"/>
      <c r="I27" s="219" t="str">
        <f>IF($E27="","",VLOOKUP($E27,'1Q ELO (2)'!$A$7:$M$32,4))</f>
        <v/>
      </c>
      <c r="J27" s="201"/>
      <c r="K27" s="202"/>
      <c r="L27" s="228"/>
      <c r="M27" s="202"/>
      <c r="N27" s="227"/>
      <c r="O27" s="227"/>
      <c r="P27" s="227"/>
      <c r="Q27" s="205"/>
      <c r="R27" s="206"/>
      <c r="S27" s="207"/>
    </row>
    <row r="28" spans="1:19" s="63" customFormat="1" ht="9" customHeight="1" x14ac:dyDescent="0.25">
      <c r="A28" s="234"/>
      <c r="B28" s="210" t="str">
        <f>IF($E28="","",VLOOKUP($E28,'1Q ELO (2)'!$A$7:$M$32,12))</f>
        <v/>
      </c>
      <c r="C28" s="212"/>
      <c r="D28" s="211"/>
      <c r="E28" s="223"/>
      <c r="F28" s="213"/>
      <c r="G28" s="213"/>
      <c r="H28" s="214"/>
      <c r="I28" s="318" t="s">
        <v>59</v>
      </c>
      <c r="J28" s="216"/>
      <c r="K28" s="217" t="str">
        <f>UPPER(IF(OR(J28="a",J28="as"),F27,IF(OR(J28="b",J28="bs"),F29,)))</f>
        <v/>
      </c>
      <c r="L28" s="230"/>
      <c r="M28" s="202"/>
      <c r="N28" s="227"/>
      <c r="O28" s="227"/>
      <c r="P28" s="227"/>
      <c r="Q28" s="205"/>
      <c r="R28" s="206"/>
      <c r="S28" s="207"/>
    </row>
    <row r="29" spans="1:19" s="63" customFormat="1" ht="9" customHeight="1" x14ac:dyDescent="0.25">
      <c r="A29" s="209">
        <v>12</v>
      </c>
      <c r="B29" s="197" t="str">
        <f>IF($E29="","",VLOOKUP($E29,'1Q ELO (2)'!$A$7:$M$32,12))</f>
        <v/>
      </c>
      <c r="C29" s="197" t="str">
        <f>IF($E29="","",VLOOKUP($E29,'1Q ELO (2)'!$A$7:$M$32,13))</f>
        <v/>
      </c>
      <c r="D29" s="198" t="str">
        <f>IF($E29="","",VLOOKUP($E29,'1Q ELO (2)'!$A$7:$M$32,5))</f>
        <v/>
      </c>
      <c r="E29" s="199"/>
      <c r="F29" s="219" t="str">
        <f>UPPER(IF($E29="","",VLOOKUP($E29,'1Q ELO (2)'!$A$7:$M$32,2)))</f>
        <v/>
      </c>
      <c r="G29" s="219" t="str">
        <f>IF($E29="","",VLOOKUP($E29,'1Q ELO (2)'!$A$7:$M$32,3))</f>
        <v/>
      </c>
      <c r="H29" s="219"/>
      <c r="I29" s="219" t="str">
        <f>IF($E29="","",VLOOKUP($E29,'1Q ELO (2)'!$A$7:$M$32,4))</f>
        <v/>
      </c>
      <c r="J29" s="231"/>
      <c r="K29" s="202"/>
      <c r="L29" s="202"/>
      <c r="M29" s="202"/>
      <c r="N29" s="227"/>
      <c r="O29" s="227"/>
      <c r="P29" s="227"/>
      <c r="Q29" s="205"/>
      <c r="R29" s="206"/>
      <c r="S29" s="207"/>
    </row>
    <row r="30" spans="1:19" s="63" customFormat="1" ht="9" customHeight="1" x14ac:dyDescent="0.25">
      <c r="A30" s="209"/>
      <c r="B30" s="210" t="str">
        <f>IF($E30="","",VLOOKUP($E30,'1Q ELO (2)'!$A$7:$M$32,12))</f>
        <v/>
      </c>
      <c r="C30" s="212"/>
      <c r="D30" s="211"/>
      <c r="E30" s="223"/>
      <c r="F30" s="213"/>
      <c r="G30" s="213"/>
      <c r="H30" s="214"/>
      <c r="I30" s="213"/>
      <c r="J30" s="224"/>
      <c r="K30" s="202"/>
      <c r="L30" s="202"/>
      <c r="M30" s="215"/>
      <c r="N30" s="299"/>
      <c r="O30" s="202"/>
      <c r="P30" s="227"/>
      <c r="Q30" s="205"/>
      <c r="R30" s="206"/>
      <c r="S30" s="207"/>
    </row>
    <row r="31" spans="1:19" s="63" customFormat="1" ht="9" customHeight="1" x14ac:dyDescent="0.25">
      <c r="A31" s="234">
        <v>13</v>
      </c>
      <c r="B31" s="197" t="str">
        <f>IF($E31="","",VLOOKUP($E31,'1Q ELO (2)'!$A$7:$M$32,12))</f>
        <v/>
      </c>
      <c r="C31" s="197" t="str">
        <f>IF($E31="","",VLOOKUP($E31,'1Q ELO (2)'!$A$7:$M$32,13))</f>
        <v/>
      </c>
      <c r="D31" s="198" t="str">
        <f>IF($E31="","",VLOOKUP($E31,'1Q ELO (2)'!$A$7:$M$32,5))</f>
        <v/>
      </c>
      <c r="E31" s="319"/>
      <c r="F31" s="235" t="str">
        <f>UPPER(IF($E31="","",VLOOKUP($E31,'1Q ELO (2)'!$A$7:$M$32,2)))</f>
        <v/>
      </c>
      <c r="G31" s="235" t="str">
        <f>IF($E31="","",VLOOKUP($E31,'1Q ELO (2)'!$A$7:$M$32,3))</f>
        <v/>
      </c>
      <c r="H31" s="235"/>
      <c r="I31" s="235" t="str">
        <f>IF($E31="","",VLOOKUP($E31,'1Q ELO (2)'!$A$7:$M$32,4))</f>
        <v/>
      </c>
      <c r="J31" s="236"/>
      <c r="K31" s="202"/>
      <c r="L31" s="202"/>
      <c r="M31" s="202"/>
      <c r="N31" s="227"/>
      <c r="O31" s="202"/>
      <c r="P31" s="227"/>
      <c r="Q31" s="205"/>
      <c r="R31" s="206"/>
      <c r="S31" s="207"/>
    </row>
    <row r="32" spans="1:19" s="63" customFormat="1" ht="9" customHeight="1" x14ac:dyDescent="0.25">
      <c r="A32" s="209"/>
      <c r="B32" s="315" t="str">
        <f>IF($E32="","",VLOOKUP($E32,'1Q ELO (2)'!$A$7:$M$32,12))</f>
        <v/>
      </c>
      <c r="C32" s="212"/>
      <c r="D32" s="211"/>
      <c r="E32" s="223"/>
      <c r="F32" s="213"/>
      <c r="G32" s="213"/>
      <c r="H32" s="214"/>
      <c r="I32" s="318" t="s">
        <v>59</v>
      </c>
      <c r="J32" s="216"/>
      <c r="K32" s="217" t="str">
        <f>UPPER(IF(OR(J32="a",J32="as"),F31,IF(OR(J32="b",J32="bs"),F33,)))</f>
        <v/>
      </c>
      <c r="L32" s="217"/>
      <c r="M32" s="202"/>
      <c r="N32" s="227"/>
      <c r="O32" s="227"/>
      <c r="P32" s="227"/>
      <c r="Q32" s="205"/>
      <c r="R32" s="206"/>
      <c r="S32" s="207"/>
    </row>
    <row r="33" spans="1:19" s="63" customFormat="1" ht="9" customHeight="1" x14ac:dyDescent="0.25">
      <c r="A33" s="209">
        <v>14</v>
      </c>
      <c r="B33" s="197" t="str">
        <f>IF($E33="","",VLOOKUP($E33,'1Q ELO (2)'!$A$7:$M$32,12))</f>
        <v/>
      </c>
      <c r="C33" s="197" t="str">
        <f>IF($E33="","",VLOOKUP($E33,'1Q ELO (2)'!$A$7:$M$32,13))</f>
        <v/>
      </c>
      <c r="D33" s="198" t="str">
        <f>IF($E33="","",VLOOKUP($E33,'1Q ELO (2)'!$A$7:$M$32,5))</f>
        <v/>
      </c>
      <c r="E33" s="199"/>
      <c r="F33" s="219" t="str">
        <f>UPPER(IF($E33="","",VLOOKUP($E33,'1Q ELO (2)'!$A$7:$M$32,2)))</f>
        <v/>
      </c>
      <c r="G33" s="219" t="str">
        <f>IF($E33="","",VLOOKUP($E33,'1Q ELO (2)'!$A$7:$M$32,3))</f>
        <v/>
      </c>
      <c r="H33" s="219"/>
      <c r="I33" s="219" t="str">
        <f>IF($E33="","",VLOOKUP($E33,'1Q ELO (2)'!$A$7:$M$32,4))</f>
        <v/>
      </c>
      <c r="J33" s="221"/>
      <c r="K33" s="202"/>
      <c r="L33" s="222"/>
      <c r="M33" s="202"/>
      <c r="N33" s="227"/>
      <c r="O33" s="227"/>
      <c r="P33" s="227"/>
      <c r="Q33" s="205"/>
      <c r="R33" s="206"/>
      <c r="S33" s="207"/>
    </row>
    <row r="34" spans="1:19" s="63" customFormat="1" ht="9" customHeight="1" x14ac:dyDescent="0.25">
      <c r="A34" s="209"/>
      <c r="B34" s="315" t="str">
        <f>IF($E34="","",VLOOKUP($E34,'1Q ELO (2)'!$A$7:$M$32,12))</f>
        <v/>
      </c>
      <c r="C34" s="212"/>
      <c r="D34" s="211"/>
      <c r="E34" s="223"/>
      <c r="F34" s="213"/>
      <c r="G34" s="213"/>
      <c r="H34" s="214"/>
      <c r="I34" s="213"/>
      <c r="J34" s="224"/>
      <c r="K34" s="318" t="s">
        <v>59</v>
      </c>
      <c r="L34" s="225"/>
      <c r="M34" s="217" t="str">
        <f>UPPER(IF(OR(L34="a",L34="as"),K32,IF(OR(L34="b",L34="bs"),K36,)))</f>
        <v/>
      </c>
      <c r="N34" s="226"/>
      <c r="O34" s="227"/>
      <c r="P34" s="227"/>
      <c r="Q34" s="205"/>
      <c r="R34" s="206"/>
      <c r="S34" s="207"/>
    </row>
    <row r="35" spans="1:19" s="63" customFormat="1" ht="9" customHeight="1" x14ac:dyDescent="0.25">
      <c r="A35" s="209">
        <v>15</v>
      </c>
      <c r="B35" s="197" t="str">
        <f>IF($E35="","",VLOOKUP($E35,'1Q ELO (2)'!$A$7:$M$32,12))</f>
        <v/>
      </c>
      <c r="C35" s="197" t="str">
        <f>IF($E35="","",VLOOKUP($E35,'1Q ELO (2)'!$A$7:$M$32,13))</f>
        <v/>
      </c>
      <c r="D35" s="198" t="str">
        <f>IF($E35="","",VLOOKUP($E35,'1Q ELO (2)'!$A$7:$M$32,5))</f>
        <v/>
      </c>
      <c r="E35" s="199"/>
      <c r="F35" s="219" t="str">
        <f>UPPER(IF($E35="","",VLOOKUP($E35,'1Q ELO (2)'!$A$7:$M$32,2)))</f>
        <v/>
      </c>
      <c r="G35" s="219" t="str">
        <f>IF($E35="","",VLOOKUP($E35,'1Q ELO (2)'!$A$7:$M$32,3))</f>
        <v/>
      </c>
      <c r="H35" s="219"/>
      <c r="I35" s="219" t="str">
        <f>IF($E35="","",VLOOKUP($E35,'1Q ELO (2)'!$A$7:$M$32,4))</f>
        <v/>
      </c>
      <c r="J35" s="201"/>
      <c r="K35" s="202"/>
      <c r="L35" s="228"/>
      <c r="M35" s="202"/>
      <c r="N35" s="227"/>
      <c r="O35" s="227"/>
      <c r="P35" s="227"/>
      <c r="Q35" s="205"/>
      <c r="R35" s="206"/>
      <c r="S35" s="207"/>
    </row>
    <row r="36" spans="1:19" s="63" customFormat="1" ht="9" customHeight="1" x14ac:dyDescent="0.25">
      <c r="A36" s="209"/>
      <c r="B36" s="315" t="str">
        <f>IF($E36="","",VLOOKUP($E36,'1Q ELO (2)'!$A$7:$M$32,12))</f>
        <v/>
      </c>
      <c r="C36" s="212"/>
      <c r="D36" s="211"/>
      <c r="E36" s="212"/>
      <c r="F36" s="213"/>
      <c r="G36" s="213"/>
      <c r="H36" s="214"/>
      <c r="I36" s="318" t="s">
        <v>59</v>
      </c>
      <c r="J36" s="216"/>
      <c r="K36" s="217" t="str">
        <f>UPPER(IF(OR(J36="a",J36="as"),F35,IF(OR(J36="b",J36="bs"),F37,)))</f>
        <v/>
      </c>
      <c r="L36" s="230"/>
      <c r="M36" s="202"/>
      <c r="N36" s="227"/>
      <c r="O36" s="227"/>
      <c r="P36" s="227"/>
      <c r="Q36" s="205"/>
      <c r="R36" s="206"/>
      <c r="S36" s="207"/>
    </row>
    <row r="37" spans="1:19" s="63" customFormat="1" ht="9" customHeight="1" x14ac:dyDescent="0.25">
      <c r="A37" s="302">
        <v>16</v>
      </c>
      <c r="B37" s="197" t="str">
        <f>IF($E37="","",VLOOKUP($E37,'1Q ELO (2)'!$A$7:$M$32,12))</f>
        <v/>
      </c>
      <c r="C37" s="197" t="str">
        <f>IF($E37="","",VLOOKUP($E37,'1Q ELO (2)'!$A$7:$M$32,13))</f>
        <v/>
      </c>
      <c r="D37" s="198" t="str">
        <f>IF($E37="","",VLOOKUP($E37,'1Q ELO (2)'!$A$7:$M$32,5))</f>
        <v/>
      </c>
      <c r="E37" s="199"/>
      <c r="F37" s="219" t="str">
        <f>UPPER(IF($E37="","",VLOOKUP($E37,'1Q ELO (2)'!$A$7:$M$32,2)))</f>
        <v/>
      </c>
      <c r="G37" s="219" t="str">
        <f>IF($E37="","",VLOOKUP($E37,'1Q ELO (2)'!$A$7:$M$32,3))</f>
        <v/>
      </c>
      <c r="H37" s="219"/>
      <c r="I37" s="219" t="str">
        <f>IF($E37="","",VLOOKUP($E37,'1Q ELO (2)'!$A$7:$M$32,4))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21" customFormat="1" ht="10.5" customHeight="1" x14ac:dyDescent="0.25">
      <c r="A39" s="242" t="s">
        <v>54</v>
      </c>
      <c r="B39" s="243"/>
      <c r="C39" s="243"/>
      <c r="D39" s="244"/>
      <c r="E39" s="245" t="s">
        <v>60</v>
      </c>
      <c r="F39" s="246" t="s">
        <v>61</v>
      </c>
      <c r="G39" s="245"/>
      <c r="H39" s="245"/>
      <c r="I39" s="247"/>
      <c r="J39" s="245" t="s">
        <v>60</v>
      </c>
      <c r="K39" s="246" t="s">
        <v>62</v>
      </c>
      <c r="L39" s="248"/>
      <c r="M39" s="246" t="s">
        <v>63</v>
      </c>
      <c r="N39" s="249"/>
      <c r="O39" s="250" t="s">
        <v>64</v>
      </c>
      <c r="P39" s="250"/>
      <c r="Q39" s="251"/>
      <c r="R39" s="252"/>
    </row>
    <row r="40" spans="1:19" s="21" customFormat="1" ht="9" customHeight="1" x14ac:dyDescent="0.25">
      <c r="A40" s="253" t="s">
        <v>65</v>
      </c>
      <c r="B40" s="254"/>
      <c r="C40" s="255"/>
      <c r="D40" s="256"/>
      <c r="E40" s="257">
        <v>1</v>
      </c>
      <c r="F40" s="258" t="str">
        <f>IF(E40&gt;$R$47,,UPPER(VLOOKUP(E40,'1Q ELO (2)'!$A$7:$O$134,2)))</f>
        <v/>
      </c>
      <c r="G40" s="259"/>
      <c r="H40" s="258"/>
      <c r="I40" s="260"/>
      <c r="J40" s="261" t="s">
        <v>66</v>
      </c>
      <c r="K40" s="262"/>
      <c r="L40" s="263"/>
      <c r="M40" s="262"/>
      <c r="N40" s="264"/>
      <c r="O40" s="265" t="s">
        <v>67</v>
      </c>
      <c r="P40" s="266"/>
      <c r="Q40" s="266"/>
      <c r="R40" s="267"/>
    </row>
    <row r="41" spans="1:19" s="21" customFormat="1" ht="9" customHeight="1" x14ac:dyDescent="0.25">
      <c r="A41" s="268" t="s">
        <v>68</v>
      </c>
      <c r="B41" s="269"/>
      <c r="C41" s="270"/>
      <c r="D41" s="271"/>
      <c r="E41" s="257">
        <v>2</v>
      </c>
      <c r="F41" s="258" t="str">
        <f>IF(E41&gt;$R$47,,UPPER(VLOOKUP(E41,'1Q ELO (2)'!$A$7:$O$134,2)))</f>
        <v/>
      </c>
      <c r="G41" s="259"/>
      <c r="H41" s="258"/>
      <c r="I41" s="260"/>
      <c r="J41" s="261" t="s">
        <v>69</v>
      </c>
      <c r="K41" s="262"/>
      <c r="L41" s="263"/>
      <c r="M41" s="262"/>
      <c r="N41" s="264"/>
      <c r="O41" s="272"/>
      <c r="P41" s="273"/>
      <c r="Q41" s="269"/>
      <c r="R41" s="274"/>
    </row>
    <row r="42" spans="1:19" s="21" customFormat="1" ht="9" customHeight="1" x14ac:dyDescent="0.25">
      <c r="A42" s="275"/>
      <c r="B42" s="276"/>
      <c r="C42" s="277"/>
      <c r="D42" s="278"/>
      <c r="E42" s="257">
        <v>3</v>
      </c>
      <c r="F42" s="258" t="str">
        <f>IF(E42&gt;$R$47,,UPPER(VLOOKUP(E42,'1Q ELO (2)'!$A$7:$O$134,2)))</f>
        <v/>
      </c>
      <c r="G42" s="259"/>
      <c r="H42" s="258"/>
      <c r="I42" s="260"/>
      <c r="J42" s="261" t="s">
        <v>70</v>
      </c>
      <c r="K42" s="262"/>
      <c r="L42" s="263"/>
      <c r="M42" s="262"/>
      <c r="N42" s="264"/>
      <c r="O42" s="265" t="s">
        <v>71</v>
      </c>
      <c r="P42" s="266"/>
      <c r="Q42" s="266"/>
      <c r="R42" s="267"/>
    </row>
    <row r="43" spans="1:19" s="21" customFormat="1" ht="9" customHeight="1" x14ac:dyDescent="0.25">
      <c r="A43" s="279"/>
      <c r="B43" s="182"/>
      <c r="C43" s="182"/>
      <c r="D43" s="280"/>
      <c r="E43" s="257">
        <v>4</v>
      </c>
      <c r="F43" s="258" t="str">
        <f>IF(E43&gt;$R$47,,UPPER(VLOOKUP(E43,'1Q ELO (2)'!$A$7:$O$134,2)))</f>
        <v/>
      </c>
      <c r="G43" s="259"/>
      <c r="H43" s="258"/>
      <c r="I43" s="260"/>
      <c r="J43" s="261" t="s">
        <v>72</v>
      </c>
      <c r="K43" s="262"/>
      <c r="L43" s="263"/>
      <c r="M43" s="262"/>
      <c r="N43" s="264"/>
      <c r="O43" s="262"/>
      <c r="P43" s="263"/>
      <c r="Q43" s="262"/>
      <c r="R43" s="264"/>
    </row>
    <row r="44" spans="1:19" s="21" customFormat="1" ht="9" customHeight="1" x14ac:dyDescent="0.25">
      <c r="A44" s="281"/>
      <c r="B44" s="282"/>
      <c r="C44" s="282"/>
      <c r="D44" s="283"/>
      <c r="E44" s="257"/>
      <c r="F44" s="258"/>
      <c r="G44" s="259"/>
      <c r="H44" s="258"/>
      <c r="I44" s="260"/>
      <c r="J44" s="261" t="s">
        <v>73</v>
      </c>
      <c r="K44" s="262"/>
      <c r="L44" s="263"/>
      <c r="M44" s="262"/>
      <c r="N44" s="264"/>
      <c r="O44" s="269"/>
      <c r="P44" s="273"/>
      <c r="Q44" s="269"/>
      <c r="R44" s="274"/>
    </row>
    <row r="45" spans="1:19" s="21" customFormat="1" ht="9" customHeight="1" x14ac:dyDescent="0.25">
      <c r="A45" s="284"/>
      <c r="B45" s="19"/>
      <c r="C45" s="182"/>
      <c r="D45" s="280"/>
      <c r="E45" s="257"/>
      <c r="F45" s="258"/>
      <c r="G45" s="259"/>
      <c r="H45" s="258"/>
      <c r="I45" s="260"/>
      <c r="J45" s="261" t="s">
        <v>74</v>
      </c>
      <c r="K45" s="262"/>
      <c r="L45" s="263"/>
      <c r="M45" s="262"/>
      <c r="N45" s="264"/>
      <c r="O45" s="265" t="s">
        <v>34</v>
      </c>
      <c r="P45" s="266"/>
      <c r="Q45" s="266"/>
      <c r="R45" s="267"/>
    </row>
    <row r="46" spans="1:19" s="21" customFormat="1" ht="9" customHeight="1" x14ac:dyDescent="0.25">
      <c r="A46" s="284"/>
      <c r="B46" s="19"/>
      <c r="C46" s="285"/>
      <c r="D46" s="286"/>
      <c r="E46" s="257"/>
      <c r="F46" s="258"/>
      <c r="G46" s="259"/>
      <c r="H46" s="258"/>
      <c r="I46" s="260"/>
      <c r="J46" s="261" t="s">
        <v>75</v>
      </c>
      <c r="K46" s="262"/>
      <c r="L46" s="263"/>
      <c r="M46" s="262"/>
      <c r="N46" s="264"/>
      <c r="O46" s="262"/>
      <c r="P46" s="263"/>
      <c r="Q46" s="262"/>
      <c r="R46" s="264"/>
    </row>
    <row r="47" spans="1:19" s="21" customFormat="1" ht="9" customHeight="1" x14ac:dyDescent="0.25">
      <c r="A47" s="287"/>
      <c r="B47" s="288"/>
      <c r="C47" s="289"/>
      <c r="D47" s="290"/>
      <c r="E47" s="291"/>
      <c r="F47" s="292"/>
      <c r="G47" s="293"/>
      <c r="H47" s="292"/>
      <c r="I47" s="294"/>
      <c r="J47" s="295" t="s">
        <v>76</v>
      </c>
      <c r="K47" s="269"/>
      <c r="L47" s="273"/>
      <c r="M47" s="269"/>
      <c r="N47" s="274"/>
      <c r="O47" s="269">
        <f>R4</f>
        <v>0</v>
      </c>
      <c r="P47" s="273"/>
      <c r="Q47" s="269"/>
      <c r="R47" s="296">
        <f>MIN(4,'1Q ELO (2)'!O5)</f>
        <v>4</v>
      </c>
    </row>
  </sheetData>
  <mergeCells count="1">
    <mergeCell ref="A4:C4"/>
  </mergeCells>
  <conditionalFormatting sqref="E7 E15 E17 E19 E21 E23">
    <cfRule type="expression" dxfId="1038" priority="2">
      <formula>$E7&lt;5</formula>
    </cfRule>
  </conditionalFormatting>
  <conditionalFormatting sqref="F7 F9 F11 F13 F15 F17 F19 F21 F23 F25 F27 F29 F31 F33 F35 F37">
    <cfRule type="cellIs" dxfId="1037" priority="3" operator="equal">
      <formula>"Bye"</formula>
    </cfRule>
  </conditionalFormatting>
  <conditionalFormatting sqref="H7 H9 H11 H13 H15 H17 H19 H21 H23 H25 H27 H29 H31 H33 H35 H37">
    <cfRule type="expression" dxfId="1036" priority="10">
      <formula>AND($E7&lt;9,$C7&gt;0)</formula>
    </cfRule>
  </conditionalFormatting>
  <conditionalFormatting sqref="I8 K10 I12 M14 I16 K18 I20 I24 K26 I28 M30 I32 K34 I36">
    <cfRule type="expression" dxfId="1035" priority="7">
      <formula>AND($O$1="CU",I8="Umpire")</formula>
    </cfRule>
    <cfRule type="expression" dxfId="1034" priority="8">
      <formula>AND($O$1="CU",I8&lt;&gt;"Umpire",J8&lt;&gt;"")</formula>
    </cfRule>
    <cfRule type="expression" dxfId="1033" priority="9">
      <formula>AND($O$1="CU",I8&lt;&gt;"Umpire")</formula>
    </cfRule>
  </conditionalFormatting>
  <conditionalFormatting sqref="J8 L10 J12 N14 J16 L18 J20 J24 L26 J28 N30 J32 L34 J36 R47">
    <cfRule type="expression" dxfId="1032" priority="4">
      <formula>$O$1="CU"</formula>
    </cfRule>
  </conditionalFormatting>
  <conditionalFormatting sqref="K8 M10 K12 O14 K16 M18 K20 K24 M26 K28 O30 K32 M34 K36">
    <cfRule type="expression" dxfId="1031" priority="5">
      <formula>J8="as"</formula>
    </cfRule>
    <cfRule type="expression" dxfId="1030" priority="6">
      <formula>J8="bs"</formula>
    </cfRule>
  </conditionalFormatting>
  <dataValidations count="1">
    <dataValidation type="list" allowBlank="1" showInputMessage="1" sqref="I8 K10 I12 M14 I16 K18 I20 I24 K26 I28 M30 I32 K34 I36" xr:uid="{00000000-0002-0000-18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25602"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25601"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25604"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25605"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Q156"/>
  <sheetViews>
    <sheetView showGridLines="0" showZeros="0" zoomScale="85" zoomScaleNormal="85" workbookViewId="0">
      <pane ySplit="6" topLeftCell="A7" activePane="bottomLeft" state="frozen"/>
      <selection activeCell="D14" sqref="D14"/>
      <selection pane="bottomLeft" activeCell="D14" sqref="D14"/>
    </sheetView>
  </sheetViews>
  <sheetFormatPr defaultColWidth="8.6640625" defaultRowHeight="12.75" customHeight="1" x14ac:dyDescent="0.25"/>
  <cols>
    <col min="1" max="1" width="3.88671875" customWidth="1"/>
    <col min="2" max="2" width="13.33203125" customWidth="1"/>
    <col min="3" max="3" width="11.88671875" customWidth="1"/>
    <col min="4" max="4" width="14.21875" style="45" customWidth="1"/>
    <col min="5" max="5" width="10.6640625" style="92" customWidth="1"/>
    <col min="6" max="6" width="6.109375" style="93" hidden="1" customWidth="1"/>
    <col min="7" max="7" width="35" style="93"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95" t="str">
        <f>Altalanos!$A$6</f>
        <v>Diákolimpia / H-B vm</v>
      </c>
      <c r="B1" s="96"/>
      <c r="C1" s="96"/>
      <c r="D1" s="97"/>
      <c r="E1" s="98" t="s">
        <v>83</v>
      </c>
      <c r="F1" s="99"/>
      <c r="G1" s="322"/>
      <c r="H1" s="107"/>
      <c r="I1" s="107"/>
      <c r="J1" s="101"/>
      <c r="K1" s="101"/>
      <c r="L1" s="101"/>
      <c r="M1" s="101"/>
      <c r="N1" s="101"/>
      <c r="O1" s="101"/>
      <c r="P1" s="101"/>
      <c r="Q1" s="102"/>
    </row>
    <row r="2" spans="1:17" ht="13.2" x14ac:dyDescent="0.25">
      <c r="B2" s="103" t="s">
        <v>32</v>
      </c>
      <c r="C2" s="700" t="str">
        <f>Altalanos!$B$8</f>
        <v>I. (U8) – Lány / B</v>
      </c>
      <c r="D2" s="99"/>
      <c r="E2" s="98" t="s">
        <v>33</v>
      </c>
      <c r="F2" s="323"/>
      <c r="G2" s="323"/>
      <c r="H2" s="105"/>
      <c r="I2" s="105"/>
      <c r="J2" s="107"/>
      <c r="K2" s="107"/>
      <c r="L2" s="107"/>
      <c r="M2" s="107"/>
      <c r="N2" s="108"/>
      <c r="O2" s="109"/>
      <c r="P2" s="109"/>
      <c r="Q2" s="108"/>
    </row>
    <row r="3" spans="1:17" s="10" customFormat="1" ht="13.2" x14ac:dyDescent="0.25">
      <c r="A3" s="324" t="s">
        <v>84</v>
      </c>
      <c r="B3" s="325"/>
      <c r="C3" s="325"/>
      <c r="D3" s="325"/>
      <c r="E3" s="325"/>
      <c r="F3" s="325"/>
      <c r="G3" s="325"/>
      <c r="H3" s="325"/>
      <c r="I3" s="326"/>
      <c r="J3" s="114"/>
      <c r="K3" s="115"/>
      <c r="L3" s="115"/>
      <c r="M3" s="115"/>
      <c r="N3" s="116" t="s">
        <v>34</v>
      </c>
      <c r="O3" s="117"/>
      <c r="P3" s="118"/>
      <c r="Q3" s="119"/>
    </row>
    <row r="4" spans="1:17" s="10" customFormat="1" ht="13.2" x14ac:dyDescent="0.25">
      <c r="A4" s="56" t="s">
        <v>24</v>
      </c>
      <c r="B4" s="56"/>
      <c r="C4" s="54" t="s">
        <v>13</v>
      </c>
      <c r="D4" s="56" t="s">
        <v>35</v>
      </c>
      <c r="E4" s="327"/>
      <c r="G4" s="328"/>
      <c r="H4" s="329" t="s">
        <v>36</v>
      </c>
      <c r="I4" s="330"/>
      <c r="J4" s="123"/>
      <c r="K4" s="124"/>
      <c r="L4" s="124"/>
      <c r="M4" s="124"/>
      <c r="N4" s="123"/>
      <c r="O4" s="125"/>
      <c r="P4" s="125"/>
      <c r="Q4" s="126"/>
    </row>
    <row r="5" spans="1:17" s="10" customFormat="1" ht="13.2" x14ac:dyDescent="0.25">
      <c r="A5" s="3" t="str">
        <f>Altalanos!$A$10</f>
        <v>2025. 04. 29-30.</v>
      </c>
      <c r="B5" s="3"/>
      <c r="C5" s="127" t="str">
        <f>Altalanos!$C$10</f>
        <v>Berettyóújfalu</v>
      </c>
      <c r="D5" s="128" t="str">
        <f>Altalanos!$D$10</f>
        <v xml:space="preserve">  </v>
      </c>
      <c r="E5" s="128"/>
      <c r="F5" s="128"/>
      <c r="G5" s="128"/>
      <c r="H5" s="331">
        <f>Altalanos!$E$10</f>
        <v>0</v>
      </c>
      <c r="I5" s="332"/>
      <c r="J5" s="131"/>
      <c r="K5" s="129"/>
      <c r="L5" s="129"/>
      <c r="M5" s="129"/>
      <c r="N5" s="131"/>
      <c r="O5" s="128"/>
      <c r="P5" s="128"/>
      <c r="Q5" s="132"/>
    </row>
    <row r="6" spans="1:17" ht="30" customHeight="1" x14ac:dyDescent="0.25">
      <c r="A6" s="133" t="s">
        <v>37</v>
      </c>
      <c r="B6" s="134" t="s">
        <v>27</v>
      </c>
      <c r="C6" s="134" t="s">
        <v>28</v>
      </c>
      <c r="D6" s="134" t="s">
        <v>38</v>
      </c>
      <c r="E6" s="135" t="s">
        <v>39</v>
      </c>
      <c r="F6" s="135" t="s">
        <v>85</v>
      </c>
      <c r="G6" s="135" t="s">
        <v>40</v>
      </c>
      <c r="H6" s="333" t="s">
        <v>41</v>
      </c>
      <c r="I6" s="334"/>
      <c r="J6" s="138" t="s">
        <v>42</v>
      </c>
      <c r="K6" s="139" t="s">
        <v>43</v>
      </c>
      <c r="L6" s="140" t="s">
        <v>44</v>
      </c>
      <c r="M6" s="335" t="s">
        <v>45</v>
      </c>
      <c r="N6" s="336" t="s">
        <v>86</v>
      </c>
      <c r="O6" s="337" t="s">
        <v>47</v>
      </c>
      <c r="P6" s="338" t="s">
        <v>48</v>
      </c>
      <c r="Q6" s="135" t="s">
        <v>49</v>
      </c>
    </row>
    <row r="7" spans="1:17" s="72" customFormat="1" ht="18.75" customHeight="1" x14ac:dyDescent="0.25">
      <c r="A7" s="144">
        <v>1</v>
      </c>
      <c r="B7" s="145" t="s">
        <v>248</v>
      </c>
      <c r="C7" s="145" t="s">
        <v>249</v>
      </c>
      <c r="D7" s="146" t="s">
        <v>250</v>
      </c>
      <c r="E7" s="147"/>
      <c r="F7" s="339"/>
      <c r="G7" s="340"/>
      <c r="H7" s="146"/>
      <c r="I7" s="146"/>
      <c r="J7" s="150"/>
      <c r="K7" s="151"/>
      <c r="L7" s="152"/>
      <c r="M7" s="151"/>
      <c r="N7" s="153"/>
      <c r="O7" s="146"/>
      <c r="P7" s="154"/>
      <c r="Q7" s="160"/>
    </row>
    <row r="8" spans="1:17" s="72" customFormat="1" ht="18.75" customHeight="1" x14ac:dyDescent="0.25">
      <c r="A8" s="144">
        <v>2</v>
      </c>
      <c r="B8" s="145" t="s">
        <v>251</v>
      </c>
      <c r="C8" s="145" t="s">
        <v>252</v>
      </c>
      <c r="D8" s="146" t="s">
        <v>94</v>
      </c>
      <c r="E8" s="147"/>
      <c r="F8" s="161"/>
      <c r="G8" s="341"/>
      <c r="H8" s="146"/>
      <c r="I8" s="146"/>
      <c r="J8" s="150"/>
      <c r="K8" s="151"/>
      <c r="L8" s="152"/>
      <c r="M8" s="151"/>
      <c r="N8" s="153"/>
      <c r="O8" s="146"/>
      <c r="P8" s="154"/>
      <c r="Q8" s="160"/>
    </row>
    <row r="9" spans="1:17" s="72" customFormat="1" ht="18.75" customHeight="1" x14ac:dyDescent="0.25">
      <c r="A9" s="144">
        <v>3</v>
      </c>
      <c r="B9" s="145" t="s">
        <v>253</v>
      </c>
      <c r="C9" s="145" t="s">
        <v>254</v>
      </c>
      <c r="D9" s="146" t="s">
        <v>97</v>
      </c>
      <c r="E9" s="147"/>
      <c r="F9" s="161"/>
      <c r="G9" s="341"/>
      <c r="H9" s="146"/>
      <c r="I9" s="146"/>
      <c r="J9" s="150"/>
      <c r="K9" s="151"/>
      <c r="L9" s="152"/>
      <c r="M9" s="151"/>
      <c r="N9" s="153"/>
      <c r="O9" s="146"/>
      <c r="P9" s="157"/>
      <c r="Q9" s="155"/>
    </row>
    <row r="10" spans="1:17" s="72" customFormat="1" ht="18.75" customHeight="1" x14ac:dyDescent="0.25">
      <c r="A10" s="144">
        <v>4</v>
      </c>
      <c r="B10" s="145"/>
      <c r="C10" s="145"/>
      <c r="D10" s="146"/>
      <c r="E10" s="147"/>
      <c r="F10" s="161"/>
      <c r="G10" s="341"/>
      <c r="H10" s="146"/>
      <c r="I10" s="146"/>
      <c r="J10" s="150"/>
      <c r="K10" s="151"/>
      <c r="L10" s="152"/>
      <c r="M10" s="151"/>
      <c r="N10" s="153"/>
      <c r="O10" s="146"/>
      <c r="P10" s="158"/>
      <c r="Q10" s="156"/>
    </row>
    <row r="11" spans="1:17" s="72" customFormat="1" ht="18.75" customHeight="1" x14ac:dyDescent="0.25">
      <c r="A11" s="144">
        <v>5</v>
      </c>
      <c r="B11" s="145"/>
      <c r="C11" s="145"/>
      <c r="D11" s="146"/>
      <c r="E11" s="147"/>
      <c r="F11" s="161"/>
      <c r="G11" s="341"/>
      <c r="H11" s="146"/>
      <c r="I11" s="146"/>
      <c r="J11" s="150"/>
      <c r="K11" s="151"/>
      <c r="L11" s="152"/>
      <c r="M11" s="151"/>
      <c r="N11" s="153"/>
      <c r="O11" s="146"/>
      <c r="P11" s="158"/>
      <c r="Q11" s="156"/>
    </row>
    <row r="12" spans="1:17" s="72" customFormat="1" ht="18.75" customHeight="1" x14ac:dyDescent="0.25">
      <c r="A12" s="144">
        <v>6</v>
      </c>
      <c r="B12" s="145"/>
      <c r="C12" s="145"/>
      <c r="D12" s="146"/>
      <c r="E12" s="147"/>
      <c r="F12" s="161"/>
      <c r="G12" s="341"/>
      <c r="H12" s="146"/>
      <c r="I12" s="146"/>
      <c r="J12" s="150"/>
      <c r="K12" s="151"/>
      <c r="L12" s="152"/>
      <c r="M12" s="151"/>
      <c r="N12" s="153"/>
      <c r="O12" s="146"/>
      <c r="P12" s="158"/>
      <c r="Q12" s="156"/>
    </row>
    <row r="13" spans="1:17" s="72" customFormat="1" ht="18.75" customHeight="1" x14ac:dyDescent="0.25">
      <c r="A13" s="144">
        <v>7</v>
      </c>
      <c r="B13" s="145"/>
      <c r="C13" s="145"/>
      <c r="D13" s="146"/>
      <c r="E13" s="147"/>
      <c r="F13" s="161"/>
      <c r="G13" s="341"/>
      <c r="H13" s="146"/>
      <c r="I13" s="146"/>
      <c r="J13" s="150"/>
      <c r="K13" s="151"/>
      <c r="L13" s="152"/>
      <c r="M13" s="151"/>
      <c r="N13" s="153"/>
      <c r="O13" s="146"/>
      <c r="P13" s="158"/>
      <c r="Q13" s="156"/>
    </row>
    <row r="14" spans="1:17" s="72" customFormat="1" ht="18.75" customHeight="1" x14ac:dyDescent="0.25">
      <c r="A14" s="144">
        <v>8</v>
      </c>
      <c r="B14" s="145"/>
      <c r="C14" s="145"/>
      <c r="D14" s="146"/>
      <c r="E14" s="147"/>
      <c r="F14" s="161"/>
      <c r="G14" s="341"/>
      <c r="H14" s="146"/>
      <c r="I14" s="146"/>
      <c r="J14" s="150"/>
      <c r="K14" s="151"/>
      <c r="L14" s="152"/>
      <c r="M14" s="151"/>
      <c r="N14" s="153"/>
      <c r="O14" s="146"/>
      <c r="P14" s="158"/>
      <c r="Q14" s="156"/>
    </row>
    <row r="15" spans="1:17" s="72" customFormat="1" ht="18.75" customHeight="1" x14ac:dyDescent="0.25">
      <c r="A15" s="144">
        <v>9</v>
      </c>
      <c r="B15" s="145"/>
      <c r="C15" s="145"/>
      <c r="D15" s="146"/>
      <c r="E15" s="147"/>
      <c r="F15" s="160"/>
      <c r="G15" s="160"/>
      <c r="H15" s="146"/>
      <c r="I15" s="146"/>
      <c r="J15" s="150"/>
      <c r="K15" s="151"/>
      <c r="L15" s="152"/>
      <c r="M15" s="342"/>
      <c r="N15" s="153"/>
      <c r="O15" s="146"/>
      <c r="P15" s="160"/>
      <c r="Q15" s="160"/>
    </row>
    <row r="16" spans="1:17" s="72" customFormat="1" ht="18.75" customHeight="1" x14ac:dyDescent="0.25">
      <c r="A16" s="144">
        <v>10</v>
      </c>
      <c r="B16" s="343"/>
      <c r="C16" s="145"/>
      <c r="D16" s="146"/>
      <c r="E16" s="147"/>
      <c r="F16" s="160"/>
      <c r="G16" s="160"/>
      <c r="H16" s="146"/>
      <c r="I16" s="146"/>
      <c r="J16" s="150"/>
      <c r="K16" s="151"/>
      <c r="L16" s="152"/>
      <c r="M16" s="342"/>
      <c r="N16" s="153"/>
      <c r="O16" s="146"/>
      <c r="P16" s="154"/>
      <c r="Q16" s="160"/>
    </row>
    <row r="17" spans="1:17" s="72" customFormat="1" ht="18.75" customHeight="1" x14ac:dyDescent="0.25">
      <c r="A17" s="144">
        <v>11</v>
      </c>
      <c r="B17" s="145"/>
      <c r="C17" s="145"/>
      <c r="D17" s="146"/>
      <c r="E17" s="147"/>
      <c r="F17" s="160"/>
      <c r="G17" s="160"/>
      <c r="H17" s="146"/>
      <c r="I17" s="146"/>
      <c r="J17" s="150"/>
      <c r="K17" s="151"/>
      <c r="L17" s="152"/>
      <c r="M17" s="342"/>
      <c r="N17" s="153"/>
      <c r="O17" s="146"/>
      <c r="P17" s="154"/>
      <c r="Q17" s="160"/>
    </row>
    <row r="18" spans="1:17" s="72" customFormat="1" ht="18.75" customHeight="1" x14ac:dyDescent="0.25">
      <c r="A18" s="144">
        <v>12</v>
      </c>
      <c r="B18" s="145"/>
      <c r="C18" s="145"/>
      <c r="D18" s="146"/>
      <c r="E18" s="147"/>
      <c r="F18" s="160"/>
      <c r="G18" s="160"/>
      <c r="H18" s="146"/>
      <c r="I18" s="146"/>
      <c r="J18" s="150"/>
      <c r="K18" s="151"/>
      <c r="L18" s="152"/>
      <c r="M18" s="342"/>
      <c r="N18" s="153"/>
      <c r="O18" s="146"/>
      <c r="P18" s="154"/>
      <c r="Q18" s="160"/>
    </row>
    <row r="19" spans="1:17" s="72" customFormat="1" ht="18.75" customHeight="1" x14ac:dyDescent="0.25">
      <c r="A19" s="144">
        <v>13</v>
      </c>
      <c r="B19" s="145"/>
      <c r="C19" s="145"/>
      <c r="D19" s="146"/>
      <c r="E19" s="147"/>
      <c r="F19" s="160"/>
      <c r="G19" s="160"/>
      <c r="H19" s="146"/>
      <c r="I19" s="146"/>
      <c r="J19" s="150"/>
      <c r="K19" s="151"/>
      <c r="L19" s="152"/>
      <c r="M19" s="342"/>
      <c r="N19" s="153"/>
      <c r="O19" s="146"/>
      <c r="P19" s="154"/>
      <c r="Q19" s="160"/>
    </row>
    <row r="20" spans="1:17" s="72" customFormat="1" ht="18.75" customHeight="1" x14ac:dyDescent="0.25">
      <c r="A20" s="144">
        <v>14</v>
      </c>
      <c r="B20" s="145"/>
      <c r="C20" s="145"/>
      <c r="D20" s="146"/>
      <c r="E20" s="147"/>
      <c r="F20" s="160"/>
      <c r="G20" s="160"/>
      <c r="H20" s="146"/>
      <c r="I20" s="146"/>
      <c r="J20" s="150"/>
      <c r="K20" s="151"/>
      <c r="L20" s="152"/>
      <c r="M20" s="342"/>
      <c r="N20" s="153"/>
      <c r="O20" s="146"/>
      <c r="P20" s="154"/>
      <c r="Q20" s="160"/>
    </row>
    <row r="21" spans="1:17" s="72" customFormat="1" ht="18.75" customHeight="1" x14ac:dyDescent="0.25">
      <c r="A21" s="144">
        <v>15</v>
      </c>
      <c r="B21" s="145"/>
      <c r="C21" s="145"/>
      <c r="D21" s="146"/>
      <c r="E21" s="147"/>
      <c r="F21" s="160"/>
      <c r="G21" s="160"/>
      <c r="H21" s="146"/>
      <c r="I21" s="146"/>
      <c r="J21" s="150"/>
      <c r="K21" s="151"/>
      <c r="L21" s="152"/>
      <c r="M21" s="342"/>
      <c r="N21" s="153"/>
      <c r="O21" s="146"/>
      <c r="P21" s="154"/>
      <c r="Q21" s="160"/>
    </row>
    <row r="22" spans="1:17" s="72" customFormat="1" ht="18.75" customHeight="1" x14ac:dyDescent="0.25">
      <c r="A22" s="144">
        <v>16</v>
      </c>
      <c r="B22" s="145"/>
      <c r="C22" s="145"/>
      <c r="D22" s="146"/>
      <c r="E22" s="147"/>
      <c r="F22" s="160"/>
      <c r="G22" s="160"/>
      <c r="H22" s="146"/>
      <c r="I22" s="146"/>
      <c r="J22" s="150"/>
      <c r="K22" s="151"/>
      <c r="L22" s="152"/>
      <c r="M22" s="342"/>
      <c r="N22" s="153"/>
      <c r="O22" s="146"/>
      <c r="P22" s="154"/>
      <c r="Q22" s="160"/>
    </row>
    <row r="23" spans="1:17" s="72" customFormat="1" ht="18.75" customHeight="1" x14ac:dyDescent="0.25">
      <c r="A23" s="144">
        <v>17</v>
      </c>
      <c r="B23" s="145"/>
      <c r="C23" s="145"/>
      <c r="D23" s="146"/>
      <c r="E23" s="147"/>
      <c r="F23" s="160"/>
      <c r="G23" s="160"/>
      <c r="H23" s="146"/>
      <c r="I23" s="146"/>
      <c r="J23" s="150"/>
      <c r="K23" s="151"/>
      <c r="L23" s="152"/>
      <c r="M23" s="342"/>
      <c r="N23" s="153"/>
      <c r="O23" s="146"/>
      <c r="P23" s="154"/>
      <c r="Q23" s="160"/>
    </row>
    <row r="24" spans="1:17" s="72" customFormat="1" ht="18.75" customHeight="1" x14ac:dyDescent="0.25">
      <c r="A24" s="144">
        <v>18</v>
      </c>
      <c r="B24" s="145"/>
      <c r="C24" s="145"/>
      <c r="D24" s="146"/>
      <c r="E24" s="147"/>
      <c r="F24" s="160"/>
      <c r="G24" s="160"/>
      <c r="H24" s="146"/>
      <c r="I24" s="146"/>
      <c r="J24" s="150"/>
      <c r="K24" s="151"/>
      <c r="L24" s="152"/>
      <c r="M24" s="342"/>
      <c r="N24" s="153"/>
      <c r="O24" s="146"/>
      <c r="P24" s="154"/>
      <c r="Q24" s="160"/>
    </row>
    <row r="25" spans="1:17" s="72" customFormat="1" ht="18.75" customHeight="1" x14ac:dyDescent="0.25">
      <c r="A25" s="144">
        <v>19</v>
      </c>
      <c r="B25" s="145"/>
      <c r="C25" s="145"/>
      <c r="D25" s="146"/>
      <c r="E25" s="147"/>
      <c r="F25" s="160"/>
      <c r="G25" s="160"/>
      <c r="H25" s="146"/>
      <c r="I25" s="146"/>
      <c r="J25" s="150"/>
      <c r="K25" s="151"/>
      <c r="L25" s="152"/>
      <c r="M25" s="342"/>
      <c r="N25" s="153"/>
      <c r="O25" s="146"/>
      <c r="P25" s="154"/>
      <c r="Q25" s="160"/>
    </row>
    <row r="26" spans="1:17" s="72" customFormat="1" ht="18.75" customHeight="1" x14ac:dyDescent="0.25">
      <c r="A26" s="144">
        <v>20</v>
      </c>
      <c r="B26" s="145"/>
      <c r="C26" s="145"/>
      <c r="D26" s="146"/>
      <c r="E26" s="147"/>
      <c r="F26" s="160"/>
      <c r="G26" s="160"/>
      <c r="H26" s="146"/>
      <c r="I26" s="146"/>
      <c r="J26" s="150"/>
      <c r="K26" s="151"/>
      <c r="L26" s="152"/>
      <c r="M26" s="342"/>
      <c r="N26" s="153"/>
      <c r="O26" s="146"/>
      <c r="P26" s="154"/>
      <c r="Q26" s="160"/>
    </row>
    <row r="27" spans="1:17" s="72" customFormat="1" ht="18.75" customHeight="1" x14ac:dyDescent="0.25">
      <c r="A27" s="144">
        <v>21</v>
      </c>
      <c r="B27" s="145"/>
      <c r="C27" s="145"/>
      <c r="D27" s="146"/>
      <c r="E27" s="147"/>
      <c r="F27" s="160"/>
      <c r="G27" s="160"/>
      <c r="H27" s="146"/>
      <c r="I27" s="146"/>
      <c r="J27" s="150"/>
      <c r="K27" s="151"/>
      <c r="L27" s="152"/>
      <c r="M27" s="342"/>
      <c r="N27" s="153"/>
      <c r="O27" s="146"/>
      <c r="P27" s="154"/>
      <c r="Q27" s="160"/>
    </row>
    <row r="28" spans="1:17" s="72" customFormat="1" ht="18.75" customHeight="1" x14ac:dyDescent="0.25">
      <c r="A28" s="144">
        <v>22</v>
      </c>
      <c r="B28" s="145"/>
      <c r="C28" s="145"/>
      <c r="D28" s="146"/>
      <c r="E28" s="344"/>
      <c r="F28" s="159"/>
      <c r="G28" s="155"/>
      <c r="H28" s="146"/>
      <c r="I28" s="146"/>
      <c r="J28" s="150"/>
      <c r="K28" s="151"/>
      <c r="L28" s="152"/>
      <c r="M28" s="342"/>
      <c r="N28" s="153"/>
      <c r="O28" s="146"/>
      <c r="P28" s="154"/>
      <c r="Q28" s="160"/>
    </row>
    <row r="29" spans="1:17" s="72" customFormat="1" ht="18.75" customHeight="1" x14ac:dyDescent="0.25">
      <c r="A29" s="144">
        <v>23</v>
      </c>
      <c r="B29" s="145"/>
      <c r="C29" s="145"/>
      <c r="D29" s="146"/>
      <c r="E29" s="345"/>
      <c r="F29" s="160"/>
      <c r="G29" s="160"/>
      <c r="H29" s="146"/>
      <c r="I29" s="146"/>
      <c r="J29" s="150"/>
      <c r="K29" s="151"/>
      <c r="L29" s="152"/>
      <c r="M29" s="342"/>
      <c r="N29" s="153"/>
      <c r="O29" s="146"/>
      <c r="P29" s="154"/>
      <c r="Q29" s="160"/>
    </row>
    <row r="30" spans="1:17" s="72" customFormat="1" ht="18.75" customHeight="1" x14ac:dyDescent="0.25">
      <c r="A30" s="144">
        <v>24</v>
      </c>
      <c r="B30" s="145"/>
      <c r="C30" s="145"/>
      <c r="D30" s="146"/>
      <c r="E30" s="147"/>
      <c r="F30" s="160"/>
      <c r="G30" s="160"/>
      <c r="H30" s="146"/>
      <c r="I30" s="146"/>
      <c r="J30" s="150"/>
      <c r="K30" s="151"/>
      <c r="L30" s="152"/>
      <c r="M30" s="342"/>
      <c r="N30" s="153"/>
      <c r="O30" s="146"/>
      <c r="P30" s="154"/>
      <c r="Q30" s="160"/>
    </row>
    <row r="31" spans="1:17" s="72" customFormat="1" ht="18.75" customHeight="1" x14ac:dyDescent="0.25">
      <c r="A31" s="144">
        <v>25</v>
      </c>
      <c r="B31" s="145"/>
      <c r="C31" s="145"/>
      <c r="D31" s="146"/>
      <c r="E31" s="147"/>
      <c r="F31" s="160"/>
      <c r="G31" s="160"/>
      <c r="H31" s="146"/>
      <c r="I31" s="146"/>
      <c r="J31" s="150"/>
      <c r="K31" s="151"/>
      <c r="L31" s="152"/>
      <c r="M31" s="342"/>
      <c r="N31" s="153"/>
      <c r="O31" s="146"/>
      <c r="P31" s="154"/>
      <c r="Q31" s="160"/>
    </row>
    <row r="32" spans="1:17" s="72" customFormat="1" ht="18.75" customHeight="1" x14ac:dyDescent="0.25">
      <c r="A32" s="144">
        <v>26</v>
      </c>
      <c r="B32" s="145"/>
      <c r="C32" s="145"/>
      <c r="D32" s="146"/>
      <c r="E32" s="346"/>
      <c r="F32" s="160"/>
      <c r="G32" s="160"/>
      <c r="H32" s="146"/>
      <c r="I32" s="146"/>
      <c r="J32" s="150"/>
      <c r="K32" s="151"/>
      <c r="L32" s="152"/>
      <c r="M32" s="342"/>
      <c r="N32" s="153"/>
      <c r="O32" s="146"/>
      <c r="P32" s="154"/>
      <c r="Q32" s="160"/>
    </row>
    <row r="33" spans="1:17" s="72" customFormat="1" ht="18.75" customHeight="1" x14ac:dyDescent="0.25">
      <c r="A33" s="144">
        <v>27</v>
      </c>
      <c r="B33" s="145"/>
      <c r="C33" s="145"/>
      <c r="D33" s="146"/>
      <c r="E33" s="147"/>
      <c r="F33" s="160"/>
      <c r="G33" s="160"/>
      <c r="H33" s="146"/>
      <c r="I33" s="146"/>
      <c r="J33" s="150"/>
      <c r="K33" s="151"/>
      <c r="L33" s="152"/>
      <c r="M33" s="342"/>
      <c r="N33" s="153"/>
      <c r="O33" s="146"/>
      <c r="P33" s="154"/>
      <c r="Q33" s="160"/>
    </row>
    <row r="34" spans="1:17" s="72" customFormat="1" ht="18.75" customHeight="1" x14ac:dyDescent="0.25">
      <c r="A34" s="144">
        <v>28</v>
      </c>
      <c r="B34" s="145"/>
      <c r="C34" s="145"/>
      <c r="D34" s="146"/>
      <c r="E34" s="147"/>
      <c r="F34" s="160"/>
      <c r="G34" s="160"/>
      <c r="H34" s="146"/>
      <c r="I34" s="146"/>
      <c r="J34" s="150"/>
      <c r="K34" s="151"/>
      <c r="L34" s="152"/>
      <c r="M34" s="342"/>
      <c r="N34" s="153"/>
      <c r="O34" s="146"/>
      <c r="P34" s="154"/>
      <c r="Q34" s="160"/>
    </row>
    <row r="35" spans="1:17" s="72" customFormat="1" ht="18.75" customHeight="1" x14ac:dyDescent="0.25">
      <c r="A35" s="144">
        <v>29</v>
      </c>
      <c r="B35" s="145"/>
      <c r="C35" s="145"/>
      <c r="D35" s="146"/>
      <c r="E35" s="147"/>
      <c r="F35" s="160"/>
      <c r="G35" s="160"/>
      <c r="H35" s="146"/>
      <c r="I35" s="146"/>
      <c r="J35" s="150"/>
      <c r="K35" s="151"/>
      <c r="L35" s="152"/>
      <c r="M35" s="342"/>
      <c r="N35" s="153"/>
      <c r="O35" s="146"/>
      <c r="P35" s="154"/>
      <c r="Q35" s="160"/>
    </row>
    <row r="36" spans="1:17" s="72" customFormat="1" ht="18.75" customHeight="1" x14ac:dyDescent="0.25">
      <c r="A36" s="144">
        <v>30</v>
      </c>
      <c r="B36" s="145"/>
      <c r="C36" s="145"/>
      <c r="D36" s="146"/>
      <c r="E36" s="147"/>
      <c r="F36" s="160"/>
      <c r="G36" s="160"/>
      <c r="H36" s="146"/>
      <c r="I36" s="146"/>
      <c r="J36" s="150"/>
      <c r="K36" s="151"/>
      <c r="L36" s="152"/>
      <c r="M36" s="342"/>
      <c r="N36" s="153"/>
      <c r="O36" s="146"/>
      <c r="P36" s="154"/>
      <c r="Q36" s="160"/>
    </row>
    <row r="37" spans="1:17" s="72" customFormat="1" ht="18.75" customHeight="1" x14ac:dyDescent="0.25">
      <c r="A37" s="144">
        <v>31</v>
      </c>
      <c r="B37" s="145"/>
      <c r="C37" s="145"/>
      <c r="D37" s="146"/>
      <c r="E37" s="147"/>
      <c r="F37" s="160"/>
      <c r="G37" s="160"/>
      <c r="H37" s="146"/>
      <c r="I37" s="146"/>
      <c r="J37" s="150"/>
      <c r="K37" s="151"/>
      <c r="L37" s="152"/>
      <c r="M37" s="342"/>
      <c r="N37" s="153"/>
      <c r="O37" s="146"/>
      <c r="P37" s="154"/>
      <c r="Q37" s="160"/>
    </row>
    <row r="38" spans="1:17" s="72" customFormat="1" ht="18.75" customHeight="1" x14ac:dyDescent="0.25">
      <c r="A38" s="144">
        <v>32</v>
      </c>
      <c r="B38" s="145"/>
      <c r="C38" s="145"/>
      <c r="D38" s="146"/>
      <c r="E38" s="147"/>
      <c r="F38" s="160"/>
      <c r="G38" s="160"/>
      <c r="H38" s="161"/>
      <c r="I38" s="341"/>
      <c r="J38" s="150"/>
      <c r="K38" s="151"/>
      <c r="L38" s="152"/>
      <c r="M38" s="342"/>
      <c r="N38" s="153"/>
      <c r="O38" s="160"/>
      <c r="P38" s="154"/>
      <c r="Q38" s="160"/>
    </row>
    <row r="39" spans="1:17" s="72" customFormat="1" ht="18.75" customHeight="1" x14ac:dyDescent="0.25">
      <c r="A39" s="144">
        <v>33</v>
      </c>
      <c r="B39" s="145"/>
      <c r="C39" s="145"/>
      <c r="D39" s="146"/>
      <c r="E39" s="147"/>
      <c r="F39" s="160"/>
      <c r="G39" s="160"/>
      <c r="H39" s="161"/>
      <c r="I39" s="341"/>
      <c r="J39" s="150"/>
      <c r="K39" s="151"/>
      <c r="L39" s="152"/>
      <c r="M39" s="342"/>
      <c r="N39" s="155"/>
      <c r="O39" s="160"/>
      <c r="P39" s="154"/>
      <c r="Q39" s="160"/>
    </row>
    <row r="40" spans="1:17" s="72" customFormat="1" ht="18.75" customHeight="1" x14ac:dyDescent="0.25">
      <c r="A40" s="144">
        <v>34</v>
      </c>
      <c r="B40" s="145"/>
      <c r="C40" s="145"/>
      <c r="D40" s="146"/>
      <c r="E40" s="147"/>
      <c r="F40" s="160"/>
      <c r="G40" s="160"/>
      <c r="H40" s="161"/>
      <c r="I40" s="341"/>
      <c r="J40" s="150" t="e">
        <f>IF(AND(Q40="",#REF!&gt;0,#REF!&lt;5),K40,)</f>
        <v>#REF!</v>
      </c>
      <c r="K40" s="151" t="str">
        <f>IF(D40="","ZZZ9",IF(AND(#REF!&gt;0,#REF!&lt;5),D40&amp;#REF!,D40&amp;"9"))</f>
        <v>ZZZ9</v>
      </c>
      <c r="L40" s="152">
        <f t="shared" ref="L40:L71" si="0">IF(Q40="",999,Q40)</f>
        <v>999</v>
      </c>
      <c r="M40" s="342">
        <f t="shared" ref="M40:M71" si="1">IF(P40=999,999,1)</f>
        <v>999</v>
      </c>
      <c r="N40" s="155"/>
      <c r="O40" s="160"/>
      <c r="P40" s="154">
        <f t="shared" ref="P40:P71" si="2">IF(N40="DA",1,IF(N40="WC",2,IF(N40="SE",3,IF(N40="Q",4,IF(N40="LL",5,999)))))</f>
        <v>999</v>
      </c>
      <c r="Q40" s="160"/>
    </row>
    <row r="41" spans="1:17" s="72" customFormat="1" ht="18.75" customHeight="1" x14ac:dyDescent="0.25">
      <c r="A41" s="144">
        <v>35</v>
      </c>
      <c r="B41" s="145"/>
      <c r="C41" s="145"/>
      <c r="D41" s="146"/>
      <c r="E41" s="147"/>
      <c r="F41" s="160"/>
      <c r="G41" s="160"/>
      <c r="H41" s="161"/>
      <c r="I41" s="341"/>
      <c r="J41" s="150" t="e">
        <f>IF(AND(Q41="",#REF!&gt;0,#REF!&lt;5),K41,)</f>
        <v>#REF!</v>
      </c>
      <c r="K41" s="151" t="str">
        <f>IF(D41="","ZZZ9",IF(AND(#REF!&gt;0,#REF!&lt;5),D41&amp;#REF!,D41&amp;"9"))</f>
        <v>ZZZ9</v>
      </c>
      <c r="L41" s="152">
        <f t="shared" si="0"/>
        <v>999</v>
      </c>
      <c r="M41" s="342">
        <f t="shared" si="1"/>
        <v>999</v>
      </c>
      <c r="N41" s="155"/>
      <c r="O41" s="160"/>
      <c r="P41" s="154">
        <f t="shared" si="2"/>
        <v>999</v>
      </c>
      <c r="Q41" s="160"/>
    </row>
    <row r="42" spans="1:17" s="72" customFormat="1" ht="18.75" customHeight="1" x14ac:dyDescent="0.25">
      <c r="A42" s="144">
        <v>36</v>
      </c>
      <c r="B42" s="145"/>
      <c r="C42" s="145"/>
      <c r="D42" s="146"/>
      <c r="E42" s="147"/>
      <c r="F42" s="160"/>
      <c r="G42" s="160"/>
      <c r="H42" s="161"/>
      <c r="I42" s="341"/>
      <c r="J42" s="150" t="e">
        <f>IF(AND(Q42="",#REF!&gt;0,#REF!&lt;5),K42,)</f>
        <v>#REF!</v>
      </c>
      <c r="K42" s="151" t="str">
        <f>IF(D42="","ZZZ9",IF(AND(#REF!&gt;0,#REF!&lt;5),D42&amp;#REF!,D42&amp;"9"))</f>
        <v>ZZZ9</v>
      </c>
      <c r="L42" s="152">
        <f t="shared" si="0"/>
        <v>999</v>
      </c>
      <c r="M42" s="342">
        <f t="shared" si="1"/>
        <v>999</v>
      </c>
      <c r="N42" s="155"/>
      <c r="O42" s="160"/>
      <c r="P42" s="154">
        <f t="shared" si="2"/>
        <v>999</v>
      </c>
      <c r="Q42" s="160"/>
    </row>
    <row r="43" spans="1:17" s="72" customFormat="1" ht="18.75" customHeight="1" x14ac:dyDescent="0.25">
      <c r="A43" s="144">
        <v>37</v>
      </c>
      <c r="B43" s="145"/>
      <c r="C43" s="145"/>
      <c r="D43" s="146"/>
      <c r="E43" s="147"/>
      <c r="F43" s="160"/>
      <c r="G43" s="160"/>
      <c r="H43" s="161"/>
      <c r="I43" s="341"/>
      <c r="J43" s="150" t="e">
        <f>IF(AND(Q43="",#REF!&gt;0,#REF!&lt;5),K43,)</f>
        <v>#REF!</v>
      </c>
      <c r="K43" s="151" t="str">
        <f>IF(D43="","ZZZ9",IF(AND(#REF!&gt;0,#REF!&lt;5),D43&amp;#REF!,D43&amp;"9"))</f>
        <v>ZZZ9</v>
      </c>
      <c r="L43" s="152">
        <f t="shared" si="0"/>
        <v>999</v>
      </c>
      <c r="M43" s="342">
        <f t="shared" si="1"/>
        <v>999</v>
      </c>
      <c r="N43" s="155"/>
      <c r="O43" s="160"/>
      <c r="P43" s="154">
        <f t="shared" si="2"/>
        <v>999</v>
      </c>
      <c r="Q43" s="160"/>
    </row>
    <row r="44" spans="1:17" s="72" customFormat="1" ht="18.75" customHeight="1" x14ac:dyDescent="0.25">
      <c r="A44" s="144">
        <v>38</v>
      </c>
      <c r="B44" s="145"/>
      <c r="C44" s="145"/>
      <c r="D44" s="146"/>
      <c r="E44" s="147"/>
      <c r="F44" s="160"/>
      <c r="G44" s="160"/>
      <c r="H44" s="161"/>
      <c r="I44" s="341"/>
      <c r="J44" s="150" t="e">
        <f>IF(AND(Q44="",#REF!&gt;0,#REF!&lt;5),K44,)</f>
        <v>#REF!</v>
      </c>
      <c r="K44" s="151" t="str">
        <f>IF(D44="","ZZZ9",IF(AND(#REF!&gt;0,#REF!&lt;5),D44&amp;#REF!,D44&amp;"9"))</f>
        <v>ZZZ9</v>
      </c>
      <c r="L44" s="152">
        <f t="shared" si="0"/>
        <v>999</v>
      </c>
      <c r="M44" s="342">
        <f t="shared" si="1"/>
        <v>999</v>
      </c>
      <c r="N44" s="155"/>
      <c r="O44" s="160"/>
      <c r="P44" s="154">
        <f t="shared" si="2"/>
        <v>999</v>
      </c>
      <c r="Q44" s="160"/>
    </row>
    <row r="45" spans="1:17" s="72" customFormat="1" ht="18.75" customHeight="1" x14ac:dyDescent="0.25">
      <c r="A45" s="144">
        <v>39</v>
      </c>
      <c r="B45" s="145"/>
      <c r="C45" s="145"/>
      <c r="D45" s="146"/>
      <c r="E45" s="147"/>
      <c r="F45" s="160"/>
      <c r="G45" s="160"/>
      <c r="H45" s="161"/>
      <c r="I45" s="341"/>
      <c r="J45" s="150" t="e">
        <f>IF(AND(Q45="",#REF!&gt;0,#REF!&lt;5),K45,)</f>
        <v>#REF!</v>
      </c>
      <c r="K45" s="151" t="str">
        <f>IF(D45="","ZZZ9",IF(AND(#REF!&gt;0,#REF!&lt;5),D45&amp;#REF!,D45&amp;"9"))</f>
        <v>ZZZ9</v>
      </c>
      <c r="L45" s="152">
        <f t="shared" si="0"/>
        <v>999</v>
      </c>
      <c r="M45" s="342">
        <f t="shared" si="1"/>
        <v>999</v>
      </c>
      <c r="N45" s="155"/>
      <c r="O45" s="160"/>
      <c r="P45" s="154">
        <f t="shared" si="2"/>
        <v>999</v>
      </c>
      <c r="Q45" s="160"/>
    </row>
    <row r="46" spans="1:17" s="72" customFormat="1" ht="18.75" customHeight="1" x14ac:dyDescent="0.25">
      <c r="A46" s="144">
        <v>40</v>
      </c>
      <c r="B46" s="145"/>
      <c r="C46" s="145"/>
      <c r="D46" s="146"/>
      <c r="E46" s="147"/>
      <c r="F46" s="160"/>
      <c r="G46" s="160"/>
      <c r="H46" s="161"/>
      <c r="I46" s="341"/>
      <c r="J46" s="150" t="e">
        <f>IF(AND(Q46="",#REF!&gt;0,#REF!&lt;5),K46,)</f>
        <v>#REF!</v>
      </c>
      <c r="K46" s="151" t="str">
        <f>IF(D46="","ZZZ9",IF(AND(#REF!&gt;0,#REF!&lt;5),D46&amp;#REF!,D46&amp;"9"))</f>
        <v>ZZZ9</v>
      </c>
      <c r="L46" s="152">
        <f t="shared" si="0"/>
        <v>999</v>
      </c>
      <c r="M46" s="342">
        <f t="shared" si="1"/>
        <v>999</v>
      </c>
      <c r="N46" s="155"/>
      <c r="O46" s="160"/>
      <c r="P46" s="154">
        <f t="shared" si="2"/>
        <v>999</v>
      </c>
      <c r="Q46" s="160"/>
    </row>
    <row r="47" spans="1:17" s="72" customFormat="1" ht="18.75" customHeight="1" x14ac:dyDescent="0.25">
      <c r="A47" s="144">
        <v>41</v>
      </c>
      <c r="B47" s="145"/>
      <c r="C47" s="145"/>
      <c r="D47" s="146"/>
      <c r="E47" s="147"/>
      <c r="F47" s="160"/>
      <c r="G47" s="160"/>
      <c r="H47" s="161"/>
      <c r="I47" s="341"/>
      <c r="J47" s="150" t="e">
        <f>IF(AND(Q47="",#REF!&gt;0,#REF!&lt;5),K47,)</f>
        <v>#REF!</v>
      </c>
      <c r="K47" s="151" t="str">
        <f>IF(D47="","ZZZ9",IF(AND(#REF!&gt;0,#REF!&lt;5),D47&amp;#REF!,D47&amp;"9"))</f>
        <v>ZZZ9</v>
      </c>
      <c r="L47" s="152">
        <f t="shared" si="0"/>
        <v>999</v>
      </c>
      <c r="M47" s="342">
        <f t="shared" si="1"/>
        <v>999</v>
      </c>
      <c r="N47" s="155"/>
      <c r="O47" s="160"/>
      <c r="P47" s="154">
        <f t="shared" si="2"/>
        <v>999</v>
      </c>
      <c r="Q47" s="160"/>
    </row>
    <row r="48" spans="1:17" s="72" customFormat="1" ht="18.75" customHeight="1" x14ac:dyDescent="0.25">
      <c r="A48" s="144">
        <v>42</v>
      </c>
      <c r="B48" s="145"/>
      <c r="C48" s="145"/>
      <c r="D48" s="146"/>
      <c r="E48" s="147"/>
      <c r="F48" s="160"/>
      <c r="G48" s="160"/>
      <c r="H48" s="161"/>
      <c r="I48" s="341"/>
      <c r="J48" s="150" t="e">
        <f>IF(AND(Q48="",#REF!&gt;0,#REF!&lt;5),K48,)</f>
        <v>#REF!</v>
      </c>
      <c r="K48" s="151" t="str">
        <f>IF(D48="","ZZZ9",IF(AND(#REF!&gt;0,#REF!&lt;5),D48&amp;#REF!,D48&amp;"9"))</f>
        <v>ZZZ9</v>
      </c>
      <c r="L48" s="152">
        <f t="shared" si="0"/>
        <v>999</v>
      </c>
      <c r="M48" s="342">
        <f t="shared" si="1"/>
        <v>999</v>
      </c>
      <c r="N48" s="155"/>
      <c r="O48" s="160"/>
      <c r="P48" s="154">
        <f t="shared" si="2"/>
        <v>999</v>
      </c>
      <c r="Q48" s="160"/>
    </row>
    <row r="49" spans="1:17" s="72" customFormat="1" ht="18.75" customHeight="1" x14ac:dyDescent="0.25">
      <c r="A49" s="144">
        <v>43</v>
      </c>
      <c r="B49" s="145"/>
      <c r="C49" s="145"/>
      <c r="D49" s="146"/>
      <c r="E49" s="147"/>
      <c r="F49" s="160"/>
      <c r="G49" s="160"/>
      <c r="H49" s="161"/>
      <c r="I49" s="341"/>
      <c r="J49" s="150" t="e">
        <f>IF(AND(Q49="",#REF!&gt;0,#REF!&lt;5),K49,)</f>
        <v>#REF!</v>
      </c>
      <c r="K49" s="151" t="str">
        <f>IF(D49="","ZZZ9",IF(AND(#REF!&gt;0,#REF!&lt;5),D49&amp;#REF!,D49&amp;"9"))</f>
        <v>ZZZ9</v>
      </c>
      <c r="L49" s="152">
        <f t="shared" si="0"/>
        <v>999</v>
      </c>
      <c r="M49" s="342">
        <f t="shared" si="1"/>
        <v>999</v>
      </c>
      <c r="N49" s="155"/>
      <c r="O49" s="160"/>
      <c r="P49" s="154">
        <f t="shared" si="2"/>
        <v>999</v>
      </c>
      <c r="Q49" s="160"/>
    </row>
    <row r="50" spans="1:17" s="72" customFormat="1" ht="18.75" customHeight="1" x14ac:dyDescent="0.25">
      <c r="A50" s="144">
        <v>44</v>
      </c>
      <c r="B50" s="145"/>
      <c r="C50" s="145"/>
      <c r="D50" s="146"/>
      <c r="E50" s="147"/>
      <c r="F50" s="160"/>
      <c r="G50" s="160"/>
      <c r="H50" s="161"/>
      <c r="I50" s="341"/>
      <c r="J50" s="150" t="e">
        <f>IF(AND(Q50="",#REF!&gt;0,#REF!&lt;5),K50,)</f>
        <v>#REF!</v>
      </c>
      <c r="K50" s="151" t="str">
        <f>IF(D50="","ZZZ9",IF(AND(#REF!&gt;0,#REF!&lt;5),D50&amp;#REF!,D50&amp;"9"))</f>
        <v>ZZZ9</v>
      </c>
      <c r="L50" s="152">
        <f t="shared" si="0"/>
        <v>999</v>
      </c>
      <c r="M50" s="342">
        <f t="shared" si="1"/>
        <v>999</v>
      </c>
      <c r="N50" s="155"/>
      <c r="O50" s="160"/>
      <c r="P50" s="154">
        <f t="shared" si="2"/>
        <v>999</v>
      </c>
      <c r="Q50" s="160"/>
    </row>
    <row r="51" spans="1:17" s="72" customFormat="1" ht="18.75" customHeight="1" x14ac:dyDescent="0.25">
      <c r="A51" s="144">
        <v>45</v>
      </c>
      <c r="B51" s="145"/>
      <c r="C51" s="145"/>
      <c r="D51" s="146"/>
      <c r="E51" s="147"/>
      <c r="F51" s="160"/>
      <c r="G51" s="160"/>
      <c r="H51" s="161"/>
      <c r="I51" s="341"/>
      <c r="J51" s="150" t="e">
        <f>IF(AND(Q51="",#REF!&gt;0,#REF!&lt;5),K51,)</f>
        <v>#REF!</v>
      </c>
      <c r="K51" s="151" t="str">
        <f>IF(D51="","ZZZ9",IF(AND(#REF!&gt;0,#REF!&lt;5),D51&amp;#REF!,D51&amp;"9"))</f>
        <v>ZZZ9</v>
      </c>
      <c r="L51" s="152">
        <f t="shared" si="0"/>
        <v>999</v>
      </c>
      <c r="M51" s="342">
        <f t="shared" si="1"/>
        <v>999</v>
      </c>
      <c r="N51" s="155"/>
      <c r="O51" s="160"/>
      <c r="P51" s="154">
        <f t="shared" si="2"/>
        <v>999</v>
      </c>
      <c r="Q51" s="160"/>
    </row>
    <row r="52" spans="1:17" s="72" customFormat="1" ht="18.75" customHeight="1" x14ac:dyDescent="0.25">
      <c r="A52" s="144">
        <v>46</v>
      </c>
      <c r="B52" s="145"/>
      <c r="C52" s="145"/>
      <c r="D52" s="146"/>
      <c r="E52" s="147"/>
      <c r="F52" s="160"/>
      <c r="G52" s="160"/>
      <c r="H52" s="161"/>
      <c r="I52" s="341"/>
      <c r="J52" s="150" t="e">
        <f>IF(AND(Q52="",#REF!&gt;0,#REF!&lt;5),K52,)</f>
        <v>#REF!</v>
      </c>
      <c r="K52" s="151" t="str">
        <f>IF(D52="","ZZZ9",IF(AND(#REF!&gt;0,#REF!&lt;5),D52&amp;#REF!,D52&amp;"9"))</f>
        <v>ZZZ9</v>
      </c>
      <c r="L52" s="152">
        <f t="shared" si="0"/>
        <v>999</v>
      </c>
      <c r="M52" s="342">
        <f t="shared" si="1"/>
        <v>999</v>
      </c>
      <c r="N52" s="155"/>
      <c r="O52" s="160"/>
      <c r="P52" s="154">
        <f t="shared" si="2"/>
        <v>999</v>
      </c>
      <c r="Q52" s="160"/>
    </row>
    <row r="53" spans="1:17" s="72" customFormat="1" ht="18.75" customHeight="1" x14ac:dyDescent="0.25">
      <c r="A53" s="144">
        <v>47</v>
      </c>
      <c r="B53" s="145"/>
      <c r="C53" s="145"/>
      <c r="D53" s="146"/>
      <c r="E53" s="147"/>
      <c r="F53" s="160"/>
      <c r="G53" s="160"/>
      <c r="H53" s="161"/>
      <c r="I53" s="341"/>
      <c r="J53" s="150" t="e">
        <f>IF(AND(Q53="",#REF!&gt;0,#REF!&lt;5),K53,)</f>
        <v>#REF!</v>
      </c>
      <c r="K53" s="151" t="str">
        <f>IF(D53="","ZZZ9",IF(AND(#REF!&gt;0,#REF!&lt;5),D53&amp;#REF!,D53&amp;"9"))</f>
        <v>ZZZ9</v>
      </c>
      <c r="L53" s="152">
        <f t="shared" si="0"/>
        <v>999</v>
      </c>
      <c r="M53" s="342">
        <f t="shared" si="1"/>
        <v>999</v>
      </c>
      <c r="N53" s="155"/>
      <c r="O53" s="160"/>
      <c r="P53" s="154">
        <f t="shared" si="2"/>
        <v>999</v>
      </c>
      <c r="Q53" s="160"/>
    </row>
    <row r="54" spans="1:17" s="72" customFormat="1" ht="18.75" customHeight="1" x14ac:dyDescent="0.25">
      <c r="A54" s="144">
        <v>48</v>
      </c>
      <c r="B54" s="145"/>
      <c r="C54" s="145"/>
      <c r="D54" s="146"/>
      <c r="E54" s="147"/>
      <c r="F54" s="160"/>
      <c r="G54" s="160"/>
      <c r="H54" s="161"/>
      <c r="I54" s="341"/>
      <c r="J54" s="150" t="e">
        <f>IF(AND(Q54="",#REF!&gt;0,#REF!&lt;5),K54,)</f>
        <v>#REF!</v>
      </c>
      <c r="K54" s="151" t="str">
        <f>IF(D54="","ZZZ9",IF(AND(#REF!&gt;0,#REF!&lt;5),D54&amp;#REF!,D54&amp;"9"))</f>
        <v>ZZZ9</v>
      </c>
      <c r="L54" s="152">
        <f t="shared" si="0"/>
        <v>999</v>
      </c>
      <c r="M54" s="342">
        <f t="shared" si="1"/>
        <v>999</v>
      </c>
      <c r="N54" s="155"/>
      <c r="O54" s="160"/>
      <c r="P54" s="154">
        <f t="shared" si="2"/>
        <v>999</v>
      </c>
      <c r="Q54" s="160"/>
    </row>
    <row r="55" spans="1:17" s="72" customFormat="1" ht="18.75" customHeight="1" x14ac:dyDescent="0.25">
      <c r="A55" s="144">
        <v>49</v>
      </c>
      <c r="B55" s="145"/>
      <c r="C55" s="145"/>
      <c r="D55" s="146"/>
      <c r="E55" s="147"/>
      <c r="F55" s="160"/>
      <c r="G55" s="160"/>
      <c r="H55" s="161"/>
      <c r="I55" s="341"/>
      <c r="J55" s="150" t="e">
        <f>IF(AND(Q55="",#REF!&gt;0,#REF!&lt;5),K55,)</f>
        <v>#REF!</v>
      </c>
      <c r="K55" s="151" t="str">
        <f>IF(D55="","ZZZ9",IF(AND(#REF!&gt;0,#REF!&lt;5),D55&amp;#REF!,D55&amp;"9"))</f>
        <v>ZZZ9</v>
      </c>
      <c r="L55" s="152">
        <f t="shared" si="0"/>
        <v>999</v>
      </c>
      <c r="M55" s="342">
        <f t="shared" si="1"/>
        <v>999</v>
      </c>
      <c r="N55" s="155"/>
      <c r="O55" s="160"/>
      <c r="P55" s="154">
        <f t="shared" si="2"/>
        <v>999</v>
      </c>
      <c r="Q55" s="160"/>
    </row>
    <row r="56" spans="1:17" s="72" customFormat="1" ht="18.75" customHeight="1" x14ac:dyDescent="0.25">
      <c r="A56" s="144">
        <v>50</v>
      </c>
      <c r="B56" s="145"/>
      <c r="C56" s="145"/>
      <c r="D56" s="146"/>
      <c r="E56" s="147"/>
      <c r="F56" s="160"/>
      <c r="G56" s="160"/>
      <c r="H56" s="161"/>
      <c r="I56" s="341"/>
      <c r="J56" s="150" t="e">
        <f>IF(AND(Q56="",#REF!&gt;0,#REF!&lt;5),K56,)</f>
        <v>#REF!</v>
      </c>
      <c r="K56" s="151" t="str">
        <f>IF(D56="","ZZZ9",IF(AND(#REF!&gt;0,#REF!&lt;5),D56&amp;#REF!,D56&amp;"9"))</f>
        <v>ZZZ9</v>
      </c>
      <c r="L56" s="152">
        <f t="shared" si="0"/>
        <v>999</v>
      </c>
      <c r="M56" s="342">
        <f t="shared" si="1"/>
        <v>999</v>
      </c>
      <c r="N56" s="155"/>
      <c r="O56" s="160"/>
      <c r="P56" s="154">
        <f t="shared" si="2"/>
        <v>999</v>
      </c>
      <c r="Q56" s="160"/>
    </row>
    <row r="57" spans="1:17" s="72" customFormat="1" ht="18.75" customHeight="1" x14ac:dyDescent="0.25">
      <c r="A57" s="144">
        <v>51</v>
      </c>
      <c r="B57" s="145"/>
      <c r="C57" s="145"/>
      <c r="D57" s="146"/>
      <c r="E57" s="147"/>
      <c r="F57" s="160"/>
      <c r="G57" s="160"/>
      <c r="H57" s="161"/>
      <c r="I57" s="341"/>
      <c r="J57" s="150" t="e">
        <f>IF(AND(Q57="",#REF!&gt;0,#REF!&lt;5),K57,)</f>
        <v>#REF!</v>
      </c>
      <c r="K57" s="151" t="str">
        <f>IF(D57="","ZZZ9",IF(AND(#REF!&gt;0,#REF!&lt;5),D57&amp;#REF!,D57&amp;"9"))</f>
        <v>ZZZ9</v>
      </c>
      <c r="L57" s="152">
        <f t="shared" si="0"/>
        <v>999</v>
      </c>
      <c r="M57" s="342">
        <f t="shared" si="1"/>
        <v>999</v>
      </c>
      <c r="N57" s="155"/>
      <c r="O57" s="160"/>
      <c r="P57" s="154">
        <f t="shared" si="2"/>
        <v>999</v>
      </c>
      <c r="Q57" s="160"/>
    </row>
    <row r="58" spans="1:17" s="72" customFormat="1" ht="18.75" customHeight="1" x14ac:dyDescent="0.25">
      <c r="A58" s="144">
        <v>52</v>
      </c>
      <c r="B58" s="145"/>
      <c r="C58" s="145"/>
      <c r="D58" s="146"/>
      <c r="E58" s="147"/>
      <c r="F58" s="160"/>
      <c r="G58" s="160"/>
      <c r="H58" s="161"/>
      <c r="I58" s="341"/>
      <c r="J58" s="150" t="e">
        <f>IF(AND(Q58="",#REF!&gt;0,#REF!&lt;5),K58,)</f>
        <v>#REF!</v>
      </c>
      <c r="K58" s="151" t="str">
        <f>IF(D58="","ZZZ9",IF(AND(#REF!&gt;0,#REF!&lt;5),D58&amp;#REF!,D58&amp;"9"))</f>
        <v>ZZZ9</v>
      </c>
      <c r="L58" s="152">
        <f t="shared" si="0"/>
        <v>999</v>
      </c>
      <c r="M58" s="342">
        <f t="shared" si="1"/>
        <v>999</v>
      </c>
      <c r="N58" s="155"/>
      <c r="O58" s="160"/>
      <c r="P58" s="154">
        <f t="shared" si="2"/>
        <v>999</v>
      </c>
      <c r="Q58" s="160"/>
    </row>
    <row r="59" spans="1:17" s="72" customFormat="1" ht="18.75" customHeight="1" x14ac:dyDescent="0.25">
      <c r="A59" s="144">
        <v>53</v>
      </c>
      <c r="B59" s="145"/>
      <c r="C59" s="145"/>
      <c r="D59" s="146"/>
      <c r="E59" s="147"/>
      <c r="F59" s="160"/>
      <c r="G59" s="160"/>
      <c r="H59" s="161"/>
      <c r="I59" s="341"/>
      <c r="J59" s="150" t="e">
        <f>IF(AND(Q59="",#REF!&gt;0,#REF!&lt;5),K59,)</f>
        <v>#REF!</v>
      </c>
      <c r="K59" s="151" t="str">
        <f>IF(D59="","ZZZ9",IF(AND(#REF!&gt;0,#REF!&lt;5),D59&amp;#REF!,D59&amp;"9"))</f>
        <v>ZZZ9</v>
      </c>
      <c r="L59" s="152">
        <f t="shared" si="0"/>
        <v>999</v>
      </c>
      <c r="M59" s="342">
        <f t="shared" si="1"/>
        <v>999</v>
      </c>
      <c r="N59" s="155"/>
      <c r="O59" s="160"/>
      <c r="P59" s="154">
        <f t="shared" si="2"/>
        <v>999</v>
      </c>
      <c r="Q59" s="160"/>
    </row>
    <row r="60" spans="1:17" s="72" customFormat="1" ht="18.75" customHeight="1" x14ac:dyDescent="0.25">
      <c r="A60" s="144">
        <v>54</v>
      </c>
      <c r="B60" s="145"/>
      <c r="C60" s="145"/>
      <c r="D60" s="146"/>
      <c r="E60" s="147"/>
      <c r="F60" s="160"/>
      <c r="G60" s="160"/>
      <c r="H60" s="161"/>
      <c r="I60" s="341"/>
      <c r="J60" s="150" t="e">
        <f>IF(AND(Q60="",#REF!&gt;0,#REF!&lt;5),K60,)</f>
        <v>#REF!</v>
      </c>
      <c r="K60" s="151" t="str">
        <f>IF(D60="","ZZZ9",IF(AND(#REF!&gt;0,#REF!&lt;5),D60&amp;#REF!,D60&amp;"9"))</f>
        <v>ZZZ9</v>
      </c>
      <c r="L60" s="152">
        <f t="shared" si="0"/>
        <v>999</v>
      </c>
      <c r="M60" s="342">
        <f t="shared" si="1"/>
        <v>999</v>
      </c>
      <c r="N60" s="155"/>
      <c r="O60" s="160"/>
      <c r="P60" s="154">
        <f t="shared" si="2"/>
        <v>999</v>
      </c>
      <c r="Q60" s="160"/>
    </row>
    <row r="61" spans="1:17" s="72" customFormat="1" ht="18.75" customHeight="1" x14ac:dyDescent="0.25">
      <c r="A61" s="144">
        <v>55</v>
      </c>
      <c r="B61" s="145"/>
      <c r="C61" s="145"/>
      <c r="D61" s="146"/>
      <c r="E61" s="147"/>
      <c r="F61" s="160"/>
      <c r="G61" s="160"/>
      <c r="H61" s="161"/>
      <c r="I61" s="341"/>
      <c r="J61" s="150" t="e">
        <f>IF(AND(Q61="",#REF!&gt;0,#REF!&lt;5),K61,)</f>
        <v>#REF!</v>
      </c>
      <c r="K61" s="151" t="str">
        <f>IF(D61="","ZZZ9",IF(AND(#REF!&gt;0,#REF!&lt;5),D61&amp;#REF!,D61&amp;"9"))</f>
        <v>ZZZ9</v>
      </c>
      <c r="L61" s="152">
        <f t="shared" si="0"/>
        <v>999</v>
      </c>
      <c r="M61" s="342">
        <f t="shared" si="1"/>
        <v>999</v>
      </c>
      <c r="N61" s="155"/>
      <c r="O61" s="160"/>
      <c r="P61" s="154">
        <f t="shared" si="2"/>
        <v>999</v>
      </c>
      <c r="Q61" s="160"/>
    </row>
    <row r="62" spans="1:17" s="72" customFormat="1" ht="18.75" customHeight="1" x14ac:dyDescent="0.25">
      <c r="A62" s="144">
        <v>56</v>
      </c>
      <c r="B62" s="145"/>
      <c r="C62" s="145"/>
      <c r="D62" s="146"/>
      <c r="E62" s="147"/>
      <c r="F62" s="160"/>
      <c r="G62" s="160"/>
      <c r="H62" s="161"/>
      <c r="I62" s="341"/>
      <c r="J62" s="150" t="e">
        <f>IF(AND(Q62="",#REF!&gt;0,#REF!&lt;5),K62,)</f>
        <v>#REF!</v>
      </c>
      <c r="K62" s="151" t="str">
        <f>IF(D62="","ZZZ9",IF(AND(#REF!&gt;0,#REF!&lt;5),D62&amp;#REF!,D62&amp;"9"))</f>
        <v>ZZZ9</v>
      </c>
      <c r="L62" s="152">
        <f t="shared" si="0"/>
        <v>999</v>
      </c>
      <c r="M62" s="342">
        <f t="shared" si="1"/>
        <v>999</v>
      </c>
      <c r="N62" s="155"/>
      <c r="O62" s="160"/>
      <c r="P62" s="154">
        <f t="shared" si="2"/>
        <v>999</v>
      </c>
      <c r="Q62" s="160"/>
    </row>
    <row r="63" spans="1:17" s="72" customFormat="1" ht="18.75" customHeight="1" x14ac:dyDescent="0.25">
      <c r="A63" s="144">
        <v>57</v>
      </c>
      <c r="B63" s="145"/>
      <c r="C63" s="145"/>
      <c r="D63" s="146"/>
      <c r="E63" s="147"/>
      <c r="F63" s="160"/>
      <c r="G63" s="160"/>
      <c r="H63" s="161"/>
      <c r="I63" s="341"/>
      <c r="J63" s="150" t="e">
        <f>IF(AND(Q63="",#REF!&gt;0,#REF!&lt;5),K63,)</f>
        <v>#REF!</v>
      </c>
      <c r="K63" s="151" t="str">
        <f>IF(D63="","ZZZ9",IF(AND(#REF!&gt;0,#REF!&lt;5),D63&amp;#REF!,D63&amp;"9"))</f>
        <v>ZZZ9</v>
      </c>
      <c r="L63" s="152">
        <f t="shared" si="0"/>
        <v>999</v>
      </c>
      <c r="M63" s="342">
        <f t="shared" si="1"/>
        <v>999</v>
      </c>
      <c r="N63" s="155"/>
      <c r="O63" s="160"/>
      <c r="P63" s="154">
        <f t="shared" si="2"/>
        <v>999</v>
      </c>
      <c r="Q63" s="160"/>
    </row>
    <row r="64" spans="1:17" s="72" customFormat="1" ht="18.75" customHeight="1" x14ac:dyDescent="0.25">
      <c r="A64" s="144">
        <v>58</v>
      </c>
      <c r="B64" s="145"/>
      <c r="C64" s="145"/>
      <c r="D64" s="146"/>
      <c r="E64" s="147"/>
      <c r="F64" s="160"/>
      <c r="G64" s="160"/>
      <c r="H64" s="161"/>
      <c r="I64" s="341"/>
      <c r="J64" s="150" t="e">
        <f>IF(AND(Q64="",#REF!&gt;0,#REF!&lt;5),K64,)</f>
        <v>#REF!</v>
      </c>
      <c r="K64" s="151" t="str">
        <f>IF(D64="","ZZZ9",IF(AND(#REF!&gt;0,#REF!&lt;5),D64&amp;#REF!,D64&amp;"9"))</f>
        <v>ZZZ9</v>
      </c>
      <c r="L64" s="152">
        <f t="shared" si="0"/>
        <v>999</v>
      </c>
      <c r="M64" s="342">
        <f t="shared" si="1"/>
        <v>999</v>
      </c>
      <c r="N64" s="155"/>
      <c r="O64" s="160"/>
      <c r="P64" s="154">
        <f t="shared" si="2"/>
        <v>999</v>
      </c>
      <c r="Q64" s="160"/>
    </row>
    <row r="65" spans="1:17" s="72" customFormat="1" ht="18.75" customHeight="1" x14ac:dyDescent="0.25">
      <c r="A65" s="144">
        <v>59</v>
      </c>
      <c r="B65" s="145"/>
      <c r="C65" s="145"/>
      <c r="D65" s="146"/>
      <c r="E65" s="147"/>
      <c r="F65" s="160"/>
      <c r="G65" s="160"/>
      <c r="H65" s="161"/>
      <c r="I65" s="341"/>
      <c r="J65" s="150" t="e">
        <f>IF(AND(Q65="",#REF!&gt;0,#REF!&lt;5),K65,)</f>
        <v>#REF!</v>
      </c>
      <c r="K65" s="151" t="str">
        <f>IF(D65="","ZZZ9",IF(AND(#REF!&gt;0,#REF!&lt;5),D65&amp;#REF!,D65&amp;"9"))</f>
        <v>ZZZ9</v>
      </c>
      <c r="L65" s="152">
        <f t="shared" si="0"/>
        <v>999</v>
      </c>
      <c r="M65" s="342">
        <f t="shared" si="1"/>
        <v>999</v>
      </c>
      <c r="N65" s="155"/>
      <c r="O65" s="160"/>
      <c r="P65" s="154">
        <f t="shared" si="2"/>
        <v>999</v>
      </c>
      <c r="Q65" s="160"/>
    </row>
    <row r="66" spans="1:17" s="72" customFormat="1" ht="18.75" customHeight="1" x14ac:dyDescent="0.25">
      <c r="A66" s="144">
        <v>60</v>
      </c>
      <c r="B66" s="145"/>
      <c r="C66" s="145"/>
      <c r="D66" s="146"/>
      <c r="E66" s="147"/>
      <c r="F66" s="160"/>
      <c r="G66" s="160"/>
      <c r="H66" s="161"/>
      <c r="I66" s="341"/>
      <c r="J66" s="150" t="e">
        <f>IF(AND(Q66="",#REF!&gt;0,#REF!&lt;5),K66,)</f>
        <v>#REF!</v>
      </c>
      <c r="K66" s="151" t="str">
        <f>IF(D66="","ZZZ9",IF(AND(#REF!&gt;0,#REF!&lt;5),D66&amp;#REF!,D66&amp;"9"))</f>
        <v>ZZZ9</v>
      </c>
      <c r="L66" s="152">
        <f t="shared" si="0"/>
        <v>999</v>
      </c>
      <c r="M66" s="342">
        <f t="shared" si="1"/>
        <v>999</v>
      </c>
      <c r="N66" s="155"/>
      <c r="O66" s="160"/>
      <c r="P66" s="154">
        <f t="shared" si="2"/>
        <v>999</v>
      </c>
      <c r="Q66" s="160"/>
    </row>
    <row r="67" spans="1:17" s="72" customFormat="1" ht="18.75" customHeight="1" x14ac:dyDescent="0.25">
      <c r="A67" s="144">
        <v>61</v>
      </c>
      <c r="B67" s="145"/>
      <c r="C67" s="145"/>
      <c r="D67" s="146"/>
      <c r="E67" s="147"/>
      <c r="F67" s="160"/>
      <c r="G67" s="160"/>
      <c r="H67" s="161"/>
      <c r="I67" s="341"/>
      <c r="J67" s="150" t="e">
        <f>IF(AND(Q67="",#REF!&gt;0,#REF!&lt;5),K67,)</f>
        <v>#REF!</v>
      </c>
      <c r="K67" s="151" t="str">
        <f>IF(D67="","ZZZ9",IF(AND(#REF!&gt;0,#REF!&lt;5),D67&amp;#REF!,D67&amp;"9"))</f>
        <v>ZZZ9</v>
      </c>
      <c r="L67" s="152">
        <f t="shared" si="0"/>
        <v>999</v>
      </c>
      <c r="M67" s="342">
        <f t="shared" si="1"/>
        <v>999</v>
      </c>
      <c r="N67" s="155"/>
      <c r="O67" s="160"/>
      <c r="P67" s="154">
        <f t="shared" si="2"/>
        <v>999</v>
      </c>
      <c r="Q67" s="160"/>
    </row>
    <row r="68" spans="1:17" s="72" customFormat="1" ht="18.75" customHeight="1" x14ac:dyDescent="0.25">
      <c r="A68" s="144">
        <v>62</v>
      </c>
      <c r="B68" s="145"/>
      <c r="C68" s="145"/>
      <c r="D68" s="146"/>
      <c r="E68" s="147"/>
      <c r="F68" s="160"/>
      <c r="G68" s="160"/>
      <c r="H68" s="161"/>
      <c r="I68" s="341"/>
      <c r="J68" s="150" t="e">
        <f>IF(AND(Q68="",#REF!&gt;0,#REF!&lt;5),K68,)</f>
        <v>#REF!</v>
      </c>
      <c r="K68" s="151" t="str">
        <f>IF(D68="","ZZZ9",IF(AND(#REF!&gt;0,#REF!&lt;5),D68&amp;#REF!,D68&amp;"9"))</f>
        <v>ZZZ9</v>
      </c>
      <c r="L68" s="152">
        <f t="shared" si="0"/>
        <v>999</v>
      </c>
      <c r="M68" s="342">
        <f t="shared" si="1"/>
        <v>999</v>
      </c>
      <c r="N68" s="155"/>
      <c r="O68" s="160"/>
      <c r="P68" s="154">
        <f t="shared" si="2"/>
        <v>999</v>
      </c>
      <c r="Q68" s="160"/>
    </row>
    <row r="69" spans="1:17" s="72" customFormat="1" ht="18.75" customHeight="1" x14ac:dyDescent="0.25">
      <c r="A69" s="144">
        <v>63</v>
      </c>
      <c r="B69" s="145"/>
      <c r="C69" s="145"/>
      <c r="D69" s="146"/>
      <c r="E69" s="147"/>
      <c r="F69" s="160"/>
      <c r="G69" s="160"/>
      <c r="H69" s="161"/>
      <c r="I69" s="341"/>
      <c r="J69" s="150" t="e">
        <f>IF(AND(Q69="",#REF!&gt;0,#REF!&lt;5),K69,)</f>
        <v>#REF!</v>
      </c>
      <c r="K69" s="151" t="str">
        <f>IF(D69="","ZZZ9",IF(AND(#REF!&gt;0,#REF!&lt;5),D69&amp;#REF!,D69&amp;"9"))</f>
        <v>ZZZ9</v>
      </c>
      <c r="L69" s="152">
        <f t="shared" si="0"/>
        <v>999</v>
      </c>
      <c r="M69" s="342">
        <f t="shared" si="1"/>
        <v>999</v>
      </c>
      <c r="N69" s="155"/>
      <c r="O69" s="160"/>
      <c r="P69" s="154">
        <f t="shared" si="2"/>
        <v>999</v>
      </c>
      <c r="Q69" s="160"/>
    </row>
    <row r="70" spans="1:17" s="72" customFormat="1" ht="18.75" customHeight="1" x14ac:dyDescent="0.25">
      <c r="A70" s="144">
        <v>64</v>
      </c>
      <c r="B70" s="145"/>
      <c r="C70" s="145"/>
      <c r="D70" s="146"/>
      <c r="E70" s="147"/>
      <c r="F70" s="160"/>
      <c r="G70" s="160"/>
      <c r="H70" s="161"/>
      <c r="I70" s="341"/>
      <c r="J70" s="150" t="e">
        <f>IF(AND(Q70="",#REF!&gt;0,#REF!&lt;5),K70,)</f>
        <v>#REF!</v>
      </c>
      <c r="K70" s="151" t="str">
        <f>IF(D70="","ZZZ9",IF(AND(#REF!&gt;0,#REF!&lt;5),D70&amp;#REF!,D70&amp;"9"))</f>
        <v>ZZZ9</v>
      </c>
      <c r="L70" s="152">
        <f t="shared" si="0"/>
        <v>999</v>
      </c>
      <c r="M70" s="342">
        <f t="shared" si="1"/>
        <v>999</v>
      </c>
      <c r="N70" s="155"/>
      <c r="O70" s="160"/>
      <c r="P70" s="154">
        <f t="shared" si="2"/>
        <v>999</v>
      </c>
      <c r="Q70" s="160"/>
    </row>
    <row r="71" spans="1:17" s="72" customFormat="1" ht="18.75" customHeight="1" x14ac:dyDescent="0.25">
      <c r="A71" s="144">
        <v>65</v>
      </c>
      <c r="B71" s="145"/>
      <c r="C71" s="145"/>
      <c r="D71" s="146"/>
      <c r="E71" s="147"/>
      <c r="F71" s="160"/>
      <c r="G71" s="160"/>
      <c r="H71" s="161"/>
      <c r="I71" s="341"/>
      <c r="J71" s="150" t="e">
        <f>IF(AND(Q71="",#REF!&gt;0,#REF!&lt;5),K71,)</f>
        <v>#REF!</v>
      </c>
      <c r="K71" s="151" t="str">
        <f>IF(D71="","ZZZ9",IF(AND(#REF!&gt;0,#REF!&lt;5),D71&amp;#REF!,D71&amp;"9"))</f>
        <v>ZZZ9</v>
      </c>
      <c r="L71" s="152">
        <f t="shared" si="0"/>
        <v>999</v>
      </c>
      <c r="M71" s="342">
        <f t="shared" si="1"/>
        <v>999</v>
      </c>
      <c r="N71" s="155"/>
      <c r="O71" s="160"/>
      <c r="P71" s="154">
        <f t="shared" si="2"/>
        <v>999</v>
      </c>
      <c r="Q71" s="160"/>
    </row>
    <row r="72" spans="1:17" s="72" customFormat="1" ht="18.75" customHeight="1" x14ac:dyDescent="0.25">
      <c r="A72" s="144">
        <v>66</v>
      </c>
      <c r="B72" s="145"/>
      <c r="C72" s="145"/>
      <c r="D72" s="146"/>
      <c r="E72" s="147"/>
      <c r="F72" s="160"/>
      <c r="G72" s="160"/>
      <c r="H72" s="161"/>
      <c r="I72" s="341"/>
      <c r="J72" s="150" t="e">
        <f>IF(AND(Q72="",#REF!&gt;0,#REF!&lt;5),K72,)</f>
        <v>#REF!</v>
      </c>
      <c r="K72" s="151" t="str">
        <f>IF(D72="","ZZZ9",IF(AND(#REF!&gt;0,#REF!&lt;5),D72&amp;#REF!,D72&amp;"9"))</f>
        <v>ZZZ9</v>
      </c>
      <c r="L72" s="152">
        <f t="shared" ref="L72:L103" si="3">IF(Q72="",999,Q72)</f>
        <v>999</v>
      </c>
      <c r="M72" s="342">
        <f t="shared" ref="M72:M103" si="4">IF(P72=999,999,1)</f>
        <v>999</v>
      </c>
      <c r="N72" s="155"/>
      <c r="O72" s="160"/>
      <c r="P72" s="154">
        <f t="shared" ref="P72:P103" si="5">IF(N72="DA",1,IF(N72="WC",2,IF(N72="SE",3,IF(N72="Q",4,IF(N72="LL",5,999)))))</f>
        <v>999</v>
      </c>
      <c r="Q72" s="160"/>
    </row>
    <row r="73" spans="1:17" s="72" customFormat="1" ht="18.75" customHeight="1" x14ac:dyDescent="0.25">
      <c r="A73" s="144">
        <v>67</v>
      </c>
      <c r="B73" s="145"/>
      <c r="C73" s="145"/>
      <c r="D73" s="146"/>
      <c r="E73" s="147"/>
      <c r="F73" s="160"/>
      <c r="G73" s="160"/>
      <c r="H73" s="161"/>
      <c r="I73" s="341"/>
      <c r="J73" s="150" t="e">
        <f>IF(AND(Q73="",#REF!&gt;0,#REF!&lt;5),K73,)</f>
        <v>#REF!</v>
      </c>
      <c r="K73" s="151" t="str">
        <f>IF(D73="","ZZZ9",IF(AND(#REF!&gt;0,#REF!&lt;5),D73&amp;#REF!,D73&amp;"9"))</f>
        <v>ZZZ9</v>
      </c>
      <c r="L73" s="152">
        <f t="shared" si="3"/>
        <v>999</v>
      </c>
      <c r="M73" s="342">
        <f t="shared" si="4"/>
        <v>999</v>
      </c>
      <c r="N73" s="155"/>
      <c r="O73" s="160"/>
      <c r="P73" s="154">
        <f t="shared" si="5"/>
        <v>999</v>
      </c>
      <c r="Q73" s="160"/>
    </row>
    <row r="74" spans="1:17" s="72" customFormat="1" ht="18.75" customHeight="1" x14ac:dyDescent="0.25">
      <c r="A74" s="144">
        <v>68</v>
      </c>
      <c r="B74" s="145"/>
      <c r="C74" s="145"/>
      <c r="D74" s="146"/>
      <c r="E74" s="147"/>
      <c r="F74" s="160"/>
      <c r="G74" s="160"/>
      <c r="H74" s="161"/>
      <c r="I74" s="341"/>
      <c r="J74" s="150" t="e">
        <f>IF(AND(Q74="",#REF!&gt;0,#REF!&lt;5),K74,)</f>
        <v>#REF!</v>
      </c>
      <c r="K74" s="151" t="str">
        <f>IF(D74="","ZZZ9",IF(AND(#REF!&gt;0,#REF!&lt;5),D74&amp;#REF!,D74&amp;"9"))</f>
        <v>ZZZ9</v>
      </c>
      <c r="L74" s="152">
        <f t="shared" si="3"/>
        <v>999</v>
      </c>
      <c r="M74" s="342">
        <f t="shared" si="4"/>
        <v>999</v>
      </c>
      <c r="N74" s="155"/>
      <c r="O74" s="160"/>
      <c r="P74" s="154">
        <f t="shared" si="5"/>
        <v>999</v>
      </c>
      <c r="Q74" s="160"/>
    </row>
    <row r="75" spans="1:17" s="72" customFormat="1" ht="18.75" customHeight="1" x14ac:dyDescent="0.25">
      <c r="A75" s="144">
        <v>69</v>
      </c>
      <c r="B75" s="145"/>
      <c r="C75" s="145"/>
      <c r="D75" s="146"/>
      <c r="E75" s="147"/>
      <c r="F75" s="160"/>
      <c r="G75" s="160"/>
      <c r="H75" s="161"/>
      <c r="I75" s="341"/>
      <c r="J75" s="150" t="e">
        <f>IF(AND(Q75="",#REF!&gt;0,#REF!&lt;5),K75,)</f>
        <v>#REF!</v>
      </c>
      <c r="K75" s="151" t="str">
        <f>IF(D75="","ZZZ9",IF(AND(#REF!&gt;0,#REF!&lt;5),D75&amp;#REF!,D75&amp;"9"))</f>
        <v>ZZZ9</v>
      </c>
      <c r="L75" s="152">
        <f t="shared" si="3"/>
        <v>999</v>
      </c>
      <c r="M75" s="342">
        <f t="shared" si="4"/>
        <v>999</v>
      </c>
      <c r="N75" s="155"/>
      <c r="O75" s="160"/>
      <c r="P75" s="154">
        <f t="shared" si="5"/>
        <v>999</v>
      </c>
      <c r="Q75" s="160"/>
    </row>
    <row r="76" spans="1:17" s="72" customFormat="1" ht="18.75" customHeight="1" x14ac:dyDescent="0.25">
      <c r="A76" s="144">
        <v>70</v>
      </c>
      <c r="B76" s="145"/>
      <c r="C76" s="145"/>
      <c r="D76" s="146"/>
      <c r="E76" s="147"/>
      <c r="F76" s="160"/>
      <c r="G76" s="160"/>
      <c r="H76" s="161"/>
      <c r="I76" s="341"/>
      <c r="J76" s="150" t="e">
        <f>IF(AND(Q76="",#REF!&gt;0,#REF!&lt;5),K76,)</f>
        <v>#REF!</v>
      </c>
      <c r="K76" s="151" t="str">
        <f>IF(D76="","ZZZ9",IF(AND(#REF!&gt;0,#REF!&lt;5),D76&amp;#REF!,D76&amp;"9"))</f>
        <v>ZZZ9</v>
      </c>
      <c r="L76" s="152">
        <f t="shared" si="3"/>
        <v>999</v>
      </c>
      <c r="M76" s="342">
        <f t="shared" si="4"/>
        <v>999</v>
      </c>
      <c r="N76" s="155"/>
      <c r="O76" s="160"/>
      <c r="P76" s="154">
        <f t="shared" si="5"/>
        <v>999</v>
      </c>
      <c r="Q76" s="160"/>
    </row>
    <row r="77" spans="1:17" s="72" customFormat="1" ht="18.75" customHeight="1" x14ac:dyDescent="0.25">
      <c r="A77" s="144">
        <v>71</v>
      </c>
      <c r="B77" s="145"/>
      <c r="C77" s="145"/>
      <c r="D77" s="146"/>
      <c r="E77" s="147"/>
      <c r="F77" s="160"/>
      <c r="G77" s="160"/>
      <c r="H77" s="161"/>
      <c r="I77" s="341"/>
      <c r="J77" s="150" t="e">
        <f>IF(AND(Q77="",#REF!&gt;0,#REF!&lt;5),K77,)</f>
        <v>#REF!</v>
      </c>
      <c r="K77" s="151" t="str">
        <f>IF(D77="","ZZZ9",IF(AND(#REF!&gt;0,#REF!&lt;5),D77&amp;#REF!,D77&amp;"9"))</f>
        <v>ZZZ9</v>
      </c>
      <c r="L77" s="152">
        <f t="shared" si="3"/>
        <v>999</v>
      </c>
      <c r="M77" s="342">
        <f t="shared" si="4"/>
        <v>999</v>
      </c>
      <c r="N77" s="155"/>
      <c r="O77" s="160"/>
      <c r="P77" s="154">
        <f t="shared" si="5"/>
        <v>999</v>
      </c>
      <c r="Q77" s="160"/>
    </row>
    <row r="78" spans="1:17" s="72" customFormat="1" ht="18.75" customHeight="1" x14ac:dyDescent="0.25">
      <c r="A78" s="144">
        <v>72</v>
      </c>
      <c r="B78" s="145"/>
      <c r="C78" s="145"/>
      <c r="D78" s="146"/>
      <c r="E78" s="147"/>
      <c r="F78" s="160"/>
      <c r="G78" s="160"/>
      <c r="H78" s="161"/>
      <c r="I78" s="341"/>
      <c r="J78" s="150" t="e">
        <f>IF(AND(Q78="",#REF!&gt;0,#REF!&lt;5),K78,)</f>
        <v>#REF!</v>
      </c>
      <c r="K78" s="151" t="str">
        <f>IF(D78="","ZZZ9",IF(AND(#REF!&gt;0,#REF!&lt;5),D78&amp;#REF!,D78&amp;"9"))</f>
        <v>ZZZ9</v>
      </c>
      <c r="L78" s="152">
        <f t="shared" si="3"/>
        <v>999</v>
      </c>
      <c r="M78" s="342">
        <f t="shared" si="4"/>
        <v>999</v>
      </c>
      <c r="N78" s="155"/>
      <c r="O78" s="160"/>
      <c r="P78" s="154">
        <f t="shared" si="5"/>
        <v>999</v>
      </c>
      <c r="Q78" s="160"/>
    </row>
    <row r="79" spans="1:17" s="72" customFormat="1" ht="18.75" customHeight="1" x14ac:dyDescent="0.25">
      <c r="A79" s="144">
        <v>73</v>
      </c>
      <c r="B79" s="145"/>
      <c r="C79" s="145"/>
      <c r="D79" s="146"/>
      <c r="E79" s="147"/>
      <c r="F79" s="160"/>
      <c r="G79" s="160"/>
      <c r="H79" s="161"/>
      <c r="I79" s="341"/>
      <c r="J79" s="150" t="e">
        <f>IF(AND(Q79="",#REF!&gt;0,#REF!&lt;5),K79,)</f>
        <v>#REF!</v>
      </c>
      <c r="K79" s="151" t="str">
        <f>IF(D79="","ZZZ9",IF(AND(#REF!&gt;0,#REF!&lt;5),D79&amp;#REF!,D79&amp;"9"))</f>
        <v>ZZZ9</v>
      </c>
      <c r="L79" s="152">
        <f t="shared" si="3"/>
        <v>999</v>
      </c>
      <c r="M79" s="342">
        <f t="shared" si="4"/>
        <v>999</v>
      </c>
      <c r="N79" s="155"/>
      <c r="O79" s="160"/>
      <c r="P79" s="154">
        <f t="shared" si="5"/>
        <v>999</v>
      </c>
      <c r="Q79" s="160"/>
    </row>
    <row r="80" spans="1:17" s="72" customFormat="1" ht="18.75" customHeight="1" x14ac:dyDescent="0.25">
      <c r="A80" s="144">
        <v>74</v>
      </c>
      <c r="B80" s="145"/>
      <c r="C80" s="145"/>
      <c r="D80" s="146"/>
      <c r="E80" s="147"/>
      <c r="F80" s="160"/>
      <c r="G80" s="160"/>
      <c r="H80" s="161"/>
      <c r="I80" s="341"/>
      <c r="J80" s="150" t="e">
        <f>IF(AND(Q80="",#REF!&gt;0,#REF!&lt;5),K80,)</f>
        <v>#REF!</v>
      </c>
      <c r="K80" s="151" t="str">
        <f>IF(D80="","ZZZ9",IF(AND(#REF!&gt;0,#REF!&lt;5),D80&amp;#REF!,D80&amp;"9"))</f>
        <v>ZZZ9</v>
      </c>
      <c r="L80" s="152">
        <f t="shared" si="3"/>
        <v>999</v>
      </c>
      <c r="M80" s="342">
        <f t="shared" si="4"/>
        <v>999</v>
      </c>
      <c r="N80" s="155"/>
      <c r="O80" s="160"/>
      <c r="P80" s="154">
        <f t="shared" si="5"/>
        <v>999</v>
      </c>
      <c r="Q80" s="160"/>
    </row>
    <row r="81" spans="1:17" s="72" customFormat="1" ht="18.75" customHeight="1" x14ac:dyDescent="0.25">
      <c r="A81" s="144">
        <v>75</v>
      </c>
      <c r="B81" s="145"/>
      <c r="C81" s="145"/>
      <c r="D81" s="146"/>
      <c r="E81" s="147"/>
      <c r="F81" s="160"/>
      <c r="G81" s="160"/>
      <c r="H81" s="161"/>
      <c r="I81" s="341"/>
      <c r="J81" s="150" t="e">
        <f>IF(AND(Q81="",#REF!&gt;0,#REF!&lt;5),K81,)</f>
        <v>#REF!</v>
      </c>
      <c r="K81" s="151" t="str">
        <f>IF(D81="","ZZZ9",IF(AND(#REF!&gt;0,#REF!&lt;5),D81&amp;#REF!,D81&amp;"9"))</f>
        <v>ZZZ9</v>
      </c>
      <c r="L81" s="152">
        <f t="shared" si="3"/>
        <v>999</v>
      </c>
      <c r="M81" s="342">
        <f t="shared" si="4"/>
        <v>999</v>
      </c>
      <c r="N81" s="155"/>
      <c r="O81" s="160"/>
      <c r="P81" s="154">
        <f t="shared" si="5"/>
        <v>999</v>
      </c>
      <c r="Q81" s="160"/>
    </row>
    <row r="82" spans="1:17" s="72" customFormat="1" ht="18.75" customHeight="1" x14ac:dyDescent="0.25">
      <c r="A82" s="144">
        <v>76</v>
      </c>
      <c r="B82" s="145"/>
      <c r="C82" s="145"/>
      <c r="D82" s="146"/>
      <c r="E82" s="147"/>
      <c r="F82" s="160"/>
      <c r="G82" s="160"/>
      <c r="H82" s="161"/>
      <c r="I82" s="341"/>
      <c r="J82" s="150" t="e">
        <f>IF(AND(Q82="",#REF!&gt;0,#REF!&lt;5),K82,)</f>
        <v>#REF!</v>
      </c>
      <c r="K82" s="151" t="str">
        <f>IF(D82="","ZZZ9",IF(AND(#REF!&gt;0,#REF!&lt;5),D82&amp;#REF!,D82&amp;"9"))</f>
        <v>ZZZ9</v>
      </c>
      <c r="L82" s="152">
        <f t="shared" si="3"/>
        <v>999</v>
      </c>
      <c r="M82" s="342">
        <f t="shared" si="4"/>
        <v>999</v>
      </c>
      <c r="N82" s="155"/>
      <c r="O82" s="160"/>
      <c r="P82" s="154">
        <f t="shared" si="5"/>
        <v>999</v>
      </c>
      <c r="Q82" s="160"/>
    </row>
    <row r="83" spans="1:17" s="72" customFormat="1" ht="18.75" customHeight="1" x14ac:dyDescent="0.25">
      <c r="A83" s="144">
        <v>77</v>
      </c>
      <c r="B83" s="145"/>
      <c r="C83" s="145"/>
      <c r="D83" s="146"/>
      <c r="E83" s="147"/>
      <c r="F83" s="160"/>
      <c r="G83" s="160"/>
      <c r="H83" s="161"/>
      <c r="I83" s="341"/>
      <c r="J83" s="150" t="e">
        <f>IF(AND(Q83="",#REF!&gt;0,#REF!&lt;5),K83,)</f>
        <v>#REF!</v>
      </c>
      <c r="K83" s="151" t="str">
        <f>IF(D83="","ZZZ9",IF(AND(#REF!&gt;0,#REF!&lt;5),D83&amp;#REF!,D83&amp;"9"))</f>
        <v>ZZZ9</v>
      </c>
      <c r="L83" s="152">
        <f t="shared" si="3"/>
        <v>999</v>
      </c>
      <c r="M83" s="342">
        <f t="shared" si="4"/>
        <v>999</v>
      </c>
      <c r="N83" s="155"/>
      <c r="O83" s="160"/>
      <c r="P83" s="154">
        <f t="shared" si="5"/>
        <v>999</v>
      </c>
      <c r="Q83" s="160"/>
    </row>
    <row r="84" spans="1:17" s="72" customFormat="1" ht="18.75" customHeight="1" x14ac:dyDescent="0.25">
      <c r="A84" s="144">
        <v>78</v>
      </c>
      <c r="B84" s="145"/>
      <c r="C84" s="145"/>
      <c r="D84" s="146"/>
      <c r="E84" s="147"/>
      <c r="F84" s="160"/>
      <c r="G84" s="160"/>
      <c r="H84" s="161"/>
      <c r="I84" s="341"/>
      <c r="J84" s="150" t="e">
        <f>IF(AND(Q84="",#REF!&gt;0,#REF!&lt;5),K84,)</f>
        <v>#REF!</v>
      </c>
      <c r="K84" s="151" t="str">
        <f>IF(D84="","ZZZ9",IF(AND(#REF!&gt;0,#REF!&lt;5),D84&amp;#REF!,D84&amp;"9"))</f>
        <v>ZZZ9</v>
      </c>
      <c r="L84" s="152">
        <f t="shared" si="3"/>
        <v>999</v>
      </c>
      <c r="M84" s="342">
        <f t="shared" si="4"/>
        <v>999</v>
      </c>
      <c r="N84" s="155"/>
      <c r="O84" s="160"/>
      <c r="P84" s="154">
        <f t="shared" si="5"/>
        <v>999</v>
      </c>
      <c r="Q84" s="160"/>
    </row>
    <row r="85" spans="1:17" s="72" customFormat="1" ht="18.75" customHeight="1" x14ac:dyDescent="0.25">
      <c r="A85" s="144">
        <v>79</v>
      </c>
      <c r="B85" s="145"/>
      <c r="C85" s="145"/>
      <c r="D85" s="146"/>
      <c r="E85" s="147"/>
      <c r="F85" s="160"/>
      <c r="G85" s="160"/>
      <c r="H85" s="161"/>
      <c r="I85" s="341"/>
      <c r="J85" s="150" t="e">
        <f>IF(AND(Q85="",#REF!&gt;0,#REF!&lt;5),K85,)</f>
        <v>#REF!</v>
      </c>
      <c r="K85" s="151" t="str">
        <f>IF(D85="","ZZZ9",IF(AND(#REF!&gt;0,#REF!&lt;5),D85&amp;#REF!,D85&amp;"9"))</f>
        <v>ZZZ9</v>
      </c>
      <c r="L85" s="152">
        <f t="shared" si="3"/>
        <v>999</v>
      </c>
      <c r="M85" s="342">
        <f t="shared" si="4"/>
        <v>999</v>
      </c>
      <c r="N85" s="155"/>
      <c r="O85" s="160"/>
      <c r="P85" s="154">
        <f t="shared" si="5"/>
        <v>999</v>
      </c>
      <c r="Q85" s="160"/>
    </row>
    <row r="86" spans="1:17" s="72" customFormat="1" ht="18.75" customHeight="1" x14ac:dyDescent="0.25">
      <c r="A86" s="144">
        <v>80</v>
      </c>
      <c r="B86" s="145"/>
      <c r="C86" s="145"/>
      <c r="D86" s="146"/>
      <c r="E86" s="147"/>
      <c r="F86" s="160"/>
      <c r="G86" s="160"/>
      <c r="H86" s="161"/>
      <c r="I86" s="341"/>
      <c r="J86" s="150" t="e">
        <f>IF(AND(Q86="",#REF!&gt;0,#REF!&lt;5),K86,)</f>
        <v>#REF!</v>
      </c>
      <c r="K86" s="151" t="str">
        <f>IF(D86="","ZZZ9",IF(AND(#REF!&gt;0,#REF!&lt;5),D86&amp;#REF!,D86&amp;"9"))</f>
        <v>ZZZ9</v>
      </c>
      <c r="L86" s="152">
        <f t="shared" si="3"/>
        <v>999</v>
      </c>
      <c r="M86" s="342">
        <f t="shared" si="4"/>
        <v>999</v>
      </c>
      <c r="N86" s="155"/>
      <c r="O86" s="160"/>
      <c r="P86" s="154">
        <f t="shared" si="5"/>
        <v>999</v>
      </c>
      <c r="Q86" s="160"/>
    </row>
    <row r="87" spans="1:17" s="72" customFormat="1" ht="18.75" customHeight="1" x14ac:dyDescent="0.25">
      <c r="A87" s="144">
        <v>81</v>
      </c>
      <c r="B87" s="145"/>
      <c r="C87" s="145"/>
      <c r="D87" s="146"/>
      <c r="E87" s="147"/>
      <c r="F87" s="160"/>
      <c r="G87" s="160"/>
      <c r="H87" s="161"/>
      <c r="I87" s="341"/>
      <c r="J87" s="150" t="e">
        <f>IF(AND(Q87="",#REF!&gt;0,#REF!&lt;5),K87,)</f>
        <v>#REF!</v>
      </c>
      <c r="K87" s="151" t="str">
        <f>IF(D87="","ZZZ9",IF(AND(#REF!&gt;0,#REF!&lt;5),D87&amp;#REF!,D87&amp;"9"))</f>
        <v>ZZZ9</v>
      </c>
      <c r="L87" s="152">
        <f t="shared" si="3"/>
        <v>999</v>
      </c>
      <c r="M87" s="342">
        <f t="shared" si="4"/>
        <v>999</v>
      </c>
      <c r="N87" s="155"/>
      <c r="O87" s="160"/>
      <c r="P87" s="154">
        <f t="shared" si="5"/>
        <v>999</v>
      </c>
      <c r="Q87" s="160"/>
    </row>
    <row r="88" spans="1:17" s="72" customFormat="1" ht="18.75" customHeight="1" x14ac:dyDescent="0.25">
      <c r="A88" s="144">
        <v>82</v>
      </c>
      <c r="B88" s="145"/>
      <c r="C88" s="145"/>
      <c r="D88" s="146"/>
      <c r="E88" s="147"/>
      <c r="F88" s="160"/>
      <c r="G88" s="160"/>
      <c r="H88" s="161"/>
      <c r="I88" s="341"/>
      <c r="J88" s="150" t="e">
        <f>IF(AND(Q88="",#REF!&gt;0,#REF!&lt;5),K88,)</f>
        <v>#REF!</v>
      </c>
      <c r="K88" s="151" t="str">
        <f>IF(D88="","ZZZ9",IF(AND(#REF!&gt;0,#REF!&lt;5),D88&amp;#REF!,D88&amp;"9"))</f>
        <v>ZZZ9</v>
      </c>
      <c r="L88" s="152">
        <f t="shared" si="3"/>
        <v>999</v>
      </c>
      <c r="M88" s="342">
        <f t="shared" si="4"/>
        <v>999</v>
      </c>
      <c r="N88" s="155"/>
      <c r="O88" s="160"/>
      <c r="P88" s="154">
        <f t="shared" si="5"/>
        <v>999</v>
      </c>
      <c r="Q88" s="160"/>
    </row>
    <row r="89" spans="1:17" s="72" customFormat="1" ht="18.75" customHeight="1" x14ac:dyDescent="0.25">
      <c r="A89" s="144">
        <v>83</v>
      </c>
      <c r="B89" s="145"/>
      <c r="C89" s="145"/>
      <c r="D89" s="146"/>
      <c r="E89" s="147"/>
      <c r="F89" s="160"/>
      <c r="G89" s="160"/>
      <c r="H89" s="161"/>
      <c r="I89" s="341"/>
      <c r="J89" s="150" t="e">
        <f>IF(AND(Q89="",#REF!&gt;0,#REF!&lt;5),K89,)</f>
        <v>#REF!</v>
      </c>
      <c r="K89" s="151" t="str">
        <f>IF(D89="","ZZZ9",IF(AND(#REF!&gt;0,#REF!&lt;5),D89&amp;#REF!,D89&amp;"9"))</f>
        <v>ZZZ9</v>
      </c>
      <c r="L89" s="152">
        <f t="shared" si="3"/>
        <v>999</v>
      </c>
      <c r="M89" s="342">
        <f t="shared" si="4"/>
        <v>999</v>
      </c>
      <c r="N89" s="155"/>
      <c r="O89" s="160"/>
      <c r="P89" s="154">
        <f t="shared" si="5"/>
        <v>999</v>
      </c>
      <c r="Q89" s="160"/>
    </row>
    <row r="90" spans="1:17" s="72" customFormat="1" ht="18.75" customHeight="1" x14ac:dyDescent="0.25">
      <c r="A90" s="144">
        <v>84</v>
      </c>
      <c r="B90" s="145"/>
      <c r="C90" s="145"/>
      <c r="D90" s="146"/>
      <c r="E90" s="147"/>
      <c r="F90" s="160"/>
      <c r="G90" s="160"/>
      <c r="H90" s="161"/>
      <c r="I90" s="341"/>
      <c r="J90" s="150" t="e">
        <f>IF(AND(Q90="",#REF!&gt;0,#REF!&lt;5),K90,)</f>
        <v>#REF!</v>
      </c>
      <c r="K90" s="151" t="str">
        <f>IF(D90="","ZZZ9",IF(AND(#REF!&gt;0,#REF!&lt;5),D90&amp;#REF!,D90&amp;"9"))</f>
        <v>ZZZ9</v>
      </c>
      <c r="L90" s="152">
        <f t="shared" si="3"/>
        <v>999</v>
      </c>
      <c r="M90" s="342">
        <f t="shared" si="4"/>
        <v>999</v>
      </c>
      <c r="N90" s="155"/>
      <c r="O90" s="160"/>
      <c r="P90" s="154">
        <f t="shared" si="5"/>
        <v>999</v>
      </c>
      <c r="Q90" s="160"/>
    </row>
    <row r="91" spans="1:17" s="72" customFormat="1" ht="18.75" customHeight="1" x14ac:dyDescent="0.25">
      <c r="A91" s="144">
        <v>85</v>
      </c>
      <c r="B91" s="145"/>
      <c r="C91" s="145"/>
      <c r="D91" s="146"/>
      <c r="E91" s="147"/>
      <c r="F91" s="160"/>
      <c r="G91" s="160"/>
      <c r="H91" s="161"/>
      <c r="I91" s="341"/>
      <c r="J91" s="150" t="e">
        <f>IF(AND(Q91="",#REF!&gt;0,#REF!&lt;5),K91,)</f>
        <v>#REF!</v>
      </c>
      <c r="K91" s="151" t="str">
        <f>IF(D91="","ZZZ9",IF(AND(#REF!&gt;0,#REF!&lt;5),D91&amp;#REF!,D91&amp;"9"))</f>
        <v>ZZZ9</v>
      </c>
      <c r="L91" s="152">
        <f t="shared" si="3"/>
        <v>999</v>
      </c>
      <c r="M91" s="342">
        <f t="shared" si="4"/>
        <v>999</v>
      </c>
      <c r="N91" s="155"/>
      <c r="O91" s="160"/>
      <c r="P91" s="154">
        <f t="shared" si="5"/>
        <v>999</v>
      </c>
      <c r="Q91" s="160"/>
    </row>
    <row r="92" spans="1:17" s="72" customFormat="1" ht="18.75" customHeight="1" x14ac:dyDescent="0.25">
      <c r="A92" s="144">
        <v>86</v>
      </c>
      <c r="B92" s="145"/>
      <c r="C92" s="145"/>
      <c r="D92" s="146"/>
      <c r="E92" s="147"/>
      <c r="F92" s="160"/>
      <c r="G92" s="160"/>
      <c r="H92" s="161"/>
      <c r="I92" s="341"/>
      <c r="J92" s="150" t="e">
        <f>IF(AND(Q92="",#REF!&gt;0,#REF!&lt;5),K92,)</f>
        <v>#REF!</v>
      </c>
      <c r="K92" s="151" t="str">
        <f>IF(D92="","ZZZ9",IF(AND(#REF!&gt;0,#REF!&lt;5),D92&amp;#REF!,D92&amp;"9"))</f>
        <v>ZZZ9</v>
      </c>
      <c r="L92" s="152">
        <f t="shared" si="3"/>
        <v>999</v>
      </c>
      <c r="M92" s="342">
        <f t="shared" si="4"/>
        <v>999</v>
      </c>
      <c r="N92" s="155"/>
      <c r="O92" s="160"/>
      <c r="P92" s="154">
        <f t="shared" si="5"/>
        <v>999</v>
      </c>
      <c r="Q92" s="160"/>
    </row>
    <row r="93" spans="1:17" s="72" customFormat="1" ht="18.75" customHeight="1" x14ac:dyDescent="0.25">
      <c r="A93" s="144">
        <v>87</v>
      </c>
      <c r="B93" s="145"/>
      <c r="C93" s="145"/>
      <c r="D93" s="146"/>
      <c r="E93" s="147"/>
      <c r="F93" s="160"/>
      <c r="G93" s="160"/>
      <c r="H93" s="161"/>
      <c r="I93" s="341"/>
      <c r="J93" s="150" t="e">
        <f>IF(AND(Q93="",#REF!&gt;0,#REF!&lt;5),K93,)</f>
        <v>#REF!</v>
      </c>
      <c r="K93" s="151" t="str">
        <f>IF(D93="","ZZZ9",IF(AND(#REF!&gt;0,#REF!&lt;5),D93&amp;#REF!,D93&amp;"9"))</f>
        <v>ZZZ9</v>
      </c>
      <c r="L93" s="152">
        <f t="shared" si="3"/>
        <v>999</v>
      </c>
      <c r="M93" s="342">
        <f t="shared" si="4"/>
        <v>999</v>
      </c>
      <c r="N93" s="155"/>
      <c r="O93" s="160"/>
      <c r="P93" s="154">
        <f t="shared" si="5"/>
        <v>999</v>
      </c>
      <c r="Q93" s="160"/>
    </row>
    <row r="94" spans="1:17" s="72" customFormat="1" ht="18.75" customHeight="1" x14ac:dyDescent="0.25">
      <c r="A94" s="144">
        <v>88</v>
      </c>
      <c r="B94" s="145"/>
      <c r="C94" s="145"/>
      <c r="D94" s="146"/>
      <c r="E94" s="147"/>
      <c r="F94" s="160"/>
      <c r="G94" s="160"/>
      <c r="H94" s="161"/>
      <c r="I94" s="341"/>
      <c r="J94" s="150" t="e">
        <f>IF(AND(Q94="",#REF!&gt;0,#REF!&lt;5),K94,)</f>
        <v>#REF!</v>
      </c>
      <c r="K94" s="151" t="str">
        <f>IF(D94="","ZZZ9",IF(AND(#REF!&gt;0,#REF!&lt;5),D94&amp;#REF!,D94&amp;"9"))</f>
        <v>ZZZ9</v>
      </c>
      <c r="L94" s="152">
        <f t="shared" si="3"/>
        <v>999</v>
      </c>
      <c r="M94" s="342">
        <f t="shared" si="4"/>
        <v>999</v>
      </c>
      <c r="N94" s="155"/>
      <c r="O94" s="160"/>
      <c r="P94" s="154">
        <f t="shared" si="5"/>
        <v>999</v>
      </c>
      <c r="Q94" s="160"/>
    </row>
    <row r="95" spans="1:17" s="72" customFormat="1" ht="18.75" customHeight="1" x14ac:dyDescent="0.25">
      <c r="A95" s="144">
        <v>89</v>
      </c>
      <c r="B95" s="145"/>
      <c r="C95" s="145"/>
      <c r="D95" s="146"/>
      <c r="E95" s="147"/>
      <c r="F95" s="160"/>
      <c r="G95" s="160"/>
      <c r="H95" s="161"/>
      <c r="I95" s="341"/>
      <c r="J95" s="150" t="e">
        <f>IF(AND(Q95="",#REF!&gt;0,#REF!&lt;5),K95,)</f>
        <v>#REF!</v>
      </c>
      <c r="K95" s="151" t="str">
        <f>IF(D95="","ZZZ9",IF(AND(#REF!&gt;0,#REF!&lt;5),D95&amp;#REF!,D95&amp;"9"))</f>
        <v>ZZZ9</v>
      </c>
      <c r="L95" s="152">
        <f t="shared" si="3"/>
        <v>999</v>
      </c>
      <c r="M95" s="342">
        <f t="shared" si="4"/>
        <v>999</v>
      </c>
      <c r="N95" s="155"/>
      <c r="O95" s="160"/>
      <c r="P95" s="154">
        <f t="shared" si="5"/>
        <v>999</v>
      </c>
      <c r="Q95" s="160"/>
    </row>
    <row r="96" spans="1:17" s="72" customFormat="1" ht="18.75" customHeight="1" x14ac:dyDescent="0.25">
      <c r="A96" s="144">
        <v>90</v>
      </c>
      <c r="B96" s="145"/>
      <c r="C96" s="145"/>
      <c r="D96" s="146"/>
      <c r="E96" s="147"/>
      <c r="F96" s="160"/>
      <c r="G96" s="160"/>
      <c r="H96" s="161"/>
      <c r="I96" s="341"/>
      <c r="J96" s="150" t="e">
        <f>IF(AND(Q96="",#REF!&gt;0,#REF!&lt;5),K96,)</f>
        <v>#REF!</v>
      </c>
      <c r="K96" s="151" t="str">
        <f>IF(D96="","ZZZ9",IF(AND(#REF!&gt;0,#REF!&lt;5),D96&amp;#REF!,D96&amp;"9"))</f>
        <v>ZZZ9</v>
      </c>
      <c r="L96" s="152">
        <f t="shared" si="3"/>
        <v>999</v>
      </c>
      <c r="M96" s="342">
        <f t="shared" si="4"/>
        <v>999</v>
      </c>
      <c r="N96" s="155"/>
      <c r="O96" s="160"/>
      <c r="P96" s="154">
        <f t="shared" si="5"/>
        <v>999</v>
      </c>
      <c r="Q96" s="160"/>
    </row>
    <row r="97" spans="1:17" s="72" customFormat="1" ht="18.75" customHeight="1" x14ac:dyDescent="0.25">
      <c r="A97" s="144">
        <v>91</v>
      </c>
      <c r="B97" s="145"/>
      <c r="C97" s="145"/>
      <c r="D97" s="146"/>
      <c r="E97" s="147"/>
      <c r="F97" s="160"/>
      <c r="G97" s="160"/>
      <c r="H97" s="161"/>
      <c r="I97" s="341"/>
      <c r="J97" s="150" t="e">
        <f>IF(AND(Q97="",#REF!&gt;0,#REF!&lt;5),K97,)</f>
        <v>#REF!</v>
      </c>
      <c r="K97" s="151" t="str">
        <f>IF(D97="","ZZZ9",IF(AND(#REF!&gt;0,#REF!&lt;5),D97&amp;#REF!,D97&amp;"9"))</f>
        <v>ZZZ9</v>
      </c>
      <c r="L97" s="152">
        <f t="shared" si="3"/>
        <v>999</v>
      </c>
      <c r="M97" s="342">
        <f t="shared" si="4"/>
        <v>999</v>
      </c>
      <c r="N97" s="155"/>
      <c r="O97" s="160"/>
      <c r="P97" s="154">
        <f t="shared" si="5"/>
        <v>999</v>
      </c>
      <c r="Q97" s="160"/>
    </row>
    <row r="98" spans="1:17" s="72" customFormat="1" ht="18.75" customHeight="1" x14ac:dyDescent="0.25">
      <c r="A98" s="144">
        <v>92</v>
      </c>
      <c r="B98" s="145"/>
      <c r="C98" s="145"/>
      <c r="D98" s="146"/>
      <c r="E98" s="147"/>
      <c r="F98" s="160"/>
      <c r="G98" s="160"/>
      <c r="H98" s="161"/>
      <c r="I98" s="341"/>
      <c r="J98" s="150" t="e">
        <f>IF(AND(Q98="",#REF!&gt;0,#REF!&lt;5),K98,)</f>
        <v>#REF!</v>
      </c>
      <c r="K98" s="151" t="str">
        <f>IF(D98="","ZZZ9",IF(AND(#REF!&gt;0,#REF!&lt;5),D98&amp;#REF!,D98&amp;"9"))</f>
        <v>ZZZ9</v>
      </c>
      <c r="L98" s="152">
        <f t="shared" si="3"/>
        <v>999</v>
      </c>
      <c r="M98" s="342">
        <f t="shared" si="4"/>
        <v>999</v>
      </c>
      <c r="N98" s="155"/>
      <c r="O98" s="160"/>
      <c r="P98" s="154">
        <f t="shared" si="5"/>
        <v>999</v>
      </c>
      <c r="Q98" s="160"/>
    </row>
    <row r="99" spans="1:17" s="72" customFormat="1" ht="18.75" customHeight="1" x14ac:dyDescent="0.25">
      <c r="A99" s="144">
        <v>93</v>
      </c>
      <c r="B99" s="145"/>
      <c r="C99" s="145"/>
      <c r="D99" s="146"/>
      <c r="E99" s="147"/>
      <c r="F99" s="160"/>
      <c r="G99" s="160"/>
      <c r="H99" s="161"/>
      <c r="I99" s="341"/>
      <c r="J99" s="150" t="e">
        <f>IF(AND(Q99="",#REF!&gt;0,#REF!&lt;5),K99,)</f>
        <v>#REF!</v>
      </c>
      <c r="K99" s="151" t="str">
        <f>IF(D99="","ZZZ9",IF(AND(#REF!&gt;0,#REF!&lt;5),D99&amp;#REF!,D99&amp;"9"))</f>
        <v>ZZZ9</v>
      </c>
      <c r="L99" s="152">
        <f t="shared" si="3"/>
        <v>999</v>
      </c>
      <c r="M99" s="342">
        <f t="shared" si="4"/>
        <v>999</v>
      </c>
      <c r="N99" s="155"/>
      <c r="O99" s="160"/>
      <c r="P99" s="154">
        <f t="shared" si="5"/>
        <v>999</v>
      </c>
      <c r="Q99" s="160"/>
    </row>
    <row r="100" spans="1:17" s="72" customFormat="1" ht="18.75" customHeight="1" x14ac:dyDescent="0.25">
      <c r="A100" s="144">
        <v>94</v>
      </c>
      <c r="B100" s="145"/>
      <c r="C100" s="145"/>
      <c r="D100" s="146"/>
      <c r="E100" s="147"/>
      <c r="F100" s="160"/>
      <c r="G100" s="160"/>
      <c r="H100" s="161"/>
      <c r="I100" s="341"/>
      <c r="J100" s="150" t="e">
        <f>IF(AND(Q100="",#REF!&gt;0,#REF!&lt;5),K100,)</f>
        <v>#REF!</v>
      </c>
      <c r="K100" s="151" t="str">
        <f>IF(D100="","ZZZ9",IF(AND(#REF!&gt;0,#REF!&lt;5),D100&amp;#REF!,D100&amp;"9"))</f>
        <v>ZZZ9</v>
      </c>
      <c r="L100" s="152">
        <f t="shared" si="3"/>
        <v>999</v>
      </c>
      <c r="M100" s="342">
        <f t="shared" si="4"/>
        <v>999</v>
      </c>
      <c r="N100" s="155"/>
      <c r="O100" s="160"/>
      <c r="P100" s="154">
        <f t="shared" si="5"/>
        <v>999</v>
      </c>
      <c r="Q100" s="160"/>
    </row>
    <row r="101" spans="1:17" s="72" customFormat="1" ht="18.75" customHeight="1" x14ac:dyDescent="0.25">
      <c r="A101" s="144">
        <v>95</v>
      </c>
      <c r="B101" s="145"/>
      <c r="C101" s="145"/>
      <c r="D101" s="146"/>
      <c r="E101" s="147"/>
      <c r="F101" s="160"/>
      <c r="G101" s="160"/>
      <c r="H101" s="161"/>
      <c r="I101" s="341"/>
      <c r="J101" s="150" t="e">
        <f>IF(AND(Q101="",#REF!&gt;0,#REF!&lt;5),K101,)</f>
        <v>#REF!</v>
      </c>
      <c r="K101" s="151" t="str">
        <f>IF(D101="","ZZZ9",IF(AND(#REF!&gt;0,#REF!&lt;5),D101&amp;#REF!,D101&amp;"9"))</f>
        <v>ZZZ9</v>
      </c>
      <c r="L101" s="152">
        <f t="shared" si="3"/>
        <v>999</v>
      </c>
      <c r="M101" s="342">
        <f t="shared" si="4"/>
        <v>999</v>
      </c>
      <c r="N101" s="155"/>
      <c r="O101" s="160"/>
      <c r="P101" s="154">
        <f t="shared" si="5"/>
        <v>999</v>
      </c>
      <c r="Q101" s="160"/>
    </row>
    <row r="102" spans="1:17" s="72" customFormat="1" ht="18.75" customHeight="1" x14ac:dyDescent="0.25">
      <c r="A102" s="144">
        <v>96</v>
      </c>
      <c r="B102" s="145"/>
      <c r="C102" s="145"/>
      <c r="D102" s="146"/>
      <c r="E102" s="147"/>
      <c r="F102" s="160"/>
      <c r="G102" s="160"/>
      <c r="H102" s="161"/>
      <c r="I102" s="341"/>
      <c r="J102" s="150" t="e">
        <f>IF(AND(Q102="",#REF!&gt;0,#REF!&lt;5),K102,)</f>
        <v>#REF!</v>
      </c>
      <c r="K102" s="151" t="str">
        <f>IF(D102="","ZZZ9",IF(AND(#REF!&gt;0,#REF!&lt;5),D102&amp;#REF!,D102&amp;"9"))</f>
        <v>ZZZ9</v>
      </c>
      <c r="L102" s="152">
        <f t="shared" si="3"/>
        <v>999</v>
      </c>
      <c r="M102" s="342">
        <f t="shared" si="4"/>
        <v>999</v>
      </c>
      <c r="N102" s="155"/>
      <c r="O102" s="160"/>
      <c r="P102" s="154">
        <f t="shared" si="5"/>
        <v>999</v>
      </c>
      <c r="Q102" s="160"/>
    </row>
    <row r="103" spans="1:17" s="72" customFormat="1" ht="18.75" customHeight="1" x14ac:dyDescent="0.25">
      <c r="A103" s="144">
        <v>97</v>
      </c>
      <c r="B103" s="145"/>
      <c r="C103" s="145"/>
      <c r="D103" s="146"/>
      <c r="E103" s="147"/>
      <c r="F103" s="160"/>
      <c r="G103" s="160"/>
      <c r="H103" s="161"/>
      <c r="I103" s="341"/>
      <c r="J103" s="150" t="e">
        <f>IF(AND(Q103="",#REF!&gt;0,#REF!&lt;5),K103,)</f>
        <v>#REF!</v>
      </c>
      <c r="K103" s="151" t="str">
        <f>IF(D103="","ZZZ9",IF(AND(#REF!&gt;0,#REF!&lt;5),D103&amp;#REF!,D103&amp;"9"))</f>
        <v>ZZZ9</v>
      </c>
      <c r="L103" s="152">
        <f t="shared" si="3"/>
        <v>999</v>
      </c>
      <c r="M103" s="342">
        <f t="shared" si="4"/>
        <v>999</v>
      </c>
      <c r="N103" s="155"/>
      <c r="O103" s="160"/>
      <c r="P103" s="154">
        <f t="shared" si="5"/>
        <v>999</v>
      </c>
      <c r="Q103" s="160"/>
    </row>
    <row r="104" spans="1:17" s="72" customFormat="1" ht="18.75" customHeight="1" x14ac:dyDescent="0.25">
      <c r="A104" s="144">
        <v>98</v>
      </c>
      <c r="B104" s="145"/>
      <c r="C104" s="145"/>
      <c r="D104" s="146"/>
      <c r="E104" s="147"/>
      <c r="F104" s="160"/>
      <c r="G104" s="160"/>
      <c r="H104" s="161"/>
      <c r="I104" s="341"/>
      <c r="J104" s="150" t="e">
        <f>IF(AND(Q104="",#REF!&gt;0,#REF!&lt;5),K104,)</f>
        <v>#REF!</v>
      </c>
      <c r="K104" s="151" t="str">
        <f>IF(D104="","ZZZ9",IF(AND(#REF!&gt;0,#REF!&lt;5),D104&amp;#REF!,D104&amp;"9"))</f>
        <v>ZZZ9</v>
      </c>
      <c r="L104" s="152">
        <f t="shared" ref="L104:L135" si="6">IF(Q104="",999,Q104)</f>
        <v>999</v>
      </c>
      <c r="M104" s="342">
        <f t="shared" ref="M104:M135" si="7">IF(P104=999,999,1)</f>
        <v>999</v>
      </c>
      <c r="N104" s="155"/>
      <c r="O104" s="160"/>
      <c r="P104" s="154">
        <f t="shared" ref="P104:P135" si="8">IF(N104="DA",1,IF(N104="WC",2,IF(N104="SE",3,IF(N104="Q",4,IF(N104="LL",5,999)))))</f>
        <v>999</v>
      </c>
      <c r="Q104" s="160"/>
    </row>
    <row r="105" spans="1:17" s="72" customFormat="1" ht="18.75" customHeight="1" x14ac:dyDescent="0.25">
      <c r="A105" s="144">
        <v>99</v>
      </c>
      <c r="B105" s="145"/>
      <c r="C105" s="145"/>
      <c r="D105" s="146"/>
      <c r="E105" s="147"/>
      <c r="F105" s="160"/>
      <c r="G105" s="160"/>
      <c r="H105" s="161"/>
      <c r="I105" s="341"/>
      <c r="J105" s="150" t="e">
        <f>IF(AND(Q105="",#REF!&gt;0,#REF!&lt;5),K105,)</f>
        <v>#REF!</v>
      </c>
      <c r="K105" s="151" t="str">
        <f>IF(D105="","ZZZ9",IF(AND(#REF!&gt;0,#REF!&lt;5),D105&amp;#REF!,D105&amp;"9"))</f>
        <v>ZZZ9</v>
      </c>
      <c r="L105" s="152">
        <f t="shared" si="6"/>
        <v>999</v>
      </c>
      <c r="M105" s="342">
        <f t="shared" si="7"/>
        <v>999</v>
      </c>
      <c r="N105" s="155"/>
      <c r="O105" s="160"/>
      <c r="P105" s="154">
        <f t="shared" si="8"/>
        <v>999</v>
      </c>
      <c r="Q105" s="160"/>
    </row>
    <row r="106" spans="1:17" s="72" customFormat="1" ht="18.75" customHeight="1" x14ac:dyDescent="0.25">
      <c r="A106" s="144">
        <v>100</v>
      </c>
      <c r="B106" s="145"/>
      <c r="C106" s="145"/>
      <c r="D106" s="146"/>
      <c r="E106" s="147"/>
      <c r="F106" s="160"/>
      <c r="G106" s="160"/>
      <c r="H106" s="161"/>
      <c r="I106" s="341"/>
      <c r="J106" s="150" t="e">
        <f>IF(AND(Q106="",#REF!&gt;0,#REF!&lt;5),K106,)</f>
        <v>#REF!</v>
      </c>
      <c r="K106" s="151" t="str">
        <f>IF(D106="","ZZZ9",IF(AND(#REF!&gt;0,#REF!&lt;5),D106&amp;#REF!,D106&amp;"9"))</f>
        <v>ZZZ9</v>
      </c>
      <c r="L106" s="152">
        <f t="shared" si="6"/>
        <v>999</v>
      </c>
      <c r="M106" s="342">
        <f t="shared" si="7"/>
        <v>999</v>
      </c>
      <c r="N106" s="155"/>
      <c r="O106" s="160"/>
      <c r="P106" s="154">
        <f t="shared" si="8"/>
        <v>999</v>
      </c>
      <c r="Q106" s="160"/>
    </row>
    <row r="107" spans="1:17" s="72" customFormat="1" ht="18.75" customHeight="1" x14ac:dyDescent="0.25">
      <c r="A107" s="144">
        <v>101</v>
      </c>
      <c r="B107" s="145"/>
      <c r="C107" s="145"/>
      <c r="D107" s="146"/>
      <c r="E107" s="147"/>
      <c r="F107" s="160"/>
      <c r="G107" s="160"/>
      <c r="H107" s="161"/>
      <c r="I107" s="341"/>
      <c r="J107" s="150" t="e">
        <f>IF(AND(Q107="",#REF!&gt;0,#REF!&lt;5),K107,)</f>
        <v>#REF!</v>
      </c>
      <c r="K107" s="151" t="str">
        <f>IF(D107="","ZZZ9",IF(AND(#REF!&gt;0,#REF!&lt;5),D107&amp;#REF!,D107&amp;"9"))</f>
        <v>ZZZ9</v>
      </c>
      <c r="L107" s="152">
        <f t="shared" si="6"/>
        <v>999</v>
      </c>
      <c r="M107" s="342">
        <f t="shared" si="7"/>
        <v>999</v>
      </c>
      <c r="N107" s="155"/>
      <c r="O107" s="160"/>
      <c r="P107" s="154">
        <f t="shared" si="8"/>
        <v>999</v>
      </c>
      <c r="Q107" s="160"/>
    </row>
    <row r="108" spans="1:17" s="72" customFormat="1" ht="18.75" customHeight="1" x14ac:dyDescent="0.25">
      <c r="A108" s="144">
        <v>102</v>
      </c>
      <c r="B108" s="145"/>
      <c r="C108" s="145"/>
      <c r="D108" s="146"/>
      <c r="E108" s="147"/>
      <c r="F108" s="160"/>
      <c r="G108" s="160"/>
      <c r="H108" s="161"/>
      <c r="I108" s="341"/>
      <c r="J108" s="150" t="e">
        <f>IF(AND(Q108="",#REF!&gt;0,#REF!&lt;5),K108,)</f>
        <v>#REF!</v>
      </c>
      <c r="K108" s="151" t="str">
        <f>IF(D108="","ZZZ9",IF(AND(#REF!&gt;0,#REF!&lt;5),D108&amp;#REF!,D108&amp;"9"))</f>
        <v>ZZZ9</v>
      </c>
      <c r="L108" s="152">
        <f t="shared" si="6"/>
        <v>999</v>
      </c>
      <c r="M108" s="342">
        <f t="shared" si="7"/>
        <v>999</v>
      </c>
      <c r="N108" s="155"/>
      <c r="O108" s="160"/>
      <c r="P108" s="154">
        <f t="shared" si="8"/>
        <v>999</v>
      </c>
      <c r="Q108" s="160"/>
    </row>
    <row r="109" spans="1:17" s="72" customFormat="1" ht="18.75" customHeight="1" x14ac:dyDescent="0.25">
      <c r="A109" s="144">
        <v>103</v>
      </c>
      <c r="B109" s="145"/>
      <c r="C109" s="145"/>
      <c r="D109" s="146"/>
      <c r="E109" s="147"/>
      <c r="F109" s="160"/>
      <c r="G109" s="160"/>
      <c r="H109" s="161"/>
      <c r="I109" s="341"/>
      <c r="J109" s="150" t="e">
        <f>IF(AND(Q109="",#REF!&gt;0,#REF!&lt;5),K109,)</f>
        <v>#REF!</v>
      </c>
      <c r="K109" s="151" t="str">
        <f>IF(D109="","ZZZ9",IF(AND(#REF!&gt;0,#REF!&lt;5),D109&amp;#REF!,D109&amp;"9"))</f>
        <v>ZZZ9</v>
      </c>
      <c r="L109" s="152">
        <f t="shared" si="6"/>
        <v>999</v>
      </c>
      <c r="M109" s="342">
        <f t="shared" si="7"/>
        <v>999</v>
      </c>
      <c r="N109" s="155"/>
      <c r="O109" s="160"/>
      <c r="P109" s="154">
        <f t="shared" si="8"/>
        <v>999</v>
      </c>
      <c r="Q109" s="160"/>
    </row>
    <row r="110" spans="1:17" s="72" customFormat="1" ht="18.75" customHeight="1" x14ac:dyDescent="0.25">
      <c r="A110" s="144">
        <v>104</v>
      </c>
      <c r="B110" s="145"/>
      <c r="C110" s="145"/>
      <c r="D110" s="146"/>
      <c r="E110" s="147"/>
      <c r="F110" s="160"/>
      <c r="G110" s="160"/>
      <c r="H110" s="161"/>
      <c r="I110" s="341"/>
      <c r="J110" s="150" t="e">
        <f>IF(AND(Q110="",#REF!&gt;0,#REF!&lt;5),K110,)</f>
        <v>#REF!</v>
      </c>
      <c r="K110" s="151" t="str">
        <f>IF(D110="","ZZZ9",IF(AND(#REF!&gt;0,#REF!&lt;5),D110&amp;#REF!,D110&amp;"9"))</f>
        <v>ZZZ9</v>
      </c>
      <c r="L110" s="152">
        <f t="shared" si="6"/>
        <v>999</v>
      </c>
      <c r="M110" s="342">
        <f t="shared" si="7"/>
        <v>999</v>
      </c>
      <c r="N110" s="155"/>
      <c r="O110" s="160"/>
      <c r="P110" s="154">
        <f t="shared" si="8"/>
        <v>999</v>
      </c>
      <c r="Q110" s="160"/>
    </row>
    <row r="111" spans="1:17" s="72" customFormat="1" ht="18.75" customHeight="1" x14ac:dyDescent="0.25">
      <c r="A111" s="144">
        <v>105</v>
      </c>
      <c r="B111" s="145"/>
      <c r="C111" s="145"/>
      <c r="D111" s="146"/>
      <c r="E111" s="147"/>
      <c r="F111" s="160"/>
      <c r="G111" s="160"/>
      <c r="H111" s="161"/>
      <c r="I111" s="341"/>
      <c r="J111" s="150" t="e">
        <f>IF(AND(Q111="",#REF!&gt;0,#REF!&lt;5),K111,)</f>
        <v>#REF!</v>
      </c>
      <c r="K111" s="151" t="str">
        <f>IF(D111="","ZZZ9",IF(AND(#REF!&gt;0,#REF!&lt;5),D111&amp;#REF!,D111&amp;"9"))</f>
        <v>ZZZ9</v>
      </c>
      <c r="L111" s="152">
        <f t="shared" si="6"/>
        <v>999</v>
      </c>
      <c r="M111" s="342">
        <f t="shared" si="7"/>
        <v>999</v>
      </c>
      <c r="N111" s="155"/>
      <c r="O111" s="160"/>
      <c r="P111" s="154">
        <f t="shared" si="8"/>
        <v>999</v>
      </c>
      <c r="Q111" s="160"/>
    </row>
    <row r="112" spans="1:17" s="72" customFormat="1" ht="18.75" customHeight="1" x14ac:dyDescent="0.25">
      <c r="A112" s="144">
        <v>106</v>
      </c>
      <c r="B112" s="145"/>
      <c r="C112" s="145"/>
      <c r="D112" s="146"/>
      <c r="E112" s="147"/>
      <c r="F112" s="160"/>
      <c r="G112" s="160"/>
      <c r="H112" s="161"/>
      <c r="I112" s="341"/>
      <c r="J112" s="150" t="e">
        <f>IF(AND(Q112="",#REF!&gt;0,#REF!&lt;5),K112,)</f>
        <v>#REF!</v>
      </c>
      <c r="K112" s="151" t="str">
        <f>IF(D112="","ZZZ9",IF(AND(#REF!&gt;0,#REF!&lt;5),D112&amp;#REF!,D112&amp;"9"))</f>
        <v>ZZZ9</v>
      </c>
      <c r="L112" s="152">
        <f t="shared" si="6"/>
        <v>999</v>
      </c>
      <c r="M112" s="342">
        <f t="shared" si="7"/>
        <v>999</v>
      </c>
      <c r="N112" s="155"/>
      <c r="O112" s="160"/>
      <c r="P112" s="154">
        <f t="shared" si="8"/>
        <v>999</v>
      </c>
      <c r="Q112" s="160"/>
    </row>
    <row r="113" spans="1:17" s="72" customFormat="1" ht="18.75" customHeight="1" x14ac:dyDescent="0.25">
      <c r="A113" s="144">
        <v>107</v>
      </c>
      <c r="B113" s="145"/>
      <c r="C113" s="145"/>
      <c r="D113" s="146"/>
      <c r="E113" s="147"/>
      <c r="F113" s="160"/>
      <c r="G113" s="160"/>
      <c r="H113" s="161"/>
      <c r="I113" s="341"/>
      <c r="J113" s="150" t="e">
        <f>IF(AND(Q113="",#REF!&gt;0,#REF!&lt;5),K113,)</f>
        <v>#REF!</v>
      </c>
      <c r="K113" s="151" t="str">
        <f>IF(D113="","ZZZ9",IF(AND(#REF!&gt;0,#REF!&lt;5),D113&amp;#REF!,D113&amp;"9"))</f>
        <v>ZZZ9</v>
      </c>
      <c r="L113" s="152">
        <f t="shared" si="6"/>
        <v>999</v>
      </c>
      <c r="M113" s="342">
        <f t="shared" si="7"/>
        <v>999</v>
      </c>
      <c r="N113" s="155"/>
      <c r="O113" s="160"/>
      <c r="P113" s="154">
        <f t="shared" si="8"/>
        <v>999</v>
      </c>
      <c r="Q113" s="160"/>
    </row>
    <row r="114" spans="1:17" s="72" customFormat="1" ht="18.75" customHeight="1" x14ac:dyDescent="0.25">
      <c r="A114" s="144">
        <v>108</v>
      </c>
      <c r="B114" s="145"/>
      <c r="C114" s="145"/>
      <c r="D114" s="146"/>
      <c r="E114" s="147"/>
      <c r="F114" s="160"/>
      <c r="G114" s="160"/>
      <c r="H114" s="161"/>
      <c r="I114" s="341"/>
      <c r="J114" s="150" t="e">
        <f>IF(AND(Q114="",#REF!&gt;0,#REF!&lt;5),K114,)</f>
        <v>#REF!</v>
      </c>
      <c r="K114" s="151" t="str">
        <f>IF(D114="","ZZZ9",IF(AND(#REF!&gt;0,#REF!&lt;5),D114&amp;#REF!,D114&amp;"9"))</f>
        <v>ZZZ9</v>
      </c>
      <c r="L114" s="152">
        <f t="shared" si="6"/>
        <v>999</v>
      </c>
      <c r="M114" s="342">
        <f t="shared" si="7"/>
        <v>999</v>
      </c>
      <c r="N114" s="155"/>
      <c r="O114" s="160"/>
      <c r="P114" s="154">
        <f t="shared" si="8"/>
        <v>999</v>
      </c>
      <c r="Q114" s="160"/>
    </row>
    <row r="115" spans="1:17" s="72" customFormat="1" ht="18.75" customHeight="1" x14ac:dyDescent="0.25">
      <c r="A115" s="144">
        <v>109</v>
      </c>
      <c r="B115" s="145"/>
      <c r="C115" s="145"/>
      <c r="D115" s="146"/>
      <c r="E115" s="147"/>
      <c r="F115" s="160"/>
      <c r="G115" s="160"/>
      <c r="H115" s="161"/>
      <c r="I115" s="341"/>
      <c r="J115" s="150" t="e">
        <f>IF(AND(Q115="",#REF!&gt;0,#REF!&lt;5),K115,)</f>
        <v>#REF!</v>
      </c>
      <c r="K115" s="151" t="str">
        <f>IF(D115="","ZZZ9",IF(AND(#REF!&gt;0,#REF!&lt;5),D115&amp;#REF!,D115&amp;"9"))</f>
        <v>ZZZ9</v>
      </c>
      <c r="L115" s="152">
        <f t="shared" si="6"/>
        <v>999</v>
      </c>
      <c r="M115" s="342">
        <f t="shared" si="7"/>
        <v>999</v>
      </c>
      <c r="N115" s="155"/>
      <c r="O115" s="160"/>
      <c r="P115" s="154">
        <f t="shared" si="8"/>
        <v>999</v>
      </c>
      <c r="Q115" s="160"/>
    </row>
    <row r="116" spans="1:17" s="72" customFormat="1" ht="18.75" customHeight="1" x14ac:dyDescent="0.25">
      <c r="A116" s="144">
        <v>110</v>
      </c>
      <c r="B116" s="145"/>
      <c r="C116" s="145"/>
      <c r="D116" s="146"/>
      <c r="E116" s="147"/>
      <c r="F116" s="160"/>
      <c r="G116" s="160"/>
      <c r="H116" s="161"/>
      <c r="I116" s="341"/>
      <c r="J116" s="150" t="e">
        <f>IF(AND(Q116="",#REF!&gt;0,#REF!&lt;5),K116,)</f>
        <v>#REF!</v>
      </c>
      <c r="K116" s="151" t="str">
        <f>IF(D116="","ZZZ9",IF(AND(#REF!&gt;0,#REF!&lt;5),D116&amp;#REF!,D116&amp;"9"))</f>
        <v>ZZZ9</v>
      </c>
      <c r="L116" s="152">
        <f t="shared" si="6"/>
        <v>999</v>
      </c>
      <c r="M116" s="342">
        <f t="shared" si="7"/>
        <v>999</v>
      </c>
      <c r="N116" s="155"/>
      <c r="O116" s="160"/>
      <c r="P116" s="154">
        <f t="shared" si="8"/>
        <v>999</v>
      </c>
      <c r="Q116" s="160"/>
    </row>
    <row r="117" spans="1:17" s="72" customFormat="1" ht="18.75" customHeight="1" x14ac:dyDescent="0.25">
      <c r="A117" s="144">
        <v>111</v>
      </c>
      <c r="B117" s="145"/>
      <c r="C117" s="145"/>
      <c r="D117" s="146"/>
      <c r="E117" s="147"/>
      <c r="F117" s="160"/>
      <c r="G117" s="160"/>
      <c r="H117" s="161"/>
      <c r="I117" s="341"/>
      <c r="J117" s="150" t="e">
        <f>IF(AND(Q117="",#REF!&gt;0,#REF!&lt;5),K117,)</f>
        <v>#REF!</v>
      </c>
      <c r="K117" s="151" t="str">
        <f>IF(D117="","ZZZ9",IF(AND(#REF!&gt;0,#REF!&lt;5),D117&amp;#REF!,D117&amp;"9"))</f>
        <v>ZZZ9</v>
      </c>
      <c r="L117" s="152">
        <f t="shared" si="6"/>
        <v>999</v>
      </c>
      <c r="M117" s="342">
        <f t="shared" si="7"/>
        <v>999</v>
      </c>
      <c r="N117" s="155"/>
      <c r="O117" s="160"/>
      <c r="P117" s="154">
        <f t="shared" si="8"/>
        <v>999</v>
      </c>
      <c r="Q117" s="160"/>
    </row>
    <row r="118" spans="1:17" s="72" customFormat="1" ht="18.75" customHeight="1" x14ac:dyDescent="0.25">
      <c r="A118" s="144">
        <v>112</v>
      </c>
      <c r="B118" s="145"/>
      <c r="C118" s="145"/>
      <c r="D118" s="146"/>
      <c r="E118" s="147"/>
      <c r="F118" s="160"/>
      <c r="G118" s="160"/>
      <c r="H118" s="161"/>
      <c r="I118" s="341"/>
      <c r="J118" s="150" t="e">
        <f>IF(AND(Q118="",#REF!&gt;0,#REF!&lt;5),K118,)</f>
        <v>#REF!</v>
      </c>
      <c r="K118" s="151" t="str">
        <f>IF(D118="","ZZZ9",IF(AND(#REF!&gt;0,#REF!&lt;5),D118&amp;#REF!,D118&amp;"9"))</f>
        <v>ZZZ9</v>
      </c>
      <c r="L118" s="152">
        <f t="shared" si="6"/>
        <v>999</v>
      </c>
      <c r="M118" s="342">
        <f t="shared" si="7"/>
        <v>999</v>
      </c>
      <c r="N118" s="155"/>
      <c r="O118" s="160"/>
      <c r="P118" s="154">
        <f t="shared" si="8"/>
        <v>999</v>
      </c>
      <c r="Q118" s="160"/>
    </row>
    <row r="119" spans="1:17" s="72" customFormat="1" ht="18.75" customHeight="1" x14ac:dyDescent="0.25">
      <c r="A119" s="144">
        <v>113</v>
      </c>
      <c r="B119" s="145"/>
      <c r="C119" s="145"/>
      <c r="D119" s="146"/>
      <c r="E119" s="147"/>
      <c r="F119" s="160"/>
      <c r="G119" s="160"/>
      <c r="H119" s="161"/>
      <c r="I119" s="341"/>
      <c r="J119" s="150" t="e">
        <f>IF(AND(Q119="",#REF!&gt;0,#REF!&lt;5),K119,)</f>
        <v>#REF!</v>
      </c>
      <c r="K119" s="151" t="str">
        <f>IF(D119="","ZZZ9",IF(AND(#REF!&gt;0,#REF!&lt;5),D119&amp;#REF!,D119&amp;"9"))</f>
        <v>ZZZ9</v>
      </c>
      <c r="L119" s="152">
        <f t="shared" si="6"/>
        <v>999</v>
      </c>
      <c r="M119" s="342">
        <f t="shared" si="7"/>
        <v>999</v>
      </c>
      <c r="N119" s="155"/>
      <c r="O119" s="160"/>
      <c r="P119" s="154">
        <f t="shared" si="8"/>
        <v>999</v>
      </c>
      <c r="Q119" s="160"/>
    </row>
    <row r="120" spans="1:17" s="72" customFormat="1" ht="18.75" customHeight="1" x14ac:dyDescent="0.25">
      <c r="A120" s="144">
        <v>114</v>
      </c>
      <c r="B120" s="145"/>
      <c r="C120" s="145"/>
      <c r="D120" s="146"/>
      <c r="E120" s="147"/>
      <c r="F120" s="160"/>
      <c r="G120" s="160"/>
      <c r="H120" s="161"/>
      <c r="I120" s="341"/>
      <c r="J120" s="150" t="e">
        <f>IF(AND(Q120="",#REF!&gt;0,#REF!&lt;5),K120,)</f>
        <v>#REF!</v>
      </c>
      <c r="K120" s="151" t="str">
        <f>IF(D120="","ZZZ9",IF(AND(#REF!&gt;0,#REF!&lt;5),D120&amp;#REF!,D120&amp;"9"))</f>
        <v>ZZZ9</v>
      </c>
      <c r="L120" s="152">
        <f t="shared" si="6"/>
        <v>999</v>
      </c>
      <c r="M120" s="342">
        <f t="shared" si="7"/>
        <v>999</v>
      </c>
      <c r="N120" s="155"/>
      <c r="O120" s="160"/>
      <c r="P120" s="154">
        <f t="shared" si="8"/>
        <v>999</v>
      </c>
      <c r="Q120" s="160"/>
    </row>
    <row r="121" spans="1:17" s="72" customFormat="1" ht="18.75" customHeight="1" x14ac:dyDescent="0.25">
      <c r="A121" s="144">
        <v>115</v>
      </c>
      <c r="B121" s="145"/>
      <c r="C121" s="145"/>
      <c r="D121" s="146"/>
      <c r="E121" s="147"/>
      <c r="F121" s="160"/>
      <c r="G121" s="160"/>
      <c r="H121" s="161"/>
      <c r="I121" s="341"/>
      <c r="J121" s="150" t="e">
        <f>IF(AND(Q121="",#REF!&gt;0,#REF!&lt;5),K121,)</f>
        <v>#REF!</v>
      </c>
      <c r="K121" s="151" t="str">
        <f>IF(D121="","ZZZ9",IF(AND(#REF!&gt;0,#REF!&lt;5),D121&amp;#REF!,D121&amp;"9"))</f>
        <v>ZZZ9</v>
      </c>
      <c r="L121" s="152">
        <f t="shared" si="6"/>
        <v>999</v>
      </c>
      <c r="M121" s="342">
        <f t="shared" si="7"/>
        <v>999</v>
      </c>
      <c r="N121" s="155"/>
      <c r="O121" s="160"/>
      <c r="P121" s="154">
        <f t="shared" si="8"/>
        <v>999</v>
      </c>
      <c r="Q121" s="160"/>
    </row>
    <row r="122" spans="1:17" s="72" customFormat="1" ht="18.75" customHeight="1" x14ac:dyDescent="0.25">
      <c r="A122" s="144">
        <v>116</v>
      </c>
      <c r="B122" s="145"/>
      <c r="C122" s="145"/>
      <c r="D122" s="146"/>
      <c r="E122" s="147"/>
      <c r="F122" s="160"/>
      <c r="G122" s="160"/>
      <c r="H122" s="161"/>
      <c r="I122" s="341"/>
      <c r="J122" s="150" t="e">
        <f>IF(AND(Q122="",#REF!&gt;0,#REF!&lt;5),K122,)</f>
        <v>#REF!</v>
      </c>
      <c r="K122" s="151" t="str">
        <f>IF(D122="","ZZZ9",IF(AND(#REF!&gt;0,#REF!&lt;5),D122&amp;#REF!,D122&amp;"9"))</f>
        <v>ZZZ9</v>
      </c>
      <c r="L122" s="152">
        <f t="shared" si="6"/>
        <v>999</v>
      </c>
      <c r="M122" s="342">
        <f t="shared" si="7"/>
        <v>999</v>
      </c>
      <c r="N122" s="155"/>
      <c r="O122" s="160"/>
      <c r="P122" s="154">
        <f t="shared" si="8"/>
        <v>999</v>
      </c>
      <c r="Q122" s="160"/>
    </row>
    <row r="123" spans="1:17" s="72" customFormat="1" ht="18.75" customHeight="1" x14ac:dyDescent="0.25">
      <c r="A123" s="144">
        <v>117</v>
      </c>
      <c r="B123" s="145"/>
      <c r="C123" s="145"/>
      <c r="D123" s="146"/>
      <c r="E123" s="147"/>
      <c r="F123" s="160"/>
      <c r="G123" s="160"/>
      <c r="H123" s="161"/>
      <c r="I123" s="341"/>
      <c r="J123" s="150" t="e">
        <f>IF(AND(Q123="",#REF!&gt;0,#REF!&lt;5),K123,)</f>
        <v>#REF!</v>
      </c>
      <c r="K123" s="151" t="str">
        <f>IF(D123="","ZZZ9",IF(AND(#REF!&gt;0,#REF!&lt;5),D123&amp;#REF!,D123&amp;"9"))</f>
        <v>ZZZ9</v>
      </c>
      <c r="L123" s="152">
        <f t="shared" si="6"/>
        <v>999</v>
      </c>
      <c r="M123" s="342">
        <f t="shared" si="7"/>
        <v>999</v>
      </c>
      <c r="N123" s="155"/>
      <c r="O123" s="160"/>
      <c r="P123" s="154">
        <f t="shared" si="8"/>
        <v>999</v>
      </c>
      <c r="Q123" s="160"/>
    </row>
    <row r="124" spans="1:17" s="72" customFormat="1" ht="18.75" customHeight="1" x14ac:dyDescent="0.25">
      <c r="A124" s="144">
        <v>118</v>
      </c>
      <c r="B124" s="145"/>
      <c r="C124" s="145"/>
      <c r="D124" s="146"/>
      <c r="E124" s="147"/>
      <c r="F124" s="160"/>
      <c r="G124" s="160"/>
      <c r="H124" s="161"/>
      <c r="I124" s="341"/>
      <c r="J124" s="150" t="e">
        <f>IF(AND(Q124="",#REF!&gt;0,#REF!&lt;5),K124,)</f>
        <v>#REF!</v>
      </c>
      <c r="K124" s="151" t="str">
        <f>IF(D124="","ZZZ9",IF(AND(#REF!&gt;0,#REF!&lt;5),D124&amp;#REF!,D124&amp;"9"))</f>
        <v>ZZZ9</v>
      </c>
      <c r="L124" s="152">
        <f t="shared" si="6"/>
        <v>999</v>
      </c>
      <c r="M124" s="342">
        <f t="shared" si="7"/>
        <v>999</v>
      </c>
      <c r="N124" s="155"/>
      <c r="O124" s="160"/>
      <c r="P124" s="154">
        <f t="shared" si="8"/>
        <v>999</v>
      </c>
      <c r="Q124" s="160"/>
    </row>
    <row r="125" spans="1:17" s="72" customFormat="1" ht="18.75" customHeight="1" x14ac:dyDescent="0.25">
      <c r="A125" s="144">
        <v>119</v>
      </c>
      <c r="B125" s="145"/>
      <c r="C125" s="145"/>
      <c r="D125" s="146"/>
      <c r="E125" s="147"/>
      <c r="F125" s="160"/>
      <c r="G125" s="160"/>
      <c r="H125" s="161"/>
      <c r="I125" s="341"/>
      <c r="J125" s="150" t="e">
        <f>IF(AND(Q125="",#REF!&gt;0,#REF!&lt;5),K125,)</f>
        <v>#REF!</v>
      </c>
      <c r="K125" s="151" t="str">
        <f>IF(D125="","ZZZ9",IF(AND(#REF!&gt;0,#REF!&lt;5),D125&amp;#REF!,D125&amp;"9"))</f>
        <v>ZZZ9</v>
      </c>
      <c r="L125" s="152">
        <f t="shared" si="6"/>
        <v>999</v>
      </c>
      <c r="M125" s="342">
        <f t="shared" si="7"/>
        <v>999</v>
      </c>
      <c r="N125" s="155"/>
      <c r="O125" s="160"/>
      <c r="P125" s="154">
        <f t="shared" si="8"/>
        <v>999</v>
      </c>
      <c r="Q125" s="160"/>
    </row>
    <row r="126" spans="1:17" s="72" customFormat="1" ht="18.75" customHeight="1" x14ac:dyDescent="0.25">
      <c r="A126" s="144">
        <v>120</v>
      </c>
      <c r="B126" s="145"/>
      <c r="C126" s="145"/>
      <c r="D126" s="146"/>
      <c r="E126" s="147"/>
      <c r="F126" s="160"/>
      <c r="G126" s="160"/>
      <c r="H126" s="161"/>
      <c r="I126" s="341"/>
      <c r="J126" s="150" t="e">
        <f>IF(AND(Q126="",#REF!&gt;0,#REF!&lt;5),K126,)</f>
        <v>#REF!</v>
      </c>
      <c r="K126" s="151" t="str">
        <f>IF(D126="","ZZZ9",IF(AND(#REF!&gt;0,#REF!&lt;5),D126&amp;#REF!,D126&amp;"9"))</f>
        <v>ZZZ9</v>
      </c>
      <c r="L126" s="152">
        <f t="shared" si="6"/>
        <v>999</v>
      </c>
      <c r="M126" s="342">
        <f t="shared" si="7"/>
        <v>999</v>
      </c>
      <c r="N126" s="155"/>
      <c r="O126" s="160"/>
      <c r="P126" s="154">
        <f t="shared" si="8"/>
        <v>999</v>
      </c>
      <c r="Q126" s="160"/>
    </row>
    <row r="127" spans="1:17" s="72" customFormat="1" ht="18.75" customHeight="1" x14ac:dyDescent="0.25">
      <c r="A127" s="144">
        <v>121</v>
      </c>
      <c r="B127" s="145"/>
      <c r="C127" s="145"/>
      <c r="D127" s="146"/>
      <c r="E127" s="147"/>
      <c r="F127" s="160"/>
      <c r="G127" s="160"/>
      <c r="H127" s="161"/>
      <c r="I127" s="341"/>
      <c r="J127" s="150" t="e">
        <f>IF(AND(Q127="",#REF!&gt;0,#REF!&lt;5),K127,)</f>
        <v>#REF!</v>
      </c>
      <c r="K127" s="151" t="str">
        <f>IF(D127="","ZZZ9",IF(AND(#REF!&gt;0,#REF!&lt;5),D127&amp;#REF!,D127&amp;"9"))</f>
        <v>ZZZ9</v>
      </c>
      <c r="L127" s="152">
        <f t="shared" si="6"/>
        <v>999</v>
      </c>
      <c r="M127" s="342">
        <f t="shared" si="7"/>
        <v>999</v>
      </c>
      <c r="N127" s="155"/>
      <c r="O127" s="160"/>
      <c r="P127" s="154">
        <f t="shared" si="8"/>
        <v>999</v>
      </c>
      <c r="Q127" s="160"/>
    </row>
    <row r="128" spans="1:17" s="72" customFormat="1" ht="18.75" customHeight="1" x14ac:dyDescent="0.25">
      <c r="A128" s="144">
        <v>122</v>
      </c>
      <c r="B128" s="145"/>
      <c r="C128" s="145"/>
      <c r="D128" s="146"/>
      <c r="E128" s="147"/>
      <c r="F128" s="160"/>
      <c r="G128" s="160"/>
      <c r="H128" s="161"/>
      <c r="I128" s="341"/>
      <c r="J128" s="150" t="e">
        <f>IF(AND(Q128="",#REF!&gt;0,#REF!&lt;5),K128,)</f>
        <v>#REF!</v>
      </c>
      <c r="K128" s="151" t="str">
        <f>IF(D128="","ZZZ9",IF(AND(#REF!&gt;0,#REF!&lt;5),D128&amp;#REF!,D128&amp;"9"))</f>
        <v>ZZZ9</v>
      </c>
      <c r="L128" s="152">
        <f t="shared" si="6"/>
        <v>999</v>
      </c>
      <c r="M128" s="342">
        <f t="shared" si="7"/>
        <v>999</v>
      </c>
      <c r="N128" s="155"/>
      <c r="O128" s="160"/>
      <c r="P128" s="154">
        <f t="shared" si="8"/>
        <v>999</v>
      </c>
      <c r="Q128" s="160"/>
    </row>
    <row r="129" spans="1:17" s="72" customFormat="1" ht="18.75" customHeight="1" x14ac:dyDescent="0.25">
      <c r="A129" s="144">
        <v>123</v>
      </c>
      <c r="B129" s="145"/>
      <c r="C129" s="145"/>
      <c r="D129" s="146"/>
      <c r="E129" s="147"/>
      <c r="F129" s="160"/>
      <c r="G129" s="160"/>
      <c r="H129" s="161"/>
      <c r="I129" s="341"/>
      <c r="J129" s="150" t="e">
        <f>IF(AND(Q129="",#REF!&gt;0,#REF!&lt;5),K129,)</f>
        <v>#REF!</v>
      </c>
      <c r="K129" s="151" t="str">
        <f>IF(D129="","ZZZ9",IF(AND(#REF!&gt;0,#REF!&lt;5),D129&amp;#REF!,D129&amp;"9"))</f>
        <v>ZZZ9</v>
      </c>
      <c r="L129" s="152">
        <f t="shared" si="6"/>
        <v>999</v>
      </c>
      <c r="M129" s="342">
        <f t="shared" si="7"/>
        <v>999</v>
      </c>
      <c r="N129" s="155"/>
      <c r="O129" s="160"/>
      <c r="P129" s="154">
        <f t="shared" si="8"/>
        <v>999</v>
      </c>
      <c r="Q129" s="160"/>
    </row>
    <row r="130" spans="1:17" s="72" customFormat="1" ht="18.75" customHeight="1" x14ac:dyDescent="0.25">
      <c r="A130" s="144">
        <v>124</v>
      </c>
      <c r="B130" s="145"/>
      <c r="C130" s="145"/>
      <c r="D130" s="146"/>
      <c r="E130" s="147"/>
      <c r="F130" s="160"/>
      <c r="G130" s="160"/>
      <c r="H130" s="161"/>
      <c r="I130" s="341"/>
      <c r="J130" s="150" t="e">
        <f>IF(AND(Q130="",#REF!&gt;0,#REF!&lt;5),K130,)</f>
        <v>#REF!</v>
      </c>
      <c r="K130" s="151" t="str">
        <f>IF(D130="","ZZZ9",IF(AND(#REF!&gt;0,#REF!&lt;5),D130&amp;#REF!,D130&amp;"9"))</f>
        <v>ZZZ9</v>
      </c>
      <c r="L130" s="152">
        <f t="shared" si="6"/>
        <v>999</v>
      </c>
      <c r="M130" s="342">
        <f t="shared" si="7"/>
        <v>999</v>
      </c>
      <c r="N130" s="155"/>
      <c r="O130" s="160"/>
      <c r="P130" s="154">
        <f t="shared" si="8"/>
        <v>999</v>
      </c>
      <c r="Q130" s="160"/>
    </row>
    <row r="131" spans="1:17" s="72" customFormat="1" ht="18.75" customHeight="1" x14ac:dyDescent="0.25">
      <c r="A131" s="144">
        <v>125</v>
      </c>
      <c r="B131" s="145"/>
      <c r="C131" s="145"/>
      <c r="D131" s="146"/>
      <c r="E131" s="147"/>
      <c r="F131" s="160"/>
      <c r="G131" s="160"/>
      <c r="H131" s="161"/>
      <c r="I131" s="341"/>
      <c r="J131" s="150" t="e">
        <f>IF(AND(Q131="",#REF!&gt;0,#REF!&lt;5),K131,)</f>
        <v>#REF!</v>
      </c>
      <c r="K131" s="151" t="str">
        <f>IF(D131="","ZZZ9",IF(AND(#REF!&gt;0,#REF!&lt;5),D131&amp;#REF!,D131&amp;"9"))</f>
        <v>ZZZ9</v>
      </c>
      <c r="L131" s="152">
        <f t="shared" si="6"/>
        <v>999</v>
      </c>
      <c r="M131" s="342">
        <f t="shared" si="7"/>
        <v>999</v>
      </c>
      <c r="N131" s="155"/>
      <c r="O131" s="160"/>
      <c r="P131" s="154">
        <f t="shared" si="8"/>
        <v>999</v>
      </c>
      <c r="Q131" s="160"/>
    </row>
    <row r="132" spans="1:17" s="72" customFormat="1" ht="18.75" customHeight="1" x14ac:dyDescent="0.25">
      <c r="A132" s="144">
        <v>126</v>
      </c>
      <c r="B132" s="145"/>
      <c r="C132" s="145"/>
      <c r="D132" s="146"/>
      <c r="E132" s="147"/>
      <c r="F132" s="160"/>
      <c r="G132" s="160"/>
      <c r="H132" s="161"/>
      <c r="I132" s="341"/>
      <c r="J132" s="150" t="e">
        <f>IF(AND(Q132="",#REF!&gt;0,#REF!&lt;5),K132,)</f>
        <v>#REF!</v>
      </c>
      <c r="K132" s="151" t="str">
        <f>IF(D132="","ZZZ9",IF(AND(#REF!&gt;0,#REF!&lt;5),D132&amp;#REF!,D132&amp;"9"))</f>
        <v>ZZZ9</v>
      </c>
      <c r="L132" s="152">
        <f t="shared" si="6"/>
        <v>999</v>
      </c>
      <c r="M132" s="342">
        <f t="shared" si="7"/>
        <v>999</v>
      </c>
      <c r="N132" s="155"/>
      <c r="O132" s="160"/>
      <c r="P132" s="154">
        <f t="shared" si="8"/>
        <v>999</v>
      </c>
      <c r="Q132" s="160"/>
    </row>
    <row r="133" spans="1:17" s="72" customFormat="1" ht="18.75" customHeight="1" x14ac:dyDescent="0.25">
      <c r="A133" s="144">
        <v>127</v>
      </c>
      <c r="B133" s="145"/>
      <c r="C133" s="145"/>
      <c r="D133" s="146"/>
      <c r="E133" s="147"/>
      <c r="F133" s="160"/>
      <c r="G133" s="160"/>
      <c r="H133" s="161"/>
      <c r="I133" s="341"/>
      <c r="J133" s="150" t="e">
        <f>IF(AND(Q133="",#REF!&gt;0,#REF!&lt;5),K133,)</f>
        <v>#REF!</v>
      </c>
      <c r="K133" s="151" t="str">
        <f>IF(D133="","ZZZ9",IF(AND(#REF!&gt;0,#REF!&lt;5),D133&amp;#REF!,D133&amp;"9"))</f>
        <v>ZZZ9</v>
      </c>
      <c r="L133" s="152">
        <f t="shared" si="6"/>
        <v>999</v>
      </c>
      <c r="M133" s="342">
        <f t="shared" si="7"/>
        <v>999</v>
      </c>
      <c r="N133" s="155"/>
      <c r="O133" s="160"/>
      <c r="P133" s="154">
        <f t="shared" si="8"/>
        <v>999</v>
      </c>
      <c r="Q133" s="160"/>
    </row>
    <row r="134" spans="1:17" s="72" customFormat="1" ht="18.75" customHeight="1" x14ac:dyDescent="0.25">
      <c r="A134" s="144">
        <v>128</v>
      </c>
      <c r="B134" s="145"/>
      <c r="C134" s="145"/>
      <c r="D134" s="146"/>
      <c r="E134" s="147"/>
      <c r="F134" s="160"/>
      <c r="G134" s="160"/>
      <c r="H134" s="161"/>
      <c r="I134" s="341"/>
      <c r="J134" s="150" t="e">
        <f>IF(AND(Q134="",#REF!&gt;0,#REF!&lt;5),K134,)</f>
        <v>#REF!</v>
      </c>
      <c r="K134" s="151" t="str">
        <f>IF(D134="","ZZZ9",IF(AND(#REF!&gt;0,#REF!&lt;5),D134&amp;#REF!,D134&amp;"9"))</f>
        <v>ZZZ9</v>
      </c>
      <c r="L134" s="152">
        <f t="shared" si="6"/>
        <v>999</v>
      </c>
      <c r="M134" s="342">
        <f t="shared" si="7"/>
        <v>999</v>
      </c>
      <c r="N134" s="155"/>
      <c r="O134" s="341"/>
      <c r="P134" s="347">
        <f t="shared" si="8"/>
        <v>999</v>
      </c>
      <c r="Q134" s="341"/>
    </row>
    <row r="135" spans="1:17" ht="13.2" x14ac:dyDescent="0.25">
      <c r="A135" s="144">
        <v>129</v>
      </c>
      <c r="B135" s="145"/>
      <c r="C135" s="145"/>
      <c r="D135" s="146"/>
      <c r="E135" s="147"/>
      <c r="F135" s="160"/>
      <c r="G135" s="160"/>
      <c r="H135" s="161"/>
      <c r="I135" s="341"/>
      <c r="J135" s="150" t="e">
        <f>IF(AND(Q135="",#REF!&gt;0,#REF!&lt;5),K135,)</f>
        <v>#REF!</v>
      </c>
      <c r="K135" s="151" t="str">
        <f>IF(D135="","ZZZ9",IF(AND(#REF!&gt;0,#REF!&lt;5),D135&amp;#REF!,D135&amp;"9"))</f>
        <v>ZZZ9</v>
      </c>
      <c r="L135" s="152">
        <f t="shared" si="6"/>
        <v>999</v>
      </c>
      <c r="M135" s="342">
        <f t="shared" si="7"/>
        <v>999</v>
      </c>
      <c r="N135" s="155"/>
      <c r="O135" s="160"/>
      <c r="P135" s="154">
        <f t="shared" si="8"/>
        <v>999</v>
      </c>
      <c r="Q135" s="160"/>
    </row>
    <row r="136" spans="1:17" ht="13.2" x14ac:dyDescent="0.25">
      <c r="A136" s="144">
        <v>130</v>
      </c>
      <c r="B136" s="145"/>
      <c r="C136" s="145"/>
      <c r="D136" s="146"/>
      <c r="E136" s="147"/>
      <c r="F136" s="160"/>
      <c r="G136" s="160"/>
      <c r="H136" s="161"/>
      <c r="I136" s="341"/>
      <c r="J136" s="150" t="e">
        <f>IF(AND(Q136="",#REF!&gt;0,#REF!&lt;5),K136,)</f>
        <v>#REF!</v>
      </c>
      <c r="K136" s="151" t="str">
        <f>IF(D136="","ZZZ9",IF(AND(#REF!&gt;0,#REF!&lt;5),D136&amp;#REF!,D136&amp;"9"))</f>
        <v>ZZZ9</v>
      </c>
      <c r="L136" s="152">
        <f t="shared" ref="L136:L156" si="9">IF(Q136="",999,Q136)</f>
        <v>999</v>
      </c>
      <c r="M136" s="342">
        <f t="shared" ref="M136:M156" si="10">IF(P136=999,999,1)</f>
        <v>999</v>
      </c>
      <c r="N136" s="155"/>
      <c r="O136" s="160"/>
      <c r="P136" s="154">
        <f t="shared" ref="P136:P156" si="11">IF(N136="DA",1,IF(N136="WC",2,IF(N136="SE",3,IF(N136="Q",4,IF(N136="LL",5,999)))))</f>
        <v>999</v>
      </c>
      <c r="Q136" s="160"/>
    </row>
    <row r="137" spans="1:17" ht="13.2" x14ac:dyDescent="0.25">
      <c r="A137" s="144">
        <v>131</v>
      </c>
      <c r="B137" s="145"/>
      <c r="C137" s="145"/>
      <c r="D137" s="146"/>
      <c r="E137" s="147"/>
      <c r="F137" s="160"/>
      <c r="G137" s="160"/>
      <c r="H137" s="161"/>
      <c r="I137" s="341"/>
      <c r="J137" s="150" t="e">
        <f>IF(AND(Q137="",#REF!&gt;0,#REF!&lt;5),K137,)</f>
        <v>#REF!</v>
      </c>
      <c r="K137" s="151" t="str">
        <f>IF(D137="","ZZZ9",IF(AND(#REF!&gt;0,#REF!&lt;5),D137&amp;#REF!,D137&amp;"9"))</f>
        <v>ZZZ9</v>
      </c>
      <c r="L137" s="152">
        <f t="shared" si="9"/>
        <v>999</v>
      </c>
      <c r="M137" s="342">
        <f t="shared" si="10"/>
        <v>999</v>
      </c>
      <c r="N137" s="155"/>
      <c r="O137" s="160"/>
      <c r="P137" s="154">
        <f t="shared" si="11"/>
        <v>999</v>
      </c>
      <c r="Q137" s="160"/>
    </row>
    <row r="138" spans="1:17" ht="13.2" x14ac:dyDescent="0.25">
      <c r="A138" s="144">
        <v>132</v>
      </c>
      <c r="B138" s="145"/>
      <c r="C138" s="145"/>
      <c r="D138" s="146"/>
      <c r="E138" s="147"/>
      <c r="F138" s="160"/>
      <c r="G138" s="160"/>
      <c r="H138" s="161"/>
      <c r="I138" s="341"/>
      <c r="J138" s="150" t="e">
        <f>IF(AND(Q138="",#REF!&gt;0,#REF!&lt;5),K138,)</f>
        <v>#REF!</v>
      </c>
      <c r="K138" s="151" t="str">
        <f>IF(D138="","ZZZ9",IF(AND(#REF!&gt;0,#REF!&lt;5),D138&amp;#REF!,D138&amp;"9"))</f>
        <v>ZZZ9</v>
      </c>
      <c r="L138" s="152">
        <f t="shared" si="9"/>
        <v>999</v>
      </c>
      <c r="M138" s="342">
        <f t="shared" si="10"/>
        <v>999</v>
      </c>
      <c r="N138" s="155"/>
      <c r="O138" s="160"/>
      <c r="P138" s="154">
        <f t="shared" si="11"/>
        <v>999</v>
      </c>
      <c r="Q138" s="160"/>
    </row>
    <row r="139" spans="1:17" ht="13.2" x14ac:dyDescent="0.25">
      <c r="A139" s="144">
        <v>133</v>
      </c>
      <c r="B139" s="145"/>
      <c r="C139" s="145"/>
      <c r="D139" s="146"/>
      <c r="E139" s="147"/>
      <c r="F139" s="160"/>
      <c r="G139" s="160"/>
      <c r="H139" s="161"/>
      <c r="I139" s="341"/>
      <c r="J139" s="150" t="e">
        <f>IF(AND(Q139="",#REF!&gt;0,#REF!&lt;5),K139,)</f>
        <v>#REF!</v>
      </c>
      <c r="K139" s="151" t="str">
        <f>IF(D139="","ZZZ9",IF(AND(#REF!&gt;0,#REF!&lt;5),D139&amp;#REF!,D139&amp;"9"))</f>
        <v>ZZZ9</v>
      </c>
      <c r="L139" s="152">
        <f t="shared" si="9"/>
        <v>999</v>
      </c>
      <c r="M139" s="342">
        <f t="shared" si="10"/>
        <v>999</v>
      </c>
      <c r="N139" s="155"/>
      <c r="O139" s="160"/>
      <c r="P139" s="154">
        <f t="shared" si="11"/>
        <v>999</v>
      </c>
      <c r="Q139" s="160"/>
    </row>
    <row r="140" spans="1:17" ht="13.2" x14ac:dyDescent="0.25">
      <c r="A140" s="144">
        <v>134</v>
      </c>
      <c r="B140" s="145"/>
      <c r="C140" s="145"/>
      <c r="D140" s="146"/>
      <c r="E140" s="147"/>
      <c r="F140" s="160"/>
      <c r="G140" s="160"/>
      <c r="H140" s="161"/>
      <c r="I140" s="341"/>
      <c r="J140" s="150" t="e">
        <f>IF(AND(Q140="",#REF!&gt;0,#REF!&lt;5),K140,)</f>
        <v>#REF!</v>
      </c>
      <c r="K140" s="151" t="str">
        <f>IF(D140="","ZZZ9",IF(AND(#REF!&gt;0,#REF!&lt;5),D140&amp;#REF!,D140&amp;"9"))</f>
        <v>ZZZ9</v>
      </c>
      <c r="L140" s="152">
        <f t="shared" si="9"/>
        <v>999</v>
      </c>
      <c r="M140" s="342">
        <f t="shared" si="10"/>
        <v>999</v>
      </c>
      <c r="N140" s="155"/>
      <c r="O140" s="160"/>
      <c r="P140" s="154">
        <f t="shared" si="11"/>
        <v>999</v>
      </c>
      <c r="Q140" s="160"/>
    </row>
    <row r="141" spans="1:17" ht="13.2" x14ac:dyDescent="0.25">
      <c r="A141" s="144">
        <v>135</v>
      </c>
      <c r="B141" s="145"/>
      <c r="C141" s="145"/>
      <c r="D141" s="146"/>
      <c r="E141" s="147"/>
      <c r="F141" s="160"/>
      <c r="G141" s="160"/>
      <c r="H141" s="161"/>
      <c r="I141" s="341"/>
      <c r="J141" s="150" t="e">
        <f>IF(AND(Q141="",#REF!&gt;0,#REF!&lt;5),K141,)</f>
        <v>#REF!</v>
      </c>
      <c r="K141" s="151" t="str">
        <f>IF(D141="","ZZZ9",IF(AND(#REF!&gt;0,#REF!&lt;5),D141&amp;#REF!,D141&amp;"9"))</f>
        <v>ZZZ9</v>
      </c>
      <c r="L141" s="152">
        <f t="shared" si="9"/>
        <v>999</v>
      </c>
      <c r="M141" s="342">
        <f t="shared" si="10"/>
        <v>999</v>
      </c>
      <c r="N141" s="155"/>
      <c r="O141" s="341"/>
      <c r="P141" s="347">
        <f t="shared" si="11"/>
        <v>999</v>
      </c>
      <c r="Q141" s="341"/>
    </row>
    <row r="142" spans="1:17" ht="13.2" x14ac:dyDescent="0.25">
      <c r="A142" s="144">
        <v>136</v>
      </c>
      <c r="B142" s="145"/>
      <c r="C142" s="145"/>
      <c r="D142" s="146"/>
      <c r="E142" s="147"/>
      <c r="F142" s="160"/>
      <c r="G142" s="160"/>
      <c r="H142" s="161"/>
      <c r="I142" s="341"/>
      <c r="J142" s="150" t="e">
        <f>IF(AND(Q142="",#REF!&gt;0,#REF!&lt;5),K142,)</f>
        <v>#REF!</v>
      </c>
      <c r="K142" s="151" t="str">
        <f>IF(D142="","ZZZ9",IF(AND(#REF!&gt;0,#REF!&lt;5),D142&amp;#REF!,D142&amp;"9"))</f>
        <v>ZZZ9</v>
      </c>
      <c r="L142" s="152">
        <f t="shared" si="9"/>
        <v>999</v>
      </c>
      <c r="M142" s="342">
        <f t="shared" si="10"/>
        <v>999</v>
      </c>
      <c r="N142" s="155"/>
      <c r="O142" s="160"/>
      <c r="P142" s="154">
        <f t="shared" si="11"/>
        <v>999</v>
      </c>
      <c r="Q142" s="160"/>
    </row>
    <row r="143" spans="1:17" ht="13.2" x14ac:dyDescent="0.25">
      <c r="A143" s="144">
        <v>137</v>
      </c>
      <c r="B143" s="145"/>
      <c r="C143" s="145"/>
      <c r="D143" s="146"/>
      <c r="E143" s="147"/>
      <c r="F143" s="160"/>
      <c r="G143" s="160"/>
      <c r="H143" s="161"/>
      <c r="I143" s="341"/>
      <c r="J143" s="150" t="e">
        <f>IF(AND(Q143="",#REF!&gt;0,#REF!&lt;5),K143,)</f>
        <v>#REF!</v>
      </c>
      <c r="K143" s="151" t="str">
        <f>IF(D143="","ZZZ9",IF(AND(#REF!&gt;0,#REF!&lt;5),D143&amp;#REF!,D143&amp;"9"))</f>
        <v>ZZZ9</v>
      </c>
      <c r="L143" s="152">
        <f t="shared" si="9"/>
        <v>999</v>
      </c>
      <c r="M143" s="342">
        <f t="shared" si="10"/>
        <v>999</v>
      </c>
      <c r="N143" s="155"/>
      <c r="O143" s="160"/>
      <c r="P143" s="154">
        <f t="shared" si="11"/>
        <v>999</v>
      </c>
      <c r="Q143" s="160"/>
    </row>
    <row r="144" spans="1:17" ht="13.2" x14ac:dyDescent="0.25">
      <c r="A144" s="144">
        <v>138</v>
      </c>
      <c r="B144" s="145"/>
      <c r="C144" s="145"/>
      <c r="D144" s="146"/>
      <c r="E144" s="147"/>
      <c r="F144" s="160"/>
      <c r="G144" s="160"/>
      <c r="H144" s="161"/>
      <c r="I144" s="341"/>
      <c r="J144" s="150" t="e">
        <f>IF(AND(Q144="",#REF!&gt;0,#REF!&lt;5),K144,)</f>
        <v>#REF!</v>
      </c>
      <c r="K144" s="151" t="str">
        <f>IF(D144="","ZZZ9",IF(AND(#REF!&gt;0,#REF!&lt;5),D144&amp;#REF!,D144&amp;"9"))</f>
        <v>ZZZ9</v>
      </c>
      <c r="L144" s="152">
        <f t="shared" si="9"/>
        <v>999</v>
      </c>
      <c r="M144" s="342">
        <f t="shared" si="10"/>
        <v>999</v>
      </c>
      <c r="N144" s="155"/>
      <c r="O144" s="160"/>
      <c r="P144" s="154">
        <f t="shared" si="11"/>
        <v>999</v>
      </c>
      <c r="Q144" s="160"/>
    </row>
    <row r="145" spans="1:17" ht="13.2" x14ac:dyDescent="0.25">
      <c r="A145" s="144">
        <v>139</v>
      </c>
      <c r="B145" s="145"/>
      <c r="C145" s="145"/>
      <c r="D145" s="146"/>
      <c r="E145" s="147"/>
      <c r="F145" s="160"/>
      <c r="G145" s="160"/>
      <c r="H145" s="161"/>
      <c r="I145" s="341"/>
      <c r="J145" s="150" t="e">
        <f>IF(AND(Q145="",#REF!&gt;0,#REF!&lt;5),K145,)</f>
        <v>#REF!</v>
      </c>
      <c r="K145" s="151" t="str">
        <f>IF(D145="","ZZZ9",IF(AND(#REF!&gt;0,#REF!&lt;5),D145&amp;#REF!,D145&amp;"9"))</f>
        <v>ZZZ9</v>
      </c>
      <c r="L145" s="152">
        <f t="shared" si="9"/>
        <v>999</v>
      </c>
      <c r="M145" s="342">
        <f t="shared" si="10"/>
        <v>999</v>
      </c>
      <c r="N145" s="155"/>
      <c r="O145" s="160"/>
      <c r="P145" s="154">
        <f t="shared" si="11"/>
        <v>999</v>
      </c>
      <c r="Q145" s="160"/>
    </row>
    <row r="146" spans="1:17" ht="13.2" x14ac:dyDescent="0.25">
      <c r="A146" s="144">
        <v>140</v>
      </c>
      <c r="B146" s="145"/>
      <c r="C146" s="145"/>
      <c r="D146" s="146"/>
      <c r="E146" s="147"/>
      <c r="F146" s="160"/>
      <c r="G146" s="160"/>
      <c r="H146" s="161"/>
      <c r="I146" s="341"/>
      <c r="J146" s="150" t="e">
        <f>IF(AND(Q146="",#REF!&gt;0,#REF!&lt;5),K146,)</f>
        <v>#REF!</v>
      </c>
      <c r="K146" s="151" t="str">
        <f>IF(D146="","ZZZ9",IF(AND(#REF!&gt;0,#REF!&lt;5),D146&amp;#REF!,D146&amp;"9"))</f>
        <v>ZZZ9</v>
      </c>
      <c r="L146" s="152">
        <f t="shared" si="9"/>
        <v>999</v>
      </c>
      <c r="M146" s="342">
        <f t="shared" si="10"/>
        <v>999</v>
      </c>
      <c r="N146" s="155"/>
      <c r="O146" s="160"/>
      <c r="P146" s="154">
        <f t="shared" si="11"/>
        <v>999</v>
      </c>
      <c r="Q146" s="160"/>
    </row>
    <row r="147" spans="1:17" ht="13.2" x14ac:dyDescent="0.25">
      <c r="A147" s="144">
        <v>141</v>
      </c>
      <c r="B147" s="145"/>
      <c r="C147" s="145"/>
      <c r="D147" s="146"/>
      <c r="E147" s="147"/>
      <c r="F147" s="160"/>
      <c r="G147" s="160"/>
      <c r="H147" s="161"/>
      <c r="I147" s="341"/>
      <c r="J147" s="150" t="e">
        <f>IF(AND(Q147="",#REF!&gt;0,#REF!&lt;5),K147,)</f>
        <v>#REF!</v>
      </c>
      <c r="K147" s="151" t="str">
        <f>IF(D147="","ZZZ9",IF(AND(#REF!&gt;0,#REF!&lt;5),D147&amp;#REF!,D147&amp;"9"))</f>
        <v>ZZZ9</v>
      </c>
      <c r="L147" s="152">
        <f t="shared" si="9"/>
        <v>999</v>
      </c>
      <c r="M147" s="342">
        <f t="shared" si="10"/>
        <v>999</v>
      </c>
      <c r="N147" s="155"/>
      <c r="O147" s="160"/>
      <c r="P147" s="154">
        <f t="shared" si="11"/>
        <v>999</v>
      </c>
      <c r="Q147" s="160"/>
    </row>
    <row r="148" spans="1:17" ht="13.2" x14ac:dyDescent="0.25">
      <c r="A148" s="144">
        <v>142</v>
      </c>
      <c r="B148" s="145"/>
      <c r="C148" s="145"/>
      <c r="D148" s="146"/>
      <c r="E148" s="147"/>
      <c r="F148" s="160"/>
      <c r="G148" s="160"/>
      <c r="H148" s="161"/>
      <c r="I148" s="341"/>
      <c r="J148" s="150" t="e">
        <f>IF(AND(Q148="",#REF!&gt;0,#REF!&lt;5),K148,)</f>
        <v>#REF!</v>
      </c>
      <c r="K148" s="151" t="str">
        <f>IF(D148="","ZZZ9",IF(AND(#REF!&gt;0,#REF!&lt;5),D148&amp;#REF!,D148&amp;"9"))</f>
        <v>ZZZ9</v>
      </c>
      <c r="L148" s="152">
        <f t="shared" si="9"/>
        <v>999</v>
      </c>
      <c r="M148" s="342">
        <f t="shared" si="10"/>
        <v>999</v>
      </c>
      <c r="N148" s="155"/>
      <c r="O148" s="341"/>
      <c r="P148" s="347">
        <f t="shared" si="11"/>
        <v>999</v>
      </c>
      <c r="Q148" s="341"/>
    </row>
    <row r="149" spans="1:17" ht="13.2" x14ac:dyDescent="0.25">
      <c r="A149" s="144">
        <v>143</v>
      </c>
      <c r="B149" s="145"/>
      <c r="C149" s="145"/>
      <c r="D149" s="146"/>
      <c r="E149" s="147"/>
      <c r="F149" s="160"/>
      <c r="G149" s="160"/>
      <c r="H149" s="161"/>
      <c r="I149" s="341"/>
      <c r="J149" s="150" t="e">
        <f>IF(AND(Q149="",#REF!&gt;0,#REF!&lt;5),K149,)</f>
        <v>#REF!</v>
      </c>
      <c r="K149" s="151" t="str">
        <f>IF(D149="","ZZZ9",IF(AND(#REF!&gt;0,#REF!&lt;5),D149&amp;#REF!,D149&amp;"9"))</f>
        <v>ZZZ9</v>
      </c>
      <c r="L149" s="152">
        <f t="shared" si="9"/>
        <v>999</v>
      </c>
      <c r="M149" s="342">
        <f t="shared" si="10"/>
        <v>999</v>
      </c>
      <c r="N149" s="155"/>
      <c r="O149" s="160"/>
      <c r="P149" s="154">
        <f t="shared" si="11"/>
        <v>999</v>
      </c>
      <c r="Q149" s="160"/>
    </row>
    <row r="150" spans="1:17" ht="13.2" x14ac:dyDescent="0.25">
      <c r="A150" s="144">
        <v>144</v>
      </c>
      <c r="B150" s="145"/>
      <c r="C150" s="145"/>
      <c r="D150" s="146"/>
      <c r="E150" s="147"/>
      <c r="F150" s="160"/>
      <c r="G150" s="160"/>
      <c r="H150" s="161"/>
      <c r="I150" s="341"/>
      <c r="J150" s="150" t="e">
        <f>IF(AND(Q150="",#REF!&gt;0,#REF!&lt;5),K150,)</f>
        <v>#REF!</v>
      </c>
      <c r="K150" s="151" t="str">
        <f>IF(D150="","ZZZ9",IF(AND(#REF!&gt;0,#REF!&lt;5),D150&amp;#REF!,D150&amp;"9"))</f>
        <v>ZZZ9</v>
      </c>
      <c r="L150" s="152">
        <f t="shared" si="9"/>
        <v>999</v>
      </c>
      <c r="M150" s="342">
        <f t="shared" si="10"/>
        <v>999</v>
      </c>
      <c r="N150" s="155"/>
      <c r="O150" s="160"/>
      <c r="P150" s="154">
        <f t="shared" si="11"/>
        <v>999</v>
      </c>
      <c r="Q150" s="160"/>
    </row>
    <row r="151" spans="1:17" ht="13.2" x14ac:dyDescent="0.25">
      <c r="A151" s="144">
        <v>145</v>
      </c>
      <c r="B151" s="145"/>
      <c r="C151" s="145"/>
      <c r="D151" s="146"/>
      <c r="E151" s="147"/>
      <c r="F151" s="160"/>
      <c r="G151" s="160"/>
      <c r="H151" s="161"/>
      <c r="I151" s="341"/>
      <c r="J151" s="150" t="e">
        <f>IF(AND(Q151="",#REF!&gt;0,#REF!&lt;5),K151,)</f>
        <v>#REF!</v>
      </c>
      <c r="K151" s="151" t="str">
        <f>IF(D151="","ZZZ9",IF(AND(#REF!&gt;0,#REF!&lt;5),D151&amp;#REF!,D151&amp;"9"))</f>
        <v>ZZZ9</v>
      </c>
      <c r="L151" s="152">
        <f t="shared" si="9"/>
        <v>999</v>
      </c>
      <c r="M151" s="342">
        <f t="shared" si="10"/>
        <v>999</v>
      </c>
      <c r="N151" s="155"/>
      <c r="O151" s="160"/>
      <c r="P151" s="154">
        <f t="shared" si="11"/>
        <v>999</v>
      </c>
      <c r="Q151" s="160"/>
    </row>
    <row r="152" spans="1:17" ht="13.2" x14ac:dyDescent="0.25">
      <c r="A152" s="144">
        <v>146</v>
      </c>
      <c r="B152" s="145"/>
      <c r="C152" s="145"/>
      <c r="D152" s="146"/>
      <c r="E152" s="147"/>
      <c r="F152" s="160"/>
      <c r="G152" s="160"/>
      <c r="H152" s="161"/>
      <c r="I152" s="341"/>
      <c r="J152" s="150" t="e">
        <f>IF(AND(Q152="",#REF!&gt;0,#REF!&lt;5),K152,)</f>
        <v>#REF!</v>
      </c>
      <c r="K152" s="151" t="str">
        <f>IF(D152="","ZZZ9",IF(AND(#REF!&gt;0,#REF!&lt;5),D152&amp;#REF!,D152&amp;"9"))</f>
        <v>ZZZ9</v>
      </c>
      <c r="L152" s="152">
        <f t="shared" si="9"/>
        <v>999</v>
      </c>
      <c r="M152" s="342">
        <f t="shared" si="10"/>
        <v>999</v>
      </c>
      <c r="N152" s="155"/>
      <c r="O152" s="160"/>
      <c r="P152" s="154">
        <f t="shared" si="11"/>
        <v>999</v>
      </c>
      <c r="Q152" s="160"/>
    </row>
    <row r="153" spans="1:17" ht="13.2" x14ac:dyDescent="0.25">
      <c r="A153" s="144">
        <v>147</v>
      </c>
      <c r="B153" s="145"/>
      <c r="C153" s="145"/>
      <c r="D153" s="146"/>
      <c r="E153" s="147"/>
      <c r="F153" s="160"/>
      <c r="G153" s="160"/>
      <c r="H153" s="161"/>
      <c r="I153" s="341"/>
      <c r="J153" s="150" t="e">
        <f>IF(AND(Q153="",#REF!&gt;0,#REF!&lt;5),K153,)</f>
        <v>#REF!</v>
      </c>
      <c r="K153" s="151" t="str">
        <f>IF(D153="","ZZZ9",IF(AND(#REF!&gt;0,#REF!&lt;5),D153&amp;#REF!,D153&amp;"9"))</f>
        <v>ZZZ9</v>
      </c>
      <c r="L153" s="152">
        <f t="shared" si="9"/>
        <v>999</v>
      </c>
      <c r="M153" s="342">
        <f t="shared" si="10"/>
        <v>999</v>
      </c>
      <c r="N153" s="155"/>
      <c r="O153" s="160"/>
      <c r="P153" s="154">
        <f t="shared" si="11"/>
        <v>999</v>
      </c>
      <c r="Q153" s="160"/>
    </row>
    <row r="154" spans="1:17" ht="13.2" x14ac:dyDescent="0.25">
      <c r="A154" s="144">
        <v>148</v>
      </c>
      <c r="B154" s="145"/>
      <c r="C154" s="145"/>
      <c r="D154" s="146"/>
      <c r="E154" s="147"/>
      <c r="F154" s="160"/>
      <c r="G154" s="160"/>
      <c r="H154" s="161"/>
      <c r="I154" s="341"/>
      <c r="J154" s="150" t="e">
        <f>IF(AND(Q154="",#REF!&gt;0,#REF!&lt;5),K154,)</f>
        <v>#REF!</v>
      </c>
      <c r="K154" s="151" t="str">
        <f>IF(D154="","ZZZ9",IF(AND(#REF!&gt;0,#REF!&lt;5),D154&amp;#REF!,D154&amp;"9"))</f>
        <v>ZZZ9</v>
      </c>
      <c r="L154" s="152">
        <f t="shared" si="9"/>
        <v>999</v>
      </c>
      <c r="M154" s="342">
        <f t="shared" si="10"/>
        <v>999</v>
      </c>
      <c r="N154" s="155"/>
      <c r="O154" s="160"/>
      <c r="P154" s="154">
        <f t="shared" si="11"/>
        <v>999</v>
      </c>
      <c r="Q154" s="160"/>
    </row>
    <row r="155" spans="1:17" ht="13.2" x14ac:dyDescent="0.25">
      <c r="A155" s="144">
        <v>149</v>
      </c>
      <c r="B155" s="145"/>
      <c r="C155" s="145"/>
      <c r="D155" s="146"/>
      <c r="E155" s="147"/>
      <c r="F155" s="160"/>
      <c r="G155" s="160"/>
      <c r="H155" s="161"/>
      <c r="I155" s="341"/>
      <c r="J155" s="150" t="e">
        <f>IF(AND(Q155="",#REF!&gt;0,#REF!&lt;5),K155,)</f>
        <v>#REF!</v>
      </c>
      <c r="K155" s="151" t="str">
        <f>IF(D155="","ZZZ9",IF(AND(#REF!&gt;0,#REF!&lt;5),D155&amp;#REF!,D155&amp;"9"))</f>
        <v>ZZZ9</v>
      </c>
      <c r="L155" s="152">
        <f t="shared" si="9"/>
        <v>999</v>
      </c>
      <c r="M155" s="342">
        <f t="shared" si="10"/>
        <v>999</v>
      </c>
      <c r="N155" s="155"/>
      <c r="O155" s="160"/>
      <c r="P155" s="154">
        <f t="shared" si="11"/>
        <v>999</v>
      </c>
      <c r="Q155" s="160"/>
    </row>
    <row r="156" spans="1:17" ht="13.2" x14ac:dyDescent="0.25">
      <c r="A156" s="144">
        <v>150</v>
      </c>
      <c r="B156" s="145"/>
      <c r="C156" s="145"/>
      <c r="D156" s="146"/>
      <c r="E156" s="147"/>
      <c r="F156" s="160"/>
      <c r="G156" s="160"/>
      <c r="H156" s="161"/>
      <c r="I156" s="341"/>
      <c r="J156" s="150" t="e">
        <f>IF(AND(Q156="",#REF!&gt;0,#REF!&lt;5),K156,)</f>
        <v>#REF!</v>
      </c>
      <c r="K156" s="151" t="str">
        <f>IF(D156="","ZZZ9",IF(AND(#REF!&gt;0,#REF!&lt;5),D156&amp;#REF!,D156&amp;"9"))</f>
        <v>ZZZ9</v>
      </c>
      <c r="L156" s="152">
        <f t="shared" si="9"/>
        <v>999</v>
      </c>
      <c r="M156" s="342">
        <f t="shared" si="10"/>
        <v>999</v>
      </c>
      <c r="N156" s="155"/>
      <c r="O156" s="160"/>
      <c r="P156" s="154">
        <f t="shared" si="11"/>
        <v>999</v>
      </c>
      <c r="Q156" s="160"/>
    </row>
  </sheetData>
  <conditionalFormatting sqref="A7:D156">
    <cfRule type="expression" dxfId="1029" priority="15">
      <formula>$Q7&gt;=1</formula>
    </cfRule>
  </conditionalFormatting>
  <conditionalFormatting sqref="B7:D37">
    <cfRule type="expression" dxfId="1028" priority="2">
      <formula>$Q7&gt;=1</formula>
    </cfRule>
  </conditionalFormatting>
  <conditionalFormatting sqref="E7:E14">
    <cfRule type="expression" dxfId="1027" priority="8">
      <formula>AND(ROUNDDOWN(($A$4-E7)/365.25,0)&lt;=13,G7&lt;&gt;"OK")</formula>
    </cfRule>
    <cfRule type="expression" dxfId="1026" priority="9">
      <formula>AND(ROUNDDOWN(($A$4-E7)/365.25,0)&lt;=14,G7&lt;&gt;"OK")</formula>
    </cfRule>
    <cfRule type="expression" dxfId="1025" priority="10">
      <formula>AND(ROUNDDOWN(($A$4-E7)/365.25,0)&lt;=17,G7&lt;&gt;"OK")</formula>
    </cfRule>
    <cfRule type="expression" dxfId="1024" priority="11">
      <formula>AND(ROUNDDOWN(($A$4-E7)/365.25,0)&lt;=13,G7&lt;&gt;"OK")</formula>
    </cfRule>
    <cfRule type="expression" dxfId="1023" priority="12">
      <formula>AND(ROUNDDOWN(($A$4-E7)/365.25,0)&lt;=14,G7&lt;&gt;"OK")</formula>
    </cfRule>
    <cfRule type="expression" dxfId="1022" priority="13">
      <formula>AND(ROUNDDOWN(($A$4-E7)/365.25,0)&lt;=17,G7&lt;&gt;"OK")</formula>
    </cfRule>
  </conditionalFormatting>
  <conditionalFormatting sqref="E7:E27 E29:E37">
    <cfRule type="expression" dxfId="1021" priority="3">
      <formula>AND(ROUNDDOWN(($A$4-E7)/365.25,0)&lt;=13,G7&lt;&gt;"OK")</formula>
    </cfRule>
    <cfRule type="expression" dxfId="1020" priority="4">
      <formula>AND(ROUNDDOWN(($A$4-E7)/365.25,0)&lt;=14,G7&lt;&gt;"OK")</formula>
    </cfRule>
    <cfRule type="expression" dxfId="1019" priority="5">
      <formula>AND(ROUNDDOWN(($A$4-E7)/365.25,0)&lt;=17,G7&lt;&gt;"OK")</formula>
    </cfRule>
  </conditionalFormatting>
  <conditionalFormatting sqref="E7:E156">
    <cfRule type="expression" dxfId="1018" priority="17">
      <formula>AND(ROUNDDOWN(($A$4-E7)/365.25,0)&lt;=13,G7&lt;&gt;"OK")</formula>
    </cfRule>
    <cfRule type="expression" dxfId="1017" priority="18">
      <formula>AND(ROUNDDOWN(($A$4-E7)/365.25,0)&lt;=14,G7&lt;&gt;"OK")</formula>
    </cfRule>
    <cfRule type="expression" dxfId="1016" priority="19">
      <formula>AND(ROUNDDOWN(($A$4-E7)/365.25,0)&lt;=17,G7&lt;&gt;"OK")</formula>
    </cfRule>
  </conditionalFormatting>
  <conditionalFormatting sqref="J7:J156">
    <cfRule type="cellIs" dxfId="1015" priority="14"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6625" r:id="rId3" name="Button 1">
              <controlPr defaultSize="0" autoPict="0">
                <anchor moveWithCells="1" sizeWithCells="1">
                  <from>
                    <xdr:col>7</xdr:col>
                    <xdr:colOff>76200</xdr:colOff>
                    <xdr:row>0</xdr:row>
                    <xdr:rowOff>68580</xdr:rowOff>
                  </from>
                  <to>
                    <xdr:col>13</xdr:col>
                    <xdr:colOff>419100</xdr:colOff>
                    <xdr:row>2</xdr:row>
                    <xdr:rowOff>7620</xdr:rowOff>
                  </to>
                </anchor>
              </controlPr>
            </control>
          </mc:Choice>
        </mc:AlternateContent>
        <mc:AlternateContent xmlns:mc="http://schemas.openxmlformats.org/markup-compatibility/2006">
          <mc:Choice Requires="x14">
            <control shapeId="26628" r:id="rId4" name="Button 4">
              <controlPr defaultSize="0" autoFill="0" autoPict="0" altText="Sorsolási rangsor szerinti sorbarakás">
                <anchor moveWithCells="1">
                  <from>
                    <xdr:col>7</xdr:col>
                    <xdr:colOff>99060</xdr:colOff>
                    <xdr:row>0</xdr:row>
                    <xdr:rowOff>83820</xdr:rowOff>
                  </from>
                  <to>
                    <xdr:col>13</xdr:col>
                    <xdr:colOff>525780</xdr:colOff>
                    <xdr:row>2</xdr:row>
                    <xdr:rowOff>7620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FF00"/>
  </sheetPr>
  <dimension ref="A1:AK43"/>
  <sheetViews>
    <sheetView showZeros="0" zoomScale="110" zoomScaleNormal="110" workbookViewId="0">
      <selection activeCell="K11" sqref="K11"/>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0" max="20" width="2.44140625" customWidth="1"/>
    <col min="21" max="21" width="17.33203125" customWidth="1"/>
    <col min="22" max="22" width="15.33203125" customWidth="1"/>
    <col min="25" max="25" width="10.33203125" hidden="1" customWidth="1"/>
    <col min="26"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t="str">
        <f>Altalanos!$B$8</f>
        <v>I. (U8) – Lány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U3" s="702" t="str">
        <f>CONCATENATE(VLOOKUP(LEFT(R3,1),$A$7:$H$13,5,), " ",VLOOKUP(LEFT(R3,1),$A$7:$H$13,7,))</f>
        <v>LENTE Zoé Vera</v>
      </c>
      <c r="V3" s="702" t="str">
        <f>CONCATENATE(VLOOKUP(RIGHT(R3,1),$A$7:$H$13,5,), " ",VLOOKUP(RIGHT(R3,1),$A$7:$H$13,7,))</f>
        <v>SZABÓ Kira</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U4" s="427" t="str">
        <f>CONCATENATE(VLOOKUP(LEFT(R4,1),$A$7:$H$13,5,), " ",VLOOKUP(LEFT(R4,1),$A$7:$H$13,7,))</f>
        <v>SZABÓ Kira</v>
      </c>
      <c r="V4" s="427" t="str">
        <f>CONCATENATE(VLOOKUP(RIGHT(R4,1),$A$7:$H$13,5,), " ",VLOOKUP(RIGHT(R4,1),$A$7:$H$13,7,))</f>
        <v>NÁNÁSI Mirtill</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U5" s="427" t="str">
        <f>CONCATENATE(VLOOKUP(LEFT(R5,1),$A$7:$H$13,5,), " ",VLOOKUP(LEFT(R5,1),$A$7:$H$13,7,))</f>
        <v>NÁNÁSI Mirtill</v>
      </c>
      <c r="V5" s="427" t="str">
        <f>CONCATENATE(VLOOKUP(RIGHT(R5,1),$A$7:$H$13,5,), " ",VLOOKUP(RIGHT(R5,1),$A$7:$H$13,7,))</f>
        <v>LENTE Zoé Vera</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v>1</v>
      </c>
      <c r="C7" s="239"/>
      <c r="D7" s="239">
        <f>IF($B7="","",VLOOKUP($B7,'1MD ELO (2)'!$A$7:$O$22,15))</f>
        <v>0</v>
      </c>
      <c r="E7" s="380" t="str">
        <f>UPPER(IF($B7="","",VLOOKUP($B7,'1MD ELO (2)'!$A$7:$O$22,2)))</f>
        <v>NÁNÁSI</v>
      </c>
      <c r="F7" s="381"/>
      <c r="G7" s="380" t="str">
        <f>IF($B7="","",VLOOKUP($B7,'1MD ELO (2)'!$A$7:$O$22,3))</f>
        <v>Mirtill</v>
      </c>
      <c r="H7" s="381"/>
      <c r="I7" s="380" t="str">
        <f>IF($B7="","",VLOOKUP($B7,'1MD ELO (2)'!$A$7:$O$22,4))</f>
        <v>Db., Árpád V.</v>
      </c>
      <c r="J7" s="377"/>
      <c r="K7" s="382">
        <v>1</v>
      </c>
      <c r="L7" s="383" t="e">
        <f>IF(K7="","",CONCATENATE(VLOOKUP($Y$3,$AB$1:$AK$1,K7)," pont"))</f>
        <v>#N/A</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v>2</v>
      </c>
      <c r="C9" s="239">
        <f>IF($B9="","",VLOOKUP($B9,'1MD ELO (2)'!$A$7:$O$22,5))</f>
        <v>0</v>
      </c>
      <c r="D9" s="239">
        <f>IF($B9="","",VLOOKUP($B9,'1MD ELO (2)'!$A$7:$O$22,15))</f>
        <v>0</v>
      </c>
      <c r="E9" s="380" t="str">
        <f>UPPER(IF($B9="","",VLOOKUP($B9,'1MD ELO (2)'!$A$7:$O$22,2)))</f>
        <v>LENTE</v>
      </c>
      <c r="F9" s="381"/>
      <c r="G9" s="380" t="str">
        <f>IF($B9="","",VLOOKUP($B9,'1MD ELO (2)'!$A$7:$O$22,3))</f>
        <v>Zoé Vera</v>
      </c>
      <c r="H9" s="381"/>
      <c r="I9" s="380" t="str">
        <f>IF($B9="","",VLOOKUP($B9,'1MD ELO (2)'!$A$7:$O$22,4))</f>
        <v>Db., Kossuth L.</v>
      </c>
      <c r="J9" s="377"/>
      <c r="K9" s="382" t="s">
        <v>257</v>
      </c>
      <c r="L9" s="383" t="e">
        <f>IF(K9="","",CONCATENATE(VLOOKUP($Y$3,$AB$1:$AK$1,K9)," pont"))</f>
        <v>#N/A</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v>3</v>
      </c>
      <c r="C11" s="239">
        <f>IF($B11="","",VLOOKUP($B11,'1MD ELO (2)'!$A$7:$O$22,5))</f>
        <v>0</v>
      </c>
      <c r="D11" s="239">
        <f>IF($B11="","",VLOOKUP($B11,'1MD ELO (2)'!$A$7:$O$22,15))</f>
        <v>0</v>
      </c>
      <c r="E11" s="380" t="str">
        <f>UPPER(IF($B11="","",VLOOKUP($B11,'1MD ELO (2)'!$A$7:$O$22,2)))</f>
        <v>SZABÓ</v>
      </c>
      <c r="F11" s="381"/>
      <c r="G11" s="380" t="str">
        <f>IF($B11="","",VLOOKUP($B11,'1MD ELO (2)'!$A$7:$O$22,3))</f>
        <v>Kira</v>
      </c>
      <c r="H11" s="381"/>
      <c r="I11" s="380" t="str">
        <f>IF($B11="","",VLOOKUP($B11,'1MD ELO (2)'!$A$7:$O$22,4))</f>
        <v>Bu., József A.</v>
      </c>
      <c r="J11" s="377"/>
      <c r="K11" s="382" t="s">
        <v>258</v>
      </c>
      <c r="L11" s="383" t="e">
        <f>IF(K11="","",CONCATENATE(VLOOKUP($Y$3,$AB$1:$AK$1,K11)," pont"))</f>
        <v>#N/A</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377"/>
      <c r="C12" s="377"/>
      <c r="D12" s="377"/>
      <c r="E12" s="377"/>
      <c r="F12" s="377"/>
      <c r="G12" s="377"/>
      <c r="H12" s="377"/>
      <c r="I12" s="377"/>
      <c r="J12" s="377"/>
      <c r="K12" s="377"/>
      <c r="L12" s="377"/>
      <c r="M12" s="37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7"/>
      <c r="B13" s="377"/>
      <c r="C13" s="377"/>
      <c r="D13" s="377"/>
      <c r="E13" s="377"/>
      <c r="F13" s="377"/>
      <c r="G13" s="377"/>
      <c r="H13" s="377"/>
      <c r="I13" s="377"/>
      <c r="J13" s="377"/>
      <c r="K13" s="377"/>
      <c r="L13" s="377"/>
      <c r="M13" s="377"/>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NÁNÁSI</v>
      </c>
      <c r="E18" s="718"/>
      <c r="F18" s="718" t="str">
        <f>E9</f>
        <v>LENTE</v>
      </c>
      <c r="G18" s="718"/>
      <c r="H18" s="718" t="str">
        <f>E11</f>
        <v>SZABÓ</v>
      </c>
      <c r="I18" s="718"/>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NÁNÁSI</v>
      </c>
      <c r="C19" s="715"/>
      <c r="D19" s="717"/>
      <c r="E19" s="717"/>
      <c r="F19" s="722">
        <v>0.625</v>
      </c>
      <c r="G19" s="716"/>
      <c r="H19" s="722">
        <v>0.62569444444444444</v>
      </c>
      <c r="I19" s="716"/>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LENTE</v>
      </c>
      <c r="C20" s="715"/>
      <c r="D20" s="722">
        <v>1.0416666666666666E-2</v>
      </c>
      <c r="E20" s="716"/>
      <c r="F20" s="717"/>
      <c r="G20" s="717"/>
      <c r="H20" s="722">
        <v>0.63055555555555554</v>
      </c>
      <c r="I20" s="716"/>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SZABÓ</v>
      </c>
      <c r="C21" s="715"/>
      <c r="D21" s="722">
        <v>5.2083333333333336E-2</v>
      </c>
      <c r="E21" s="716"/>
      <c r="F21" s="722">
        <v>0.34375</v>
      </c>
      <c r="G21" s="716"/>
      <c r="H21" s="717"/>
      <c r="I21" s="71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3.2" x14ac:dyDescent="0.25">
      <c r="A22" s="377"/>
      <c r="B22" s="377"/>
      <c r="C22" s="377"/>
      <c r="D22" s="377"/>
      <c r="E22" s="377"/>
      <c r="F22" s="377"/>
      <c r="G22" s="377"/>
      <c r="H22" s="377"/>
      <c r="I22" s="377"/>
      <c r="J22" s="377"/>
      <c r="K22" s="37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90"/>
    </row>
    <row r="33" spans="1:18" ht="13.2" x14ac:dyDescent="0.25">
      <c r="A33" s="242" t="s">
        <v>54</v>
      </c>
      <c r="B33" s="243"/>
      <c r="C33" s="244"/>
      <c r="D33" s="391" t="s">
        <v>60</v>
      </c>
      <c r="E33" s="392" t="s">
        <v>61</v>
      </c>
      <c r="F33" s="393"/>
      <c r="G33" s="391" t="s">
        <v>60</v>
      </c>
      <c r="H33" s="392" t="s">
        <v>123</v>
      </c>
      <c r="I33" s="394"/>
      <c r="J33" s="392" t="s">
        <v>124</v>
      </c>
      <c r="K33" s="395" t="s">
        <v>125</v>
      </c>
      <c r="L33" s="36"/>
      <c r="M33" s="396"/>
      <c r="N33" s="397"/>
      <c r="P33" s="398"/>
      <c r="Q33" s="398"/>
      <c r="R33" s="399"/>
    </row>
    <row r="34" spans="1:18" ht="13.2" x14ac:dyDescent="0.25">
      <c r="A34" s="400" t="s">
        <v>65</v>
      </c>
      <c r="B34" s="401"/>
      <c r="C34" s="402"/>
      <c r="D34" s="403"/>
      <c r="E34" s="713"/>
      <c r="F34" s="713"/>
      <c r="G34" s="404" t="s">
        <v>66</v>
      </c>
      <c r="H34" s="401"/>
      <c r="I34" s="405"/>
      <c r="J34" s="406"/>
      <c r="K34" s="407" t="s">
        <v>67</v>
      </c>
      <c r="L34" s="408"/>
      <c r="M34" s="409"/>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1014" priority="3" operator="equal">
      <formula>"Bye"</formula>
    </cfRule>
  </conditionalFormatting>
  <conditionalFormatting sqref="R41">
    <cfRule type="expression" dxfId="1013"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12FB-B99F-4F0B-B001-85A2D9DBBAFD}">
  <sheetPr>
    <tabColor rgb="FFCCFFFF"/>
  </sheetPr>
  <dimension ref="A1:Q156"/>
  <sheetViews>
    <sheetView showGridLines="0" showZeros="0" zoomScaleNormal="100" workbookViewId="0">
      <pane ySplit="6" topLeftCell="A7" activePane="bottomLeft" state="frozen"/>
      <selection pane="bottomLeft" activeCell="C14" sqref="C14"/>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[6]Altalanos!$A$6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[6]Altalanos!$A$8</f>
        <v>II. (U9) – Fiú / A</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[6]Altalanos!$A$10</f>
        <v>2025. 04. 29-30.</v>
      </c>
      <c r="B5" s="766"/>
      <c r="C5" s="767" t="str">
        <f>[6]Altalanos!$C$10</f>
        <v>Berettyóújfalu</v>
      </c>
      <c r="D5" s="768" t="str">
        <f>[6]Altalanos!$D$10</f>
        <v xml:space="preserve">  </v>
      </c>
      <c r="E5" s="768"/>
      <c r="F5" s="768"/>
      <c r="G5" s="768"/>
      <c r="H5" s="769">
        <f>[6]Altalanos!$E$10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259</v>
      </c>
      <c r="C7" s="787" t="s">
        <v>260</v>
      </c>
      <c r="D7" s="788" t="s">
        <v>261</v>
      </c>
      <c r="E7" s="789"/>
      <c r="F7" s="790"/>
      <c r="G7" s="791"/>
      <c r="H7" s="788"/>
      <c r="I7" s="788"/>
      <c r="J7" s="792"/>
      <c r="K7" s="793"/>
      <c r="L7" s="794"/>
      <c r="M7" s="793"/>
      <c r="N7" s="795"/>
      <c r="O7" s="788"/>
      <c r="P7" s="796"/>
      <c r="Q7" s="797"/>
    </row>
    <row r="8" spans="1:17" s="798" customFormat="1" ht="18.75" customHeight="1" x14ac:dyDescent="0.25">
      <c r="A8" s="786">
        <v>2</v>
      </c>
      <c r="B8" s="787" t="s">
        <v>251</v>
      </c>
      <c r="C8" s="787" t="s">
        <v>262</v>
      </c>
      <c r="D8" s="788" t="s">
        <v>94</v>
      </c>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376" priority="15">
      <formula>$Q7&gt;=1</formula>
    </cfRule>
  </conditionalFormatting>
  <conditionalFormatting sqref="B7:D37">
    <cfRule type="expression" dxfId="375" priority="1">
      <formula>$Q7&gt;=1</formula>
    </cfRule>
  </conditionalFormatting>
  <conditionalFormatting sqref="E7:E14">
    <cfRule type="expression" dxfId="374" priority="5">
      <formula>AND(ROUNDDOWN(($A$4-E7)/365.25,0)&lt;=13,G7&lt;&gt;"OK")</formula>
    </cfRule>
    <cfRule type="expression" dxfId="373" priority="6">
      <formula>AND(ROUNDDOWN(($A$4-E7)/365.25,0)&lt;=14,G7&lt;&gt;"OK")</formula>
    </cfRule>
    <cfRule type="expression" dxfId="372" priority="7">
      <formula>AND(ROUNDDOWN(($A$4-E7)/365.25,0)&lt;=17,G7&lt;&gt;"OK")</formula>
    </cfRule>
    <cfRule type="expression" dxfId="371" priority="8">
      <formula>AND(ROUNDDOWN(($A$4-E7)/365.25,0)&lt;=13,G7&lt;&gt;"OK")</formula>
    </cfRule>
    <cfRule type="expression" dxfId="370" priority="9">
      <formula>AND(ROUNDDOWN(($A$4-E7)/365.25,0)&lt;=14,G7&lt;&gt;"OK")</formula>
    </cfRule>
    <cfRule type="expression" dxfId="369" priority="10">
      <formula>AND(ROUNDDOWN(($A$4-E7)/365.25,0)&lt;=17,G7&lt;&gt;"OK")</formula>
    </cfRule>
  </conditionalFormatting>
  <conditionalFormatting sqref="E7:E27 E29:E37">
    <cfRule type="expression" dxfId="368" priority="2">
      <formula>AND(ROUNDDOWN(($A$4-E7)/365.25,0)&lt;=13,G7&lt;&gt;"OK")</formula>
    </cfRule>
    <cfRule type="expression" dxfId="367" priority="3">
      <formula>AND(ROUNDDOWN(($A$4-E7)/365.25,0)&lt;=14,G7&lt;&gt;"OK")</formula>
    </cfRule>
    <cfRule type="expression" dxfId="366" priority="4">
      <formula>AND(ROUNDDOWN(($A$4-E7)/365.25,0)&lt;=17,G7&lt;&gt;"OK")</formula>
    </cfRule>
  </conditionalFormatting>
  <conditionalFormatting sqref="E7:E156">
    <cfRule type="expression" dxfId="365" priority="12">
      <formula>AND(ROUNDDOWN(($A$4-E7)/365.25,0)&lt;=13,G7&lt;&gt;"OK")</formula>
    </cfRule>
    <cfRule type="expression" dxfId="364" priority="13">
      <formula>AND(ROUNDDOWN(($A$4-E7)/365.25,0)&lt;=14,G7&lt;&gt;"OK")</formula>
    </cfRule>
    <cfRule type="expression" dxfId="363" priority="14">
      <formula>AND(ROUNDDOWN(($A$4-E7)/365.25,0)&lt;=17,G7&lt;&gt;"OK")</formula>
    </cfRule>
  </conditionalFormatting>
  <conditionalFormatting sqref="J7:J156">
    <cfRule type="cellIs" dxfId="362"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0353"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00354"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E4DDC-ECCE-4362-8EC9-3FEE5A5FBAAD}">
  <sheetPr>
    <tabColor rgb="FF00FF00"/>
  </sheetPr>
  <dimension ref="A1:AK43"/>
  <sheetViews>
    <sheetView showZeros="0" topLeftCell="B1" zoomScaleNormal="100" workbookViewId="0">
      <selection activeCell="C14" sqref="C14"/>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0" width="8.6640625" style="740"/>
    <col min="21" max="21" width="22.6640625" style="740" customWidth="1"/>
    <col min="22" max="24" width="8.6640625" style="740"/>
    <col min="25" max="25" width="10.33203125" style="740" hidden="1" customWidth="1"/>
    <col min="26" max="37" width="11.5546875" style="740" hidden="1" customWidth="1"/>
    <col min="38" max="16384" width="8.6640625" style="740"/>
  </cols>
  <sheetData>
    <row r="1" spans="1:37" ht="24.6" x14ac:dyDescent="0.25">
      <c r="A1" s="815" t="str">
        <f>[6]Altalanos!$A$6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826" t="str">
        <f>[6]Altalanos!$A$8</f>
        <v>II. (U9) – Fiú / A</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[6]Altalanos!$A$10</f>
        <v>2025. 04. 29-30.</v>
      </c>
      <c r="B4" s="840"/>
      <c r="C4" s="840"/>
      <c r="D4" s="841"/>
      <c r="E4" s="842" t="str">
        <f>[6]Altalanos!$C$10</f>
        <v>Berettyóújfalu</v>
      </c>
      <c r="F4" s="842"/>
      <c r="G4" s="842"/>
      <c r="H4" s="843"/>
      <c r="I4" s="842"/>
      <c r="J4" s="844"/>
      <c r="K4" s="843"/>
      <c r="L4" s="845">
        <f>[6]Altalanos!$E$10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U5" s="854" t="str">
        <f>CONCATENATE(VLOOKUP(LEFT(R5,1),$A$7:$H$13,5,), " ",VLOOKUP(LEFT(R5,1),$A$7:$H$13,7,))</f>
        <v>ZSEBŐ-FERENCZI Ádám</v>
      </c>
      <c r="V5" s="854" t="str">
        <f>CONCATENATE(VLOOKUP(RIGHT(R5,1),$A$7:$H$13,5,), " ",VLOOKUP(RIGHT(R5,1),$A$7:$H$13,7,))</f>
        <v>LENTE András Csaba</v>
      </c>
      <c r="Y5" s="833">
        <f>IF(OR([6]Altalanos!$A$8="F1",[6]Altalanos!$A$8="F2",[6]Altalanos!$A$8="N1",[6]Altalanos!$A$8="N2"),1,2)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(6)'!$A$7:$O$22,5))</f>
        <v>0</v>
      </c>
      <c r="D7" s="858">
        <f>IF($B7="","",VLOOKUP($B7,'1MD ELO (6)'!$A$7:$O$22,15))</f>
        <v>0</v>
      </c>
      <c r="E7" s="859" t="str">
        <f>UPPER(IF($B7="","",VLOOKUP($B7,'1MD ELO (6)'!$A$7:$O$22,2)))</f>
        <v>ZSEBŐ-FERENCZI</v>
      </c>
      <c r="F7" s="860"/>
      <c r="G7" s="859" t="str">
        <f>IF($B7="","",VLOOKUP($B7,'1MD ELO (6)'!$A$7:$O$22,3))</f>
        <v>Ádám</v>
      </c>
      <c r="H7" s="860"/>
      <c r="I7" s="859" t="str">
        <f>IF($B7="","",VLOOKUP($B7,'1MD ELO (6)'!$A$7:$O$22,4))</f>
        <v>Db., Bolyai J.</v>
      </c>
      <c r="J7" s="855"/>
      <c r="K7" s="861" t="s">
        <v>257</v>
      </c>
      <c r="L7" s="862"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858">
        <f>IF($B9="","",VLOOKUP($B9,'1MD ELO (6)'!$A$7:$O$22,5))</f>
        <v>0</v>
      </c>
      <c r="D9" s="858">
        <f>IF($B9="","",VLOOKUP($B9,'1MD ELO (6)'!$A$7:$O$22,15))</f>
        <v>0</v>
      </c>
      <c r="E9" s="859" t="str">
        <f>UPPER(IF($B9="","",VLOOKUP($B9,'1MD ELO (6)'!$A$7:$O$22,2)))</f>
        <v>LENTE</v>
      </c>
      <c r="F9" s="860"/>
      <c r="G9" s="859" t="str">
        <f>IF($B9="","",VLOOKUP($B9,'1MD ELO (6)'!$A$7:$O$22,3))</f>
        <v>András Csaba</v>
      </c>
      <c r="H9" s="860"/>
      <c r="I9" s="859" t="str">
        <f>IF($B9="","",VLOOKUP($B9,'1MD ELO (6)'!$A$7:$O$22,4))</f>
        <v>Db., Kossuth L.</v>
      </c>
      <c r="J9" s="855"/>
      <c r="K9" s="861" t="s">
        <v>256</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(6)'!$A$7:$O$22,5))</f>
        <v/>
      </c>
      <c r="D11" s="858" t="str">
        <f>IF($B11="","",VLOOKUP($B11,'1MD ELO (6)'!$A$7:$O$22,15))</f>
        <v/>
      </c>
      <c r="E11" s="859" t="str">
        <f>UPPER(IF($B11="","",VLOOKUP($B11,'1MD ELO (6)'!$A$7:$O$22,2)))</f>
        <v/>
      </c>
      <c r="F11" s="860"/>
      <c r="G11" s="859" t="str">
        <f>IF($B11="","",VLOOKUP($B11,'1MD ELO (6)'!$A$7:$O$22,3))</f>
        <v/>
      </c>
      <c r="H11" s="860"/>
      <c r="I11" s="859" t="str">
        <f>IF($B11="","",VLOOKUP($B11,'1MD ELO (6)'!$A$7:$O$22,4))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ZSEBŐ-FERENCZI</v>
      </c>
      <c r="E18" s="868"/>
      <c r="F18" s="868" t="str">
        <f>E9</f>
        <v>LENTE</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ZSEBŐ-FERENCZI</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LENTE</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61" priority="1" operator="equal">
      <formula>"Bye"</formula>
    </cfRule>
  </conditionalFormatting>
  <conditionalFormatting sqref="R41">
    <cfRule type="expression" dxfId="360"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FF"/>
  </sheetPr>
  <dimension ref="A1:O134"/>
  <sheetViews>
    <sheetView showGridLines="0" showZeros="0" zoomScale="85" zoomScaleNormal="85" workbookViewId="0">
      <pane ySplit="6" topLeftCell="A7" activePane="bottomLeft" state="frozen"/>
      <selection pane="bottomLeft" activeCell="Q7" sqref="Q7"/>
    </sheetView>
  </sheetViews>
  <sheetFormatPr defaultColWidth="8.6640625" defaultRowHeight="12.75" customHeight="1" x14ac:dyDescent="0.25"/>
  <cols>
    <col min="1" max="1" width="6.33203125" customWidth="1"/>
    <col min="2" max="2" width="13.88671875" customWidth="1"/>
    <col min="3" max="3" width="14" customWidth="1"/>
    <col min="4" max="4" width="13.44140625" style="45" customWidth="1"/>
    <col min="5" max="5" width="11.88671875" style="92" customWidth="1"/>
    <col min="6" max="6" width="23.6640625" style="93" customWidth="1"/>
    <col min="7" max="7" width="8.6640625" style="94"/>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95" t="str">
        <f>Altalanos!$A$6</f>
        <v>Diákolimpia / H-B vm</v>
      </c>
      <c r="B1" s="96"/>
      <c r="C1" s="96"/>
      <c r="D1" s="97"/>
      <c r="E1" s="98" t="s">
        <v>31</v>
      </c>
      <c r="F1" s="99"/>
      <c r="G1" s="100"/>
      <c r="H1" s="101"/>
      <c r="I1" s="101"/>
      <c r="J1" s="101"/>
      <c r="K1" s="101"/>
      <c r="L1" s="101"/>
      <c r="M1" s="101"/>
      <c r="N1" s="101"/>
      <c r="O1" s="102"/>
    </row>
    <row r="2" spans="1:15" ht="13.2" x14ac:dyDescent="0.25">
      <c r="B2" s="103" t="s">
        <v>32</v>
      </c>
      <c r="C2" s="104" t="str">
        <f>Altalanos!$A$8</f>
        <v>I. (U8) – Fiú / B</v>
      </c>
      <c r="D2" s="99"/>
      <c r="E2" s="98" t="s">
        <v>33</v>
      </c>
      <c r="F2" s="105"/>
      <c r="G2" s="106"/>
      <c r="H2" s="107"/>
      <c r="I2" s="107"/>
      <c r="J2" s="107"/>
      <c r="K2" s="107"/>
      <c r="L2" s="108"/>
      <c r="M2" s="109"/>
      <c r="N2" s="109"/>
      <c r="O2" s="108"/>
    </row>
    <row r="3" spans="1:15" s="10" customFormat="1" ht="13.2" x14ac:dyDescent="0.25">
      <c r="A3" s="110"/>
      <c r="B3" s="111"/>
      <c r="C3" s="111"/>
      <c r="D3" s="111"/>
      <c r="E3" s="112"/>
      <c r="F3" s="111"/>
      <c r="G3" s="113"/>
      <c r="H3" s="114"/>
      <c r="I3" s="115"/>
      <c r="J3" s="115"/>
      <c r="K3" s="115"/>
      <c r="L3" s="116" t="s">
        <v>34</v>
      </c>
      <c r="M3" s="117"/>
      <c r="N3" s="118"/>
      <c r="O3" s="119"/>
    </row>
    <row r="4" spans="1:15" s="10" customFormat="1" ht="13.2" x14ac:dyDescent="0.25">
      <c r="A4" s="56" t="s">
        <v>24</v>
      </c>
      <c r="B4" s="56"/>
      <c r="C4" s="54" t="s">
        <v>13</v>
      </c>
      <c r="D4" s="56" t="s">
        <v>35</v>
      </c>
      <c r="E4" s="120"/>
      <c r="F4" s="121"/>
      <c r="G4" s="122" t="s">
        <v>36</v>
      </c>
      <c r="H4" s="123"/>
      <c r="I4" s="124"/>
      <c r="J4" s="124"/>
      <c r="K4" s="124"/>
      <c r="L4" s="123"/>
      <c r="M4" s="125"/>
      <c r="N4" s="125"/>
      <c r="O4" s="126"/>
    </row>
    <row r="5" spans="1:15" s="10" customFormat="1" ht="13.2" x14ac:dyDescent="0.25">
      <c r="A5" s="3" t="str">
        <f>Altalanos!$A$10</f>
        <v>2025. 04. 29-30.</v>
      </c>
      <c r="B5" s="3"/>
      <c r="C5" s="127" t="str">
        <f>Altalanos!$C$10</f>
        <v>Berettyóújfalu</v>
      </c>
      <c r="D5" s="128" t="str">
        <f>Altalanos!$D$10</f>
        <v xml:space="preserve">  </v>
      </c>
      <c r="E5" s="129"/>
      <c r="F5" s="128"/>
      <c r="G5" s="130">
        <f>Altalanos!$E$10</f>
        <v>0</v>
      </c>
      <c r="H5" s="131"/>
      <c r="I5" s="129"/>
      <c r="J5" s="129"/>
      <c r="K5" s="129"/>
      <c r="L5" s="131"/>
      <c r="M5" s="128"/>
      <c r="N5" s="128"/>
      <c r="O5" s="132"/>
    </row>
    <row r="6" spans="1:15" ht="30" customHeight="1" x14ac:dyDescent="0.25">
      <c r="A6" s="133" t="s">
        <v>37</v>
      </c>
      <c r="B6" s="134" t="s">
        <v>27</v>
      </c>
      <c r="C6" s="134" t="s">
        <v>28</v>
      </c>
      <c r="D6" s="134" t="s">
        <v>38</v>
      </c>
      <c r="E6" s="135" t="s">
        <v>39</v>
      </c>
      <c r="F6" s="136" t="s">
        <v>40</v>
      </c>
      <c r="G6" s="137" t="s">
        <v>41</v>
      </c>
      <c r="H6" s="138" t="s">
        <v>42</v>
      </c>
      <c r="I6" s="139" t="s">
        <v>43</v>
      </c>
      <c r="J6" s="140" t="s">
        <v>44</v>
      </c>
      <c r="K6" s="139" t="s">
        <v>45</v>
      </c>
      <c r="L6" s="141" t="s">
        <v>46</v>
      </c>
      <c r="M6" s="142" t="s">
        <v>47</v>
      </c>
      <c r="N6" s="143" t="s">
        <v>48</v>
      </c>
      <c r="O6" s="135" t="s">
        <v>49</v>
      </c>
    </row>
    <row r="7" spans="1:15" s="72" customFormat="1" ht="18.75" customHeight="1" x14ac:dyDescent="0.25">
      <c r="A7" s="144">
        <v>1</v>
      </c>
      <c r="B7" s="145"/>
      <c r="C7" s="145"/>
      <c r="D7" s="146"/>
      <c r="E7" s="147"/>
      <c r="F7" s="148"/>
      <c r="G7" s="149"/>
      <c r="H7" s="150"/>
      <c r="I7" s="151"/>
      <c r="J7" s="152"/>
      <c r="K7" s="151"/>
      <c r="L7" s="153"/>
      <c r="M7" s="146"/>
      <c r="N7" s="154"/>
      <c r="O7" s="148"/>
    </row>
    <row r="8" spans="1:15" s="72" customFormat="1" ht="18.75" customHeight="1" x14ac:dyDescent="0.25">
      <c r="A8" s="144">
        <v>2</v>
      </c>
      <c r="B8" s="145"/>
      <c r="C8" s="145"/>
      <c r="D8" s="146"/>
      <c r="E8" s="147"/>
      <c r="F8" s="155"/>
      <c r="G8" s="146"/>
      <c r="H8" s="150"/>
      <c r="I8" s="151"/>
      <c r="J8" s="152"/>
      <c r="K8" s="151"/>
      <c r="L8" s="153"/>
      <c r="M8" s="146"/>
      <c r="N8" s="154"/>
      <c r="O8" s="156"/>
    </row>
    <row r="9" spans="1:15" s="72" customFormat="1" ht="18.75" customHeight="1" x14ac:dyDescent="0.25">
      <c r="A9" s="144">
        <v>3</v>
      </c>
      <c r="B9" s="145"/>
      <c r="C9" s="145"/>
      <c r="D9" s="146"/>
      <c r="E9" s="147"/>
      <c r="F9" s="155"/>
      <c r="G9" s="146"/>
      <c r="H9" s="150"/>
      <c r="I9" s="151"/>
      <c r="J9" s="152"/>
      <c r="K9" s="151"/>
      <c r="L9" s="153"/>
      <c r="M9" s="146"/>
      <c r="N9" s="157"/>
      <c r="O9" s="155"/>
    </row>
    <row r="10" spans="1:15" s="72" customFormat="1" ht="18.75" customHeight="1" x14ac:dyDescent="0.25">
      <c r="A10" s="144">
        <v>4</v>
      </c>
      <c r="B10" s="145"/>
      <c r="C10" s="145"/>
      <c r="D10" s="146"/>
      <c r="E10" s="147"/>
      <c r="F10" s="155"/>
      <c r="G10" s="146"/>
      <c r="H10" s="150"/>
      <c r="I10" s="151"/>
      <c r="J10" s="152"/>
      <c r="K10" s="151"/>
      <c r="L10" s="153"/>
      <c r="M10" s="146"/>
      <c r="N10" s="158"/>
      <c r="O10" s="156"/>
    </row>
    <row r="11" spans="1:15" s="72" customFormat="1" ht="18.75" customHeight="1" x14ac:dyDescent="0.25">
      <c r="A11" s="144">
        <v>5</v>
      </c>
      <c r="B11" s="145"/>
      <c r="C11" s="145"/>
      <c r="D11" s="146"/>
      <c r="E11" s="147"/>
      <c r="F11" s="155"/>
      <c r="G11" s="149"/>
      <c r="H11" s="150"/>
      <c r="I11" s="151"/>
      <c r="J11" s="152"/>
      <c r="K11" s="151"/>
      <c r="L11" s="153"/>
      <c r="M11" s="146"/>
      <c r="N11" s="157"/>
      <c r="O11" s="156"/>
    </row>
    <row r="12" spans="1:15" s="72" customFormat="1" ht="18.75" customHeight="1" x14ac:dyDescent="0.25">
      <c r="A12" s="144">
        <v>6</v>
      </c>
      <c r="B12" s="145"/>
      <c r="C12" s="145"/>
      <c r="D12" s="146"/>
      <c r="E12" s="147"/>
      <c r="F12" s="155"/>
      <c r="G12" s="146"/>
      <c r="H12" s="150"/>
      <c r="I12" s="151"/>
      <c r="J12" s="152"/>
      <c r="K12" s="151"/>
      <c r="L12" s="153"/>
      <c r="M12" s="146"/>
      <c r="N12" s="157"/>
      <c r="O12" s="156"/>
    </row>
    <row r="13" spans="1:15" s="72" customFormat="1" ht="18.75" customHeight="1" x14ac:dyDescent="0.25">
      <c r="A13" s="144">
        <v>7</v>
      </c>
      <c r="B13" s="145"/>
      <c r="C13" s="145"/>
      <c r="D13" s="146"/>
      <c r="E13" s="147"/>
      <c r="F13" s="155"/>
      <c r="G13" s="146"/>
      <c r="H13" s="150"/>
      <c r="I13" s="151"/>
      <c r="J13" s="152"/>
      <c r="K13" s="151"/>
      <c r="L13" s="153"/>
      <c r="M13" s="146"/>
      <c r="N13" s="157"/>
      <c r="O13" s="156"/>
    </row>
    <row r="14" spans="1:15" s="72" customFormat="1" ht="18.75" customHeight="1" x14ac:dyDescent="0.25">
      <c r="A14" s="144">
        <v>8</v>
      </c>
      <c r="B14" s="145"/>
      <c r="C14" s="145"/>
      <c r="D14" s="146"/>
      <c r="E14" s="147"/>
      <c r="F14" s="155"/>
      <c r="G14" s="146"/>
      <c r="H14" s="150"/>
      <c r="I14" s="151"/>
      <c r="J14" s="152"/>
      <c r="K14" s="151"/>
      <c r="L14" s="153"/>
      <c r="M14" s="146"/>
      <c r="N14" s="157"/>
      <c r="O14" s="156"/>
    </row>
    <row r="15" spans="1:15" s="72" customFormat="1" ht="18.75" customHeight="1" x14ac:dyDescent="0.25">
      <c r="A15" s="144">
        <v>9</v>
      </c>
      <c r="B15" s="145"/>
      <c r="C15" s="145"/>
      <c r="D15" s="146"/>
      <c r="E15" s="147"/>
      <c r="F15" s="155"/>
      <c r="G15" s="146"/>
      <c r="H15" s="150"/>
      <c r="I15" s="151"/>
      <c r="J15" s="152"/>
      <c r="K15" s="151"/>
      <c r="L15" s="153"/>
      <c r="M15" s="146"/>
      <c r="N15" s="159"/>
      <c r="O15" s="156"/>
    </row>
    <row r="16" spans="1:15" s="72" customFormat="1" ht="18.75" customHeight="1" x14ac:dyDescent="0.25">
      <c r="A16" s="144">
        <v>10</v>
      </c>
      <c r="B16" s="145"/>
      <c r="C16" s="145"/>
      <c r="D16" s="146"/>
      <c r="E16" s="147"/>
      <c r="F16" s="155"/>
      <c r="G16" s="146"/>
      <c r="H16" s="150"/>
      <c r="I16" s="151"/>
      <c r="J16" s="152"/>
      <c r="K16" s="151"/>
      <c r="L16" s="153"/>
      <c r="M16" s="146"/>
      <c r="N16" s="154"/>
      <c r="O16" s="156"/>
    </row>
    <row r="17" spans="1:15" s="72" customFormat="1" ht="18.75" customHeight="1" x14ac:dyDescent="0.25">
      <c r="A17" s="144">
        <v>11</v>
      </c>
      <c r="B17" s="145"/>
      <c r="C17" s="145"/>
      <c r="D17" s="146"/>
      <c r="E17" s="147"/>
      <c r="F17" s="155"/>
      <c r="G17" s="146"/>
      <c r="H17" s="150"/>
      <c r="I17" s="151"/>
      <c r="J17" s="152"/>
      <c r="K17" s="151"/>
      <c r="L17" s="153"/>
      <c r="M17" s="146"/>
      <c r="N17" s="154"/>
      <c r="O17" s="156"/>
    </row>
    <row r="18" spans="1:15" s="72" customFormat="1" ht="18.75" customHeight="1" x14ac:dyDescent="0.25">
      <c r="A18" s="144">
        <v>12</v>
      </c>
      <c r="B18" s="145"/>
      <c r="C18" s="145"/>
      <c r="D18" s="146"/>
      <c r="E18" s="147"/>
      <c r="F18" s="155"/>
      <c r="G18" s="146"/>
      <c r="H18" s="150"/>
      <c r="I18" s="151"/>
      <c r="J18" s="152"/>
      <c r="K18" s="151"/>
      <c r="L18" s="153"/>
      <c r="M18" s="146"/>
      <c r="N18" s="154"/>
      <c r="O18" s="156"/>
    </row>
    <row r="19" spans="1:15" s="72" customFormat="1" ht="18.75" customHeight="1" x14ac:dyDescent="0.25">
      <c r="A19" s="144">
        <v>13</v>
      </c>
      <c r="B19" s="145"/>
      <c r="C19" s="145"/>
      <c r="D19" s="146"/>
      <c r="E19" s="147"/>
      <c r="F19" s="155"/>
      <c r="G19" s="146"/>
      <c r="H19" s="150"/>
      <c r="I19" s="151"/>
      <c r="J19" s="152"/>
      <c r="K19" s="151"/>
      <c r="L19" s="153"/>
      <c r="M19" s="146"/>
      <c r="N19" s="160"/>
      <c r="O19" s="156"/>
    </row>
    <row r="20" spans="1:15" s="72" customFormat="1" ht="18.75" customHeight="1" x14ac:dyDescent="0.25">
      <c r="A20" s="144">
        <v>14</v>
      </c>
      <c r="B20" s="145"/>
      <c r="C20" s="145"/>
      <c r="D20" s="146"/>
      <c r="E20" s="147"/>
      <c r="F20" s="155"/>
      <c r="G20" s="146"/>
      <c r="H20" s="150"/>
      <c r="I20" s="151"/>
      <c r="J20" s="152"/>
      <c r="K20" s="151"/>
      <c r="L20" s="153"/>
      <c r="M20" s="146"/>
      <c r="N20" s="160"/>
      <c r="O20" s="156"/>
    </row>
    <row r="21" spans="1:15" s="72" customFormat="1" ht="18.75" customHeight="1" x14ac:dyDescent="0.25">
      <c r="A21" s="144">
        <v>15</v>
      </c>
      <c r="B21" s="145"/>
      <c r="C21" s="145"/>
      <c r="D21" s="146"/>
      <c r="E21" s="147"/>
      <c r="F21" s="155"/>
      <c r="G21" s="146"/>
      <c r="H21" s="150"/>
      <c r="I21" s="151"/>
      <c r="J21" s="152"/>
      <c r="K21" s="151"/>
      <c r="L21" s="153"/>
      <c r="M21" s="146"/>
      <c r="N21" s="154"/>
      <c r="O21" s="156"/>
    </row>
    <row r="22" spans="1:15" s="72" customFormat="1" ht="18.75" customHeight="1" x14ac:dyDescent="0.25">
      <c r="A22" s="144">
        <v>16</v>
      </c>
      <c r="B22" s="145"/>
      <c r="C22" s="145"/>
      <c r="D22" s="146"/>
      <c r="E22" s="147"/>
      <c r="F22" s="155"/>
      <c r="G22" s="146"/>
      <c r="H22" s="150"/>
      <c r="I22" s="151"/>
      <c r="J22" s="152"/>
      <c r="K22" s="151"/>
      <c r="L22" s="153"/>
      <c r="M22" s="146"/>
      <c r="N22" s="154"/>
      <c r="O22" s="156"/>
    </row>
    <row r="23" spans="1:15" s="72" customFormat="1" ht="18.75" customHeight="1" x14ac:dyDescent="0.25">
      <c r="A23" s="144">
        <v>17</v>
      </c>
      <c r="B23" s="145"/>
      <c r="C23" s="145"/>
      <c r="D23" s="146"/>
      <c r="E23" s="147"/>
      <c r="F23" s="155"/>
      <c r="G23" s="146"/>
      <c r="H23" s="150"/>
      <c r="I23" s="151"/>
      <c r="J23" s="152"/>
      <c r="K23" s="151"/>
      <c r="L23" s="153"/>
      <c r="M23" s="146"/>
      <c r="N23" s="154"/>
      <c r="O23" s="156"/>
    </row>
    <row r="24" spans="1:15" s="72" customFormat="1" ht="18.75" customHeight="1" x14ac:dyDescent="0.25">
      <c r="A24" s="144">
        <v>18</v>
      </c>
      <c r="B24" s="145"/>
      <c r="C24" s="145"/>
      <c r="D24" s="146"/>
      <c r="E24" s="147"/>
      <c r="F24" s="155"/>
      <c r="G24" s="146"/>
      <c r="H24" s="150"/>
      <c r="I24" s="151"/>
      <c r="J24" s="152"/>
      <c r="K24" s="151"/>
      <c r="L24" s="153"/>
      <c r="M24" s="146"/>
      <c r="N24" s="154"/>
      <c r="O24" s="156"/>
    </row>
    <row r="25" spans="1:15" s="72" customFormat="1" ht="18.75" customHeight="1" x14ac:dyDescent="0.25">
      <c r="A25" s="144">
        <v>19</v>
      </c>
      <c r="B25" s="145"/>
      <c r="C25" s="145"/>
      <c r="D25" s="146"/>
      <c r="E25" s="147"/>
      <c r="F25" s="155"/>
      <c r="G25" s="146"/>
      <c r="H25" s="150"/>
      <c r="I25" s="151"/>
      <c r="J25" s="152"/>
      <c r="K25" s="151"/>
      <c r="L25" s="153"/>
      <c r="M25" s="146"/>
      <c r="N25" s="154"/>
      <c r="O25" s="156"/>
    </row>
    <row r="26" spans="1:15" s="72" customFormat="1" ht="18.75" customHeight="1" x14ac:dyDescent="0.25">
      <c r="A26" s="144">
        <v>20</v>
      </c>
      <c r="B26" s="145"/>
      <c r="C26" s="145"/>
      <c r="D26" s="146"/>
      <c r="E26" s="147"/>
      <c r="F26" s="155"/>
      <c r="G26" s="146"/>
      <c r="H26" s="150"/>
      <c r="I26" s="151"/>
      <c r="J26" s="152"/>
      <c r="K26" s="151"/>
      <c r="L26" s="153"/>
      <c r="M26" s="146"/>
      <c r="N26" s="154"/>
      <c r="O26" s="156"/>
    </row>
    <row r="27" spans="1:15" s="72" customFormat="1" ht="18.75" customHeight="1" x14ac:dyDescent="0.25">
      <c r="A27" s="144">
        <v>21</v>
      </c>
      <c r="B27" s="145"/>
      <c r="C27" s="145"/>
      <c r="D27" s="146"/>
      <c r="E27" s="147"/>
      <c r="F27" s="155"/>
      <c r="G27" s="146"/>
      <c r="H27" s="150"/>
      <c r="I27" s="151"/>
      <c r="J27" s="152"/>
      <c r="K27" s="151"/>
      <c r="L27" s="153"/>
      <c r="M27" s="146"/>
      <c r="N27" s="160"/>
      <c r="O27" s="155"/>
    </row>
    <row r="28" spans="1:15" s="72" customFormat="1" ht="18.75" customHeight="1" x14ac:dyDescent="0.25">
      <c r="A28" s="144">
        <v>22</v>
      </c>
      <c r="B28" s="145"/>
      <c r="C28" s="145"/>
      <c r="D28" s="146"/>
      <c r="E28" s="147"/>
      <c r="F28" s="161"/>
      <c r="G28" s="161"/>
      <c r="H28" s="150"/>
      <c r="I28" s="151"/>
      <c r="J28" s="152"/>
      <c r="K28" s="151"/>
      <c r="L28" s="153"/>
      <c r="M28" s="160"/>
      <c r="N28" s="160"/>
      <c r="O28" s="160"/>
    </row>
    <row r="29" spans="1:15" s="72" customFormat="1" ht="18.75" customHeight="1" x14ac:dyDescent="0.25">
      <c r="A29" s="144">
        <v>23</v>
      </c>
      <c r="B29" s="145"/>
      <c r="C29" s="145"/>
      <c r="D29" s="146"/>
      <c r="E29" s="147"/>
      <c r="F29" s="161"/>
      <c r="G29" s="161"/>
      <c r="H29" s="150"/>
      <c r="I29" s="151"/>
      <c r="J29" s="152"/>
      <c r="K29" s="151"/>
      <c r="L29" s="153"/>
      <c r="M29" s="160"/>
      <c r="N29" s="154"/>
      <c r="O29" s="160"/>
    </row>
    <row r="30" spans="1:15" s="72" customFormat="1" ht="18.75" customHeight="1" x14ac:dyDescent="0.25">
      <c r="A30" s="144">
        <v>24</v>
      </c>
      <c r="B30" s="145"/>
      <c r="C30" s="145"/>
      <c r="D30" s="146"/>
      <c r="E30" s="147"/>
      <c r="F30" s="161"/>
      <c r="G30" s="162"/>
      <c r="H30" s="150"/>
      <c r="I30" s="151"/>
      <c r="J30" s="152"/>
      <c r="K30" s="151"/>
      <c r="L30" s="153"/>
      <c r="M30" s="160"/>
      <c r="N30" s="154">
        <f t="shared" ref="N30:N61" si="0">IF(L30="DA",1,IF(L30="WC",2,IF(L30="SE",3,IF(L30="Q",4,IF(L30="LL",5,999)))))</f>
        <v>999</v>
      </c>
      <c r="O30" s="160"/>
    </row>
    <row r="31" spans="1:15" s="72" customFormat="1" ht="18.75" customHeight="1" x14ac:dyDescent="0.25">
      <c r="A31" s="144">
        <v>25</v>
      </c>
      <c r="B31" s="145"/>
      <c r="C31" s="145"/>
      <c r="D31" s="146"/>
      <c r="E31" s="147"/>
      <c r="F31" s="161"/>
      <c r="G31" s="162"/>
      <c r="H31" s="150"/>
      <c r="I31" s="151"/>
      <c r="J31" s="152"/>
      <c r="K31" s="151"/>
      <c r="L31" s="153"/>
      <c r="M31" s="160"/>
      <c r="N31" s="154">
        <f t="shared" si="0"/>
        <v>999</v>
      </c>
      <c r="O31" s="160"/>
    </row>
    <row r="32" spans="1:15" s="72" customFormat="1" ht="18.75" customHeight="1" x14ac:dyDescent="0.25">
      <c r="A32" s="144">
        <v>26</v>
      </c>
      <c r="B32" s="145"/>
      <c r="C32" s="145"/>
      <c r="D32" s="146"/>
      <c r="E32" s="147"/>
      <c r="F32" s="161"/>
      <c r="G32" s="162"/>
      <c r="H32" s="150"/>
      <c r="I32" s="151"/>
      <c r="J32" s="152"/>
      <c r="K32" s="151"/>
      <c r="L32" s="153"/>
      <c r="M32" s="160"/>
      <c r="N32" s="154">
        <f t="shared" si="0"/>
        <v>999</v>
      </c>
      <c r="O32" s="160"/>
    </row>
    <row r="33" spans="1:15" s="72" customFormat="1" ht="18.75" customHeight="1" x14ac:dyDescent="0.25">
      <c r="A33" s="144">
        <v>27</v>
      </c>
      <c r="B33" s="145"/>
      <c r="C33" s="145"/>
      <c r="D33" s="146"/>
      <c r="E33" s="147"/>
      <c r="F33" s="161"/>
      <c r="G33" s="162"/>
      <c r="H33" s="150" t="e">
        <f>IF(AND(O33="",#REF!&gt;0,#REF!&lt;5),I33,)</f>
        <v>#REF!</v>
      </c>
      <c r="I33" s="151" t="str">
        <f>IF(D33="","ZZZ9",IF(AND(#REF!&gt;0,#REF!&lt;5),D33&amp;#REF!,D33&amp;"9"))</f>
        <v>ZZZ9</v>
      </c>
      <c r="J33" s="152">
        <f t="shared" ref="J33:J64" si="1">IF(O33="",999,O33)</f>
        <v>999</v>
      </c>
      <c r="K33" s="151">
        <f t="shared" ref="K33:K64" si="2">IF(N33=999,999,1)</f>
        <v>999</v>
      </c>
      <c r="L33" s="153"/>
      <c r="M33" s="160"/>
      <c r="N33" s="154">
        <f t="shared" si="0"/>
        <v>999</v>
      </c>
      <c r="O33" s="160"/>
    </row>
    <row r="34" spans="1:15" s="72" customFormat="1" ht="18.75" customHeight="1" x14ac:dyDescent="0.25">
      <c r="A34" s="144">
        <v>28</v>
      </c>
      <c r="B34" s="145"/>
      <c r="C34" s="145"/>
      <c r="D34" s="146"/>
      <c r="E34" s="147"/>
      <c r="F34" s="161"/>
      <c r="G34" s="162"/>
      <c r="H34" s="150" t="e">
        <f>IF(AND(O34="",#REF!&gt;0,#REF!&lt;5),I34,)</f>
        <v>#REF!</v>
      </c>
      <c r="I34" s="151" t="str">
        <f>IF(D34="","ZZZ9",IF(AND(#REF!&gt;0,#REF!&lt;5),D34&amp;#REF!,D34&amp;"9"))</f>
        <v>ZZZ9</v>
      </c>
      <c r="J34" s="152">
        <f t="shared" si="1"/>
        <v>999</v>
      </c>
      <c r="K34" s="151">
        <f t="shared" si="2"/>
        <v>999</v>
      </c>
      <c r="L34" s="153"/>
      <c r="M34" s="160"/>
      <c r="N34" s="154">
        <f t="shared" si="0"/>
        <v>999</v>
      </c>
      <c r="O34" s="160"/>
    </row>
    <row r="35" spans="1:15" s="72" customFormat="1" ht="18.75" customHeight="1" x14ac:dyDescent="0.25">
      <c r="A35" s="144">
        <v>29</v>
      </c>
      <c r="B35" s="145"/>
      <c r="C35" s="145"/>
      <c r="D35" s="146"/>
      <c r="E35" s="147"/>
      <c r="F35" s="161"/>
      <c r="G35" s="162"/>
      <c r="H35" s="150" t="e">
        <f>IF(AND(O35="",#REF!&gt;0,#REF!&lt;5),I35,)</f>
        <v>#REF!</v>
      </c>
      <c r="I35" s="151" t="str">
        <f>IF(D35="","ZZZ9",IF(AND(#REF!&gt;0,#REF!&lt;5),D35&amp;#REF!,D35&amp;"9"))</f>
        <v>ZZZ9</v>
      </c>
      <c r="J35" s="152">
        <f t="shared" si="1"/>
        <v>999</v>
      </c>
      <c r="K35" s="151">
        <f t="shared" si="2"/>
        <v>999</v>
      </c>
      <c r="L35" s="153"/>
      <c r="M35" s="160"/>
      <c r="N35" s="154">
        <f t="shared" si="0"/>
        <v>999</v>
      </c>
      <c r="O35" s="160"/>
    </row>
    <row r="36" spans="1:15" s="72" customFormat="1" ht="18.75" customHeight="1" x14ac:dyDescent="0.25">
      <c r="A36" s="144">
        <v>30</v>
      </c>
      <c r="B36" s="145"/>
      <c r="C36" s="145"/>
      <c r="D36" s="146"/>
      <c r="E36" s="147"/>
      <c r="F36" s="161"/>
      <c r="G36" s="162"/>
      <c r="H36" s="150" t="e">
        <f>IF(AND(O36="",#REF!&gt;0,#REF!&lt;5),I36,)</f>
        <v>#REF!</v>
      </c>
      <c r="I36" s="151" t="str">
        <f>IF(D36="","ZZZ9",IF(AND(#REF!&gt;0,#REF!&lt;5),D36&amp;#REF!,D36&amp;"9"))</f>
        <v>ZZZ9</v>
      </c>
      <c r="J36" s="152">
        <f t="shared" si="1"/>
        <v>999</v>
      </c>
      <c r="K36" s="151">
        <f t="shared" si="2"/>
        <v>999</v>
      </c>
      <c r="L36" s="153"/>
      <c r="M36" s="160"/>
      <c r="N36" s="154">
        <f t="shared" si="0"/>
        <v>999</v>
      </c>
      <c r="O36" s="160"/>
    </row>
    <row r="37" spans="1:15" s="72" customFormat="1" ht="18.75" customHeight="1" x14ac:dyDescent="0.25">
      <c r="A37" s="144">
        <v>31</v>
      </c>
      <c r="B37" s="145"/>
      <c r="C37" s="145"/>
      <c r="D37" s="146"/>
      <c r="E37" s="147"/>
      <c r="F37" s="161"/>
      <c r="G37" s="162"/>
      <c r="H37" s="150" t="e">
        <f>IF(AND(O37="",#REF!&gt;0,#REF!&lt;5),I37,)</f>
        <v>#REF!</v>
      </c>
      <c r="I37" s="151" t="str">
        <f>IF(D37="","ZZZ9",IF(AND(#REF!&gt;0,#REF!&lt;5),D37&amp;#REF!,D37&amp;"9"))</f>
        <v>ZZZ9</v>
      </c>
      <c r="J37" s="152">
        <f t="shared" si="1"/>
        <v>999</v>
      </c>
      <c r="K37" s="151">
        <f t="shared" si="2"/>
        <v>999</v>
      </c>
      <c r="L37" s="153"/>
      <c r="M37" s="160"/>
      <c r="N37" s="154">
        <f t="shared" si="0"/>
        <v>999</v>
      </c>
      <c r="O37" s="160"/>
    </row>
    <row r="38" spans="1:15" s="72" customFormat="1" ht="18.75" customHeight="1" x14ac:dyDescent="0.25">
      <c r="A38" s="144">
        <v>32</v>
      </c>
      <c r="B38" s="145"/>
      <c r="C38" s="145"/>
      <c r="D38" s="146"/>
      <c r="E38" s="147"/>
      <c r="F38" s="161"/>
      <c r="G38" s="162"/>
      <c r="H38" s="150" t="e">
        <f>IF(AND(O38="",#REF!&gt;0,#REF!&lt;5),I38,)</f>
        <v>#REF!</v>
      </c>
      <c r="I38" s="151" t="str">
        <f>IF(D38="","ZZZ9",IF(AND(#REF!&gt;0,#REF!&lt;5),D38&amp;#REF!,D38&amp;"9"))</f>
        <v>ZZZ9</v>
      </c>
      <c r="J38" s="152">
        <f t="shared" si="1"/>
        <v>999</v>
      </c>
      <c r="K38" s="151">
        <f t="shared" si="2"/>
        <v>999</v>
      </c>
      <c r="L38" s="153"/>
      <c r="M38" s="160"/>
      <c r="N38" s="154">
        <f t="shared" si="0"/>
        <v>999</v>
      </c>
      <c r="O38" s="160"/>
    </row>
    <row r="39" spans="1:15" s="72" customFormat="1" ht="18.75" customHeight="1" x14ac:dyDescent="0.25">
      <c r="A39" s="144">
        <v>33</v>
      </c>
      <c r="B39" s="145"/>
      <c r="C39" s="145"/>
      <c r="D39" s="146"/>
      <c r="E39" s="147"/>
      <c r="F39" s="161"/>
      <c r="G39" s="162"/>
      <c r="H39" s="150" t="e">
        <f>IF(AND(O39="",#REF!&gt;0,#REF!&lt;5),I39,)</f>
        <v>#REF!</v>
      </c>
      <c r="I39" s="151" t="str">
        <f>IF(D39="","ZZZ9",IF(AND(#REF!&gt;0,#REF!&lt;5),D39&amp;#REF!,D39&amp;"9"))</f>
        <v>ZZZ9</v>
      </c>
      <c r="J39" s="152">
        <f t="shared" si="1"/>
        <v>999</v>
      </c>
      <c r="K39" s="151">
        <f t="shared" si="2"/>
        <v>999</v>
      </c>
      <c r="L39" s="153"/>
      <c r="M39" s="160"/>
      <c r="N39" s="154">
        <f t="shared" si="0"/>
        <v>999</v>
      </c>
      <c r="O39" s="160"/>
    </row>
    <row r="40" spans="1:15" s="72" customFormat="1" ht="18.75" customHeight="1" x14ac:dyDescent="0.25">
      <c r="A40" s="144">
        <v>34</v>
      </c>
      <c r="B40" s="145"/>
      <c r="C40" s="145"/>
      <c r="D40" s="146"/>
      <c r="E40" s="147"/>
      <c r="F40" s="161"/>
      <c r="G40" s="162"/>
      <c r="H40" s="150" t="e">
        <f>IF(AND(O40="",#REF!&gt;0,#REF!&lt;5),I40,)</f>
        <v>#REF!</v>
      </c>
      <c r="I40" s="151" t="str">
        <f>IF(D40="","ZZZ9",IF(AND(#REF!&gt;0,#REF!&lt;5),D40&amp;#REF!,D40&amp;"9"))</f>
        <v>ZZZ9</v>
      </c>
      <c r="J40" s="152">
        <f t="shared" si="1"/>
        <v>999</v>
      </c>
      <c r="K40" s="151">
        <f t="shared" si="2"/>
        <v>999</v>
      </c>
      <c r="L40" s="153"/>
      <c r="M40" s="160"/>
      <c r="N40" s="154">
        <f t="shared" si="0"/>
        <v>999</v>
      </c>
      <c r="O40" s="160"/>
    </row>
    <row r="41" spans="1:15" s="72" customFormat="1" ht="18.75" customHeight="1" x14ac:dyDescent="0.25">
      <c r="A41" s="144">
        <v>35</v>
      </c>
      <c r="B41" s="145"/>
      <c r="C41" s="145"/>
      <c r="D41" s="146"/>
      <c r="E41" s="147"/>
      <c r="F41" s="161"/>
      <c r="G41" s="162"/>
      <c r="H41" s="150" t="e">
        <f>IF(AND(O41="",#REF!&gt;0,#REF!&lt;5),I41,)</f>
        <v>#REF!</v>
      </c>
      <c r="I41" s="151" t="str">
        <f>IF(D41="","ZZZ9",IF(AND(#REF!&gt;0,#REF!&lt;5),D41&amp;#REF!,D41&amp;"9"))</f>
        <v>ZZZ9</v>
      </c>
      <c r="J41" s="152">
        <f t="shared" si="1"/>
        <v>999</v>
      </c>
      <c r="K41" s="151">
        <f t="shared" si="2"/>
        <v>999</v>
      </c>
      <c r="L41" s="153"/>
      <c r="M41" s="160"/>
      <c r="N41" s="154">
        <f t="shared" si="0"/>
        <v>999</v>
      </c>
      <c r="O41" s="160"/>
    </row>
    <row r="42" spans="1:15" s="72" customFormat="1" ht="18.75" customHeight="1" x14ac:dyDescent="0.25">
      <c r="A42" s="144">
        <v>36</v>
      </c>
      <c r="B42" s="145"/>
      <c r="C42" s="145"/>
      <c r="D42" s="146"/>
      <c r="E42" s="147"/>
      <c r="F42" s="161"/>
      <c r="G42" s="162"/>
      <c r="H42" s="150" t="e">
        <f>IF(AND(O42="",#REF!&gt;0,#REF!&lt;5),I42,)</f>
        <v>#REF!</v>
      </c>
      <c r="I42" s="151" t="str">
        <f>IF(D42="","ZZZ9",IF(AND(#REF!&gt;0,#REF!&lt;5),D42&amp;#REF!,D42&amp;"9"))</f>
        <v>ZZZ9</v>
      </c>
      <c r="J42" s="152">
        <f t="shared" si="1"/>
        <v>999</v>
      </c>
      <c r="K42" s="151">
        <f t="shared" si="2"/>
        <v>999</v>
      </c>
      <c r="L42" s="153"/>
      <c r="M42" s="160"/>
      <c r="N42" s="154">
        <f t="shared" si="0"/>
        <v>999</v>
      </c>
      <c r="O42" s="160"/>
    </row>
    <row r="43" spans="1:15" s="72" customFormat="1" ht="18.75" customHeight="1" x14ac:dyDescent="0.25">
      <c r="A43" s="144">
        <v>37</v>
      </c>
      <c r="B43" s="145"/>
      <c r="C43" s="145"/>
      <c r="D43" s="146"/>
      <c r="E43" s="147"/>
      <c r="F43" s="161"/>
      <c r="G43" s="162"/>
      <c r="H43" s="150" t="e">
        <f>IF(AND(O43="",#REF!&gt;0,#REF!&lt;5),I43,)</f>
        <v>#REF!</v>
      </c>
      <c r="I43" s="151" t="str">
        <f>IF(D43="","ZZZ9",IF(AND(#REF!&gt;0,#REF!&lt;5),D43&amp;#REF!,D43&amp;"9"))</f>
        <v>ZZZ9</v>
      </c>
      <c r="J43" s="152">
        <f t="shared" si="1"/>
        <v>999</v>
      </c>
      <c r="K43" s="151">
        <f t="shared" si="2"/>
        <v>999</v>
      </c>
      <c r="L43" s="153"/>
      <c r="M43" s="160"/>
      <c r="N43" s="154">
        <f t="shared" si="0"/>
        <v>999</v>
      </c>
      <c r="O43" s="160"/>
    </row>
    <row r="44" spans="1:15" s="72" customFormat="1" ht="18.75" customHeight="1" x14ac:dyDescent="0.25">
      <c r="A44" s="144">
        <v>38</v>
      </c>
      <c r="B44" s="145"/>
      <c r="C44" s="145"/>
      <c r="D44" s="146"/>
      <c r="E44" s="147"/>
      <c r="F44" s="161"/>
      <c r="G44" s="162"/>
      <c r="H44" s="150" t="e">
        <f>IF(AND(O44="",#REF!&gt;0,#REF!&lt;5),I44,)</f>
        <v>#REF!</v>
      </c>
      <c r="I44" s="151" t="str">
        <f>IF(D44="","ZZZ9",IF(AND(#REF!&gt;0,#REF!&lt;5),D44&amp;#REF!,D44&amp;"9"))</f>
        <v>ZZZ9</v>
      </c>
      <c r="J44" s="152">
        <f t="shared" si="1"/>
        <v>999</v>
      </c>
      <c r="K44" s="151">
        <f t="shared" si="2"/>
        <v>999</v>
      </c>
      <c r="L44" s="153"/>
      <c r="M44" s="160"/>
      <c r="N44" s="154">
        <f t="shared" si="0"/>
        <v>999</v>
      </c>
      <c r="O44" s="160"/>
    </row>
    <row r="45" spans="1:15" s="72" customFormat="1" ht="18.75" customHeight="1" x14ac:dyDescent="0.25">
      <c r="A45" s="144">
        <v>39</v>
      </c>
      <c r="B45" s="145"/>
      <c r="C45" s="145"/>
      <c r="D45" s="146"/>
      <c r="E45" s="147"/>
      <c r="F45" s="161"/>
      <c r="G45" s="162"/>
      <c r="H45" s="150" t="e">
        <f>IF(AND(O45="",#REF!&gt;0,#REF!&lt;5),I45,)</f>
        <v>#REF!</v>
      </c>
      <c r="I45" s="151" t="str">
        <f>IF(D45="","ZZZ9",IF(AND(#REF!&gt;0,#REF!&lt;5),D45&amp;#REF!,D45&amp;"9"))</f>
        <v>ZZZ9</v>
      </c>
      <c r="J45" s="152">
        <f t="shared" si="1"/>
        <v>999</v>
      </c>
      <c r="K45" s="151">
        <f t="shared" si="2"/>
        <v>999</v>
      </c>
      <c r="L45" s="153"/>
      <c r="M45" s="160"/>
      <c r="N45" s="154">
        <f t="shared" si="0"/>
        <v>999</v>
      </c>
      <c r="O45" s="160"/>
    </row>
    <row r="46" spans="1:15" s="72" customFormat="1" ht="18.75" customHeight="1" x14ac:dyDescent="0.25">
      <c r="A46" s="144">
        <v>40</v>
      </c>
      <c r="B46" s="145"/>
      <c r="C46" s="145"/>
      <c r="D46" s="146"/>
      <c r="E46" s="147"/>
      <c r="F46" s="161"/>
      <c r="G46" s="162"/>
      <c r="H46" s="150" t="e">
        <f>IF(AND(O46="",#REF!&gt;0,#REF!&lt;5),I46,)</f>
        <v>#REF!</v>
      </c>
      <c r="I46" s="151" t="str">
        <f>IF(D46="","ZZZ9",IF(AND(#REF!&gt;0,#REF!&lt;5),D46&amp;#REF!,D46&amp;"9"))</f>
        <v>ZZZ9</v>
      </c>
      <c r="J46" s="152">
        <f t="shared" si="1"/>
        <v>999</v>
      </c>
      <c r="K46" s="151">
        <f t="shared" si="2"/>
        <v>999</v>
      </c>
      <c r="L46" s="153"/>
      <c r="M46" s="160"/>
      <c r="N46" s="154">
        <f t="shared" si="0"/>
        <v>999</v>
      </c>
      <c r="O46" s="160"/>
    </row>
    <row r="47" spans="1:15" s="72" customFormat="1" ht="18.75" customHeight="1" x14ac:dyDescent="0.25">
      <c r="A47" s="144">
        <v>41</v>
      </c>
      <c r="B47" s="145"/>
      <c r="C47" s="145"/>
      <c r="D47" s="146"/>
      <c r="E47" s="147"/>
      <c r="F47" s="161"/>
      <c r="G47" s="162"/>
      <c r="H47" s="150" t="e">
        <f>IF(AND(O47="",#REF!&gt;0,#REF!&lt;5),I47,)</f>
        <v>#REF!</v>
      </c>
      <c r="I47" s="151" t="str">
        <f>IF(D47="","ZZZ9",IF(AND(#REF!&gt;0,#REF!&lt;5),D47&amp;#REF!,D47&amp;"9"))</f>
        <v>ZZZ9</v>
      </c>
      <c r="J47" s="152">
        <f t="shared" si="1"/>
        <v>999</v>
      </c>
      <c r="K47" s="151">
        <f t="shared" si="2"/>
        <v>999</v>
      </c>
      <c r="L47" s="153"/>
      <c r="M47" s="160"/>
      <c r="N47" s="154">
        <f t="shared" si="0"/>
        <v>999</v>
      </c>
      <c r="O47" s="160"/>
    </row>
    <row r="48" spans="1:15" s="72" customFormat="1" ht="18.75" customHeight="1" x14ac:dyDescent="0.25">
      <c r="A48" s="144">
        <v>42</v>
      </c>
      <c r="B48" s="145"/>
      <c r="C48" s="145"/>
      <c r="D48" s="146"/>
      <c r="E48" s="147"/>
      <c r="F48" s="161"/>
      <c r="G48" s="162"/>
      <c r="H48" s="150" t="e">
        <f>IF(AND(O48="",#REF!&gt;0,#REF!&lt;5),I48,)</f>
        <v>#REF!</v>
      </c>
      <c r="I48" s="151" t="str">
        <f>IF(D48="","ZZZ9",IF(AND(#REF!&gt;0,#REF!&lt;5),D48&amp;#REF!,D48&amp;"9"))</f>
        <v>ZZZ9</v>
      </c>
      <c r="J48" s="152">
        <f t="shared" si="1"/>
        <v>999</v>
      </c>
      <c r="K48" s="151">
        <f t="shared" si="2"/>
        <v>999</v>
      </c>
      <c r="L48" s="153"/>
      <c r="M48" s="160"/>
      <c r="N48" s="154">
        <f t="shared" si="0"/>
        <v>999</v>
      </c>
      <c r="O48" s="160"/>
    </row>
    <row r="49" spans="1:15" s="72" customFormat="1" ht="18.75" customHeight="1" x14ac:dyDescent="0.25">
      <c r="A49" s="144">
        <v>43</v>
      </c>
      <c r="B49" s="145"/>
      <c r="C49" s="145"/>
      <c r="D49" s="146"/>
      <c r="E49" s="147"/>
      <c r="F49" s="161"/>
      <c r="G49" s="162"/>
      <c r="H49" s="150" t="e">
        <f>IF(AND(O49="",#REF!&gt;0,#REF!&lt;5),I49,)</f>
        <v>#REF!</v>
      </c>
      <c r="I49" s="151" t="str">
        <f>IF(D49="","ZZZ9",IF(AND(#REF!&gt;0,#REF!&lt;5),D49&amp;#REF!,D49&amp;"9"))</f>
        <v>ZZZ9</v>
      </c>
      <c r="J49" s="152">
        <f t="shared" si="1"/>
        <v>999</v>
      </c>
      <c r="K49" s="151">
        <f t="shared" si="2"/>
        <v>999</v>
      </c>
      <c r="L49" s="153"/>
      <c r="M49" s="160"/>
      <c r="N49" s="154">
        <f t="shared" si="0"/>
        <v>999</v>
      </c>
      <c r="O49" s="160"/>
    </row>
    <row r="50" spans="1:15" s="72" customFormat="1" ht="18.75" customHeight="1" x14ac:dyDescent="0.25">
      <c r="A50" s="144">
        <v>44</v>
      </c>
      <c r="B50" s="145"/>
      <c r="C50" s="145"/>
      <c r="D50" s="146"/>
      <c r="E50" s="147"/>
      <c r="F50" s="161"/>
      <c r="G50" s="162"/>
      <c r="H50" s="150" t="e">
        <f>IF(AND(O50="",#REF!&gt;0,#REF!&lt;5),I50,)</f>
        <v>#REF!</v>
      </c>
      <c r="I50" s="151" t="str">
        <f>IF(D50="","ZZZ9",IF(AND(#REF!&gt;0,#REF!&lt;5),D50&amp;#REF!,D50&amp;"9"))</f>
        <v>ZZZ9</v>
      </c>
      <c r="J50" s="152">
        <f t="shared" si="1"/>
        <v>999</v>
      </c>
      <c r="K50" s="151">
        <f t="shared" si="2"/>
        <v>999</v>
      </c>
      <c r="L50" s="153"/>
      <c r="M50" s="160"/>
      <c r="N50" s="154">
        <f t="shared" si="0"/>
        <v>999</v>
      </c>
      <c r="O50" s="160"/>
    </row>
    <row r="51" spans="1:15" s="72" customFormat="1" ht="18.75" customHeight="1" x14ac:dyDescent="0.25">
      <c r="A51" s="144">
        <v>45</v>
      </c>
      <c r="B51" s="145"/>
      <c r="C51" s="145"/>
      <c r="D51" s="146"/>
      <c r="E51" s="147"/>
      <c r="F51" s="161"/>
      <c r="G51" s="162"/>
      <c r="H51" s="150" t="e">
        <f>IF(AND(O51="",#REF!&gt;0,#REF!&lt;5),I51,)</f>
        <v>#REF!</v>
      </c>
      <c r="I51" s="151" t="str">
        <f>IF(D51="","ZZZ9",IF(AND(#REF!&gt;0,#REF!&lt;5),D51&amp;#REF!,D51&amp;"9"))</f>
        <v>ZZZ9</v>
      </c>
      <c r="J51" s="152">
        <f t="shared" si="1"/>
        <v>999</v>
      </c>
      <c r="K51" s="151">
        <f t="shared" si="2"/>
        <v>999</v>
      </c>
      <c r="L51" s="153"/>
      <c r="M51" s="160"/>
      <c r="N51" s="154">
        <f t="shared" si="0"/>
        <v>999</v>
      </c>
      <c r="O51" s="160"/>
    </row>
    <row r="52" spans="1:15" s="72" customFormat="1" ht="18.75" customHeight="1" x14ac:dyDescent="0.25">
      <c r="A52" s="144">
        <v>46</v>
      </c>
      <c r="B52" s="145"/>
      <c r="C52" s="145"/>
      <c r="D52" s="146"/>
      <c r="E52" s="147"/>
      <c r="F52" s="161"/>
      <c r="G52" s="162"/>
      <c r="H52" s="150" t="e">
        <f>IF(AND(O52="",#REF!&gt;0,#REF!&lt;5),I52,)</f>
        <v>#REF!</v>
      </c>
      <c r="I52" s="151" t="str">
        <f>IF(D52="","ZZZ9",IF(AND(#REF!&gt;0,#REF!&lt;5),D52&amp;#REF!,D52&amp;"9"))</f>
        <v>ZZZ9</v>
      </c>
      <c r="J52" s="152">
        <f t="shared" si="1"/>
        <v>999</v>
      </c>
      <c r="K52" s="151">
        <f t="shared" si="2"/>
        <v>999</v>
      </c>
      <c r="L52" s="153"/>
      <c r="M52" s="160"/>
      <c r="N52" s="154">
        <f t="shared" si="0"/>
        <v>999</v>
      </c>
      <c r="O52" s="160"/>
    </row>
    <row r="53" spans="1:15" s="72" customFormat="1" ht="18.75" customHeight="1" x14ac:dyDescent="0.25">
      <c r="A53" s="144">
        <v>47</v>
      </c>
      <c r="B53" s="145"/>
      <c r="C53" s="145"/>
      <c r="D53" s="146"/>
      <c r="E53" s="147"/>
      <c r="F53" s="161"/>
      <c r="G53" s="162"/>
      <c r="H53" s="150" t="e">
        <f>IF(AND(O53="",#REF!&gt;0,#REF!&lt;5),I53,)</f>
        <v>#REF!</v>
      </c>
      <c r="I53" s="151" t="str">
        <f>IF(D53="","ZZZ9",IF(AND(#REF!&gt;0,#REF!&lt;5),D53&amp;#REF!,D53&amp;"9"))</f>
        <v>ZZZ9</v>
      </c>
      <c r="J53" s="152">
        <f t="shared" si="1"/>
        <v>999</v>
      </c>
      <c r="K53" s="151">
        <f t="shared" si="2"/>
        <v>999</v>
      </c>
      <c r="L53" s="153"/>
      <c r="M53" s="160"/>
      <c r="N53" s="154">
        <f t="shared" si="0"/>
        <v>999</v>
      </c>
      <c r="O53" s="160"/>
    </row>
    <row r="54" spans="1:15" s="72" customFormat="1" ht="18.75" customHeight="1" x14ac:dyDescent="0.25">
      <c r="A54" s="144">
        <v>48</v>
      </c>
      <c r="B54" s="145"/>
      <c r="C54" s="145"/>
      <c r="D54" s="146"/>
      <c r="E54" s="147"/>
      <c r="F54" s="161"/>
      <c r="G54" s="162"/>
      <c r="H54" s="150" t="e">
        <f>IF(AND(O54="",#REF!&gt;0,#REF!&lt;5),I54,)</f>
        <v>#REF!</v>
      </c>
      <c r="I54" s="151" t="str">
        <f>IF(D54="","ZZZ9",IF(AND(#REF!&gt;0,#REF!&lt;5),D54&amp;#REF!,D54&amp;"9"))</f>
        <v>ZZZ9</v>
      </c>
      <c r="J54" s="152">
        <f t="shared" si="1"/>
        <v>999</v>
      </c>
      <c r="K54" s="151">
        <f t="shared" si="2"/>
        <v>999</v>
      </c>
      <c r="L54" s="153"/>
      <c r="M54" s="160"/>
      <c r="N54" s="154">
        <f t="shared" si="0"/>
        <v>999</v>
      </c>
      <c r="O54" s="160"/>
    </row>
    <row r="55" spans="1:15" s="72" customFormat="1" ht="18.75" customHeight="1" x14ac:dyDescent="0.25">
      <c r="A55" s="144">
        <v>49</v>
      </c>
      <c r="B55" s="145"/>
      <c r="C55" s="145"/>
      <c r="D55" s="146"/>
      <c r="E55" s="147"/>
      <c r="F55" s="161"/>
      <c r="G55" s="162"/>
      <c r="H55" s="150" t="e">
        <f>IF(AND(O55="",#REF!&gt;0,#REF!&lt;5),I55,)</f>
        <v>#REF!</v>
      </c>
      <c r="I55" s="151" t="str">
        <f>IF(D55="","ZZZ9",IF(AND(#REF!&gt;0,#REF!&lt;5),D55&amp;#REF!,D55&amp;"9"))</f>
        <v>ZZZ9</v>
      </c>
      <c r="J55" s="152">
        <f t="shared" si="1"/>
        <v>999</v>
      </c>
      <c r="K55" s="151">
        <f t="shared" si="2"/>
        <v>999</v>
      </c>
      <c r="L55" s="153"/>
      <c r="M55" s="160"/>
      <c r="N55" s="154">
        <f t="shared" si="0"/>
        <v>999</v>
      </c>
      <c r="O55" s="160"/>
    </row>
    <row r="56" spans="1:15" s="72" customFormat="1" ht="18.75" customHeight="1" x14ac:dyDescent="0.25">
      <c r="A56" s="144">
        <v>50</v>
      </c>
      <c r="B56" s="145"/>
      <c r="C56" s="145"/>
      <c r="D56" s="146"/>
      <c r="E56" s="147"/>
      <c r="F56" s="161"/>
      <c r="G56" s="162"/>
      <c r="H56" s="150" t="e">
        <f>IF(AND(O56="",#REF!&gt;0,#REF!&lt;5),I56,)</f>
        <v>#REF!</v>
      </c>
      <c r="I56" s="151" t="str">
        <f>IF(D56="","ZZZ9",IF(AND(#REF!&gt;0,#REF!&lt;5),D56&amp;#REF!,D56&amp;"9"))</f>
        <v>ZZZ9</v>
      </c>
      <c r="J56" s="152">
        <f t="shared" si="1"/>
        <v>999</v>
      </c>
      <c r="K56" s="151">
        <f t="shared" si="2"/>
        <v>999</v>
      </c>
      <c r="L56" s="153"/>
      <c r="M56" s="160"/>
      <c r="N56" s="154">
        <f t="shared" si="0"/>
        <v>999</v>
      </c>
      <c r="O56" s="160"/>
    </row>
    <row r="57" spans="1:15" s="72" customFormat="1" ht="18.75" customHeight="1" x14ac:dyDescent="0.25">
      <c r="A57" s="144">
        <v>51</v>
      </c>
      <c r="B57" s="145"/>
      <c r="C57" s="145"/>
      <c r="D57" s="146"/>
      <c r="E57" s="147"/>
      <c r="F57" s="161"/>
      <c r="G57" s="162"/>
      <c r="H57" s="150" t="e">
        <f>IF(AND(O57="",#REF!&gt;0,#REF!&lt;5),I57,)</f>
        <v>#REF!</v>
      </c>
      <c r="I57" s="151" t="str">
        <f>IF(D57="","ZZZ9",IF(AND(#REF!&gt;0,#REF!&lt;5),D57&amp;#REF!,D57&amp;"9"))</f>
        <v>ZZZ9</v>
      </c>
      <c r="J57" s="152">
        <f t="shared" si="1"/>
        <v>999</v>
      </c>
      <c r="K57" s="151">
        <f t="shared" si="2"/>
        <v>999</v>
      </c>
      <c r="L57" s="153"/>
      <c r="M57" s="160"/>
      <c r="N57" s="154">
        <f t="shared" si="0"/>
        <v>999</v>
      </c>
      <c r="O57" s="160"/>
    </row>
    <row r="58" spans="1:15" s="72" customFormat="1" ht="18.75" customHeight="1" x14ac:dyDescent="0.25">
      <c r="A58" s="144">
        <v>52</v>
      </c>
      <c r="B58" s="145"/>
      <c r="C58" s="145"/>
      <c r="D58" s="146"/>
      <c r="E58" s="147"/>
      <c r="F58" s="161"/>
      <c r="G58" s="162"/>
      <c r="H58" s="150" t="e">
        <f>IF(AND(O58="",#REF!&gt;0,#REF!&lt;5),I58,)</f>
        <v>#REF!</v>
      </c>
      <c r="I58" s="151" t="str">
        <f>IF(D58="","ZZZ9",IF(AND(#REF!&gt;0,#REF!&lt;5),D58&amp;#REF!,D58&amp;"9"))</f>
        <v>ZZZ9</v>
      </c>
      <c r="J58" s="152">
        <f t="shared" si="1"/>
        <v>999</v>
      </c>
      <c r="K58" s="151">
        <f t="shared" si="2"/>
        <v>999</v>
      </c>
      <c r="L58" s="153"/>
      <c r="M58" s="160"/>
      <c r="N58" s="154">
        <f t="shared" si="0"/>
        <v>999</v>
      </c>
      <c r="O58" s="160"/>
    </row>
    <row r="59" spans="1:15" s="72" customFormat="1" ht="18.75" customHeight="1" x14ac:dyDescent="0.25">
      <c r="A59" s="144">
        <v>53</v>
      </c>
      <c r="B59" s="145"/>
      <c r="C59" s="145"/>
      <c r="D59" s="146"/>
      <c r="E59" s="147"/>
      <c r="F59" s="161"/>
      <c r="G59" s="162"/>
      <c r="H59" s="150" t="e">
        <f>IF(AND(O59="",#REF!&gt;0,#REF!&lt;5),I59,)</f>
        <v>#REF!</v>
      </c>
      <c r="I59" s="151" t="str">
        <f>IF(D59="","ZZZ9",IF(AND(#REF!&gt;0,#REF!&lt;5),D59&amp;#REF!,D59&amp;"9"))</f>
        <v>ZZZ9</v>
      </c>
      <c r="J59" s="152">
        <f t="shared" si="1"/>
        <v>999</v>
      </c>
      <c r="K59" s="151">
        <f t="shared" si="2"/>
        <v>999</v>
      </c>
      <c r="L59" s="153"/>
      <c r="M59" s="160"/>
      <c r="N59" s="154">
        <f t="shared" si="0"/>
        <v>999</v>
      </c>
      <c r="O59" s="160"/>
    </row>
    <row r="60" spans="1:15" s="72" customFormat="1" ht="18.75" customHeight="1" x14ac:dyDescent="0.25">
      <c r="A60" s="144">
        <v>54</v>
      </c>
      <c r="B60" s="145"/>
      <c r="C60" s="145"/>
      <c r="D60" s="146"/>
      <c r="E60" s="147"/>
      <c r="F60" s="161"/>
      <c r="G60" s="162"/>
      <c r="H60" s="150" t="e">
        <f>IF(AND(O60="",#REF!&gt;0,#REF!&lt;5),I60,)</f>
        <v>#REF!</v>
      </c>
      <c r="I60" s="151" t="str">
        <f>IF(D60="","ZZZ9",IF(AND(#REF!&gt;0,#REF!&lt;5),D60&amp;#REF!,D60&amp;"9"))</f>
        <v>ZZZ9</v>
      </c>
      <c r="J60" s="152">
        <f t="shared" si="1"/>
        <v>999</v>
      </c>
      <c r="K60" s="151">
        <f t="shared" si="2"/>
        <v>999</v>
      </c>
      <c r="L60" s="153"/>
      <c r="M60" s="160"/>
      <c r="N60" s="154">
        <f t="shared" si="0"/>
        <v>999</v>
      </c>
      <c r="O60" s="160"/>
    </row>
    <row r="61" spans="1:15" s="72" customFormat="1" ht="18.75" customHeight="1" x14ac:dyDescent="0.25">
      <c r="A61" s="144">
        <v>55</v>
      </c>
      <c r="B61" s="145"/>
      <c r="C61" s="145"/>
      <c r="D61" s="146"/>
      <c r="E61" s="147"/>
      <c r="F61" s="161"/>
      <c r="G61" s="162"/>
      <c r="H61" s="150" t="e">
        <f>IF(AND(O61="",#REF!&gt;0,#REF!&lt;5),I61,)</f>
        <v>#REF!</v>
      </c>
      <c r="I61" s="151" t="str">
        <f>IF(D61="","ZZZ9",IF(AND(#REF!&gt;0,#REF!&lt;5),D61&amp;#REF!,D61&amp;"9"))</f>
        <v>ZZZ9</v>
      </c>
      <c r="J61" s="152">
        <f t="shared" si="1"/>
        <v>999</v>
      </c>
      <c r="K61" s="151">
        <f t="shared" si="2"/>
        <v>999</v>
      </c>
      <c r="L61" s="153"/>
      <c r="M61" s="160"/>
      <c r="N61" s="154">
        <f t="shared" si="0"/>
        <v>999</v>
      </c>
      <c r="O61" s="160"/>
    </row>
    <row r="62" spans="1:15" s="72" customFormat="1" ht="18.75" customHeight="1" x14ac:dyDescent="0.25">
      <c r="A62" s="144">
        <v>56</v>
      </c>
      <c r="B62" s="145"/>
      <c r="C62" s="145"/>
      <c r="D62" s="146"/>
      <c r="E62" s="147"/>
      <c r="F62" s="161"/>
      <c r="G62" s="162"/>
      <c r="H62" s="150" t="e">
        <f>IF(AND(O62="",#REF!&gt;0,#REF!&lt;5),I62,)</f>
        <v>#REF!</v>
      </c>
      <c r="I62" s="151" t="str">
        <f>IF(D62="","ZZZ9",IF(AND(#REF!&gt;0,#REF!&lt;5),D62&amp;#REF!,D62&amp;"9"))</f>
        <v>ZZZ9</v>
      </c>
      <c r="J62" s="152">
        <f t="shared" si="1"/>
        <v>999</v>
      </c>
      <c r="K62" s="151">
        <f t="shared" si="2"/>
        <v>999</v>
      </c>
      <c r="L62" s="153"/>
      <c r="M62" s="160"/>
      <c r="N62" s="154">
        <f t="shared" ref="N62:N93" si="3">IF(L62="DA",1,IF(L62="WC",2,IF(L62="SE",3,IF(L62="Q",4,IF(L62="LL",5,999)))))</f>
        <v>999</v>
      </c>
      <c r="O62" s="160"/>
    </row>
    <row r="63" spans="1:15" s="72" customFormat="1" ht="18.75" customHeight="1" x14ac:dyDescent="0.25">
      <c r="A63" s="144">
        <v>57</v>
      </c>
      <c r="B63" s="145"/>
      <c r="C63" s="145"/>
      <c r="D63" s="146"/>
      <c r="E63" s="147"/>
      <c r="F63" s="161"/>
      <c r="G63" s="162"/>
      <c r="H63" s="150" t="e">
        <f>IF(AND(O63="",#REF!&gt;0,#REF!&lt;5),I63,)</f>
        <v>#REF!</v>
      </c>
      <c r="I63" s="151" t="str">
        <f>IF(D63="","ZZZ9",IF(AND(#REF!&gt;0,#REF!&lt;5),D63&amp;#REF!,D63&amp;"9"))</f>
        <v>ZZZ9</v>
      </c>
      <c r="J63" s="152">
        <f t="shared" si="1"/>
        <v>999</v>
      </c>
      <c r="K63" s="151">
        <f t="shared" si="2"/>
        <v>999</v>
      </c>
      <c r="L63" s="153"/>
      <c r="M63" s="160"/>
      <c r="N63" s="154">
        <f t="shared" si="3"/>
        <v>999</v>
      </c>
      <c r="O63" s="160"/>
    </row>
    <row r="64" spans="1:15" s="72" customFormat="1" ht="18.75" customHeight="1" x14ac:dyDescent="0.25">
      <c r="A64" s="144">
        <v>58</v>
      </c>
      <c r="B64" s="145"/>
      <c r="C64" s="145"/>
      <c r="D64" s="146"/>
      <c r="E64" s="147"/>
      <c r="F64" s="161"/>
      <c r="G64" s="162"/>
      <c r="H64" s="150" t="e">
        <f>IF(AND(O64="",#REF!&gt;0,#REF!&lt;5),I64,)</f>
        <v>#REF!</v>
      </c>
      <c r="I64" s="151" t="str">
        <f>IF(D64="","ZZZ9",IF(AND(#REF!&gt;0,#REF!&lt;5),D64&amp;#REF!,D64&amp;"9"))</f>
        <v>ZZZ9</v>
      </c>
      <c r="J64" s="152">
        <f t="shared" si="1"/>
        <v>999</v>
      </c>
      <c r="K64" s="151">
        <f t="shared" si="2"/>
        <v>999</v>
      </c>
      <c r="L64" s="153"/>
      <c r="M64" s="160"/>
      <c r="N64" s="154">
        <f t="shared" si="3"/>
        <v>999</v>
      </c>
      <c r="O64" s="160"/>
    </row>
    <row r="65" spans="1:15" s="72" customFormat="1" ht="18.75" customHeight="1" x14ac:dyDescent="0.25">
      <c r="A65" s="144">
        <v>59</v>
      </c>
      <c r="B65" s="145"/>
      <c r="C65" s="145"/>
      <c r="D65" s="146"/>
      <c r="E65" s="147"/>
      <c r="F65" s="161"/>
      <c r="G65" s="162"/>
      <c r="H65" s="150" t="e">
        <f>IF(AND(O65="",#REF!&gt;0,#REF!&lt;5),I65,)</f>
        <v>#REF!</v>
      </c>
      <c r="I65" s="151" t="str">
        <f>IF(D65="","ZZZ9",IF(AND(#REF!&gt;0,#REF!&lt;5),D65&amp;#REF!,D65&amp;"9"))</f>
        <v>ZZZ9</v>
      </c>
      <c r="J65" s="152">
        <f t="shared" ref="J65:J96" si="4">IF(O65="",999,O65)</f>
        <v>999</v>
      </c>
      <c r="K65" s="151">
        <f t="shared" ref="K65:K96" si="5">IF(N65=999,999,1)</f>
        <v>999</v>
      </c>
      <c r="L65" s="153"/>
      <c r="M65" s="160"/>
      <c r="N65" s="154">
        <f t="shared" si="3"/>
        <v>999</v>
      </c>
      <c r="O65" s="160"/>
    </row>
    <row r="66" spans="1:15" s="72" customFormat="1" ht="18.75" customHeight="1" x14ac:dyDescent="0.25">
      <c r="A66" s="144">
        <v>60</v>
      </c>
      <c r="B66" s="145"/>
      <c r="C66" s="145"/>
      <c r="D66" s="146"/>
      <c r="E66" s="147"/>
      <c r="F66" s="161"/>
      <c r="G66" s="162"/>
      <c r="H66" s="150" t="e">
        <f>IF(AND(O66="",#REF!&gt;0,#REF!&lt;5),I66,)</f>
        <v>#REF!</v>
      </c>
      <c r="I66" s="151" t="str">
        <f>IF(D66="","ZZZ9",IF(AND(#REF!&gt;0,#REF!&lt;5),D66&amp;#REF!,D66&amp;"9"))</f>
        <v>ZZZ9</v>
      </c>
      <c r="J66" s="152">
        <f t="shared" si="4"/>
        <v>999</v>
      </c>
      <c r="K66" s="151">
        <f t="shared" si="5"/>
        <v>999</v>
      </c>
      <c r="L66" s="153"/>
      <c r="M66" s="160"/>
      <c r="N66" s="154">
        <f t="shared" si="3"/>
        <v>999</v>
      </c>
      <c r="O66" s="160"/>
    </row>
    <row r="67" spans="1:15" s="72" customFormat="1" ht="18.75" customHeight="1" x14ac:dyDescent="0.25">
      <c r="A67" s="144">
        <v>61</v>
      </c>
      <c r="B67" s="145"/>
      <c r="C67" s="145"/>
      <c r="D67" s="146"/>
      <c r="E67" s="147"/>
      <c r="F67" s="161"/>
      <c r="G67" s="162"/>
      <c r="H67" s="150" t="e">
        <f>IF(AND(O67="",#REF!&gt;0,#REF!&lt;5),I67,)</f>
        <v>#REF!</v>
      </c>
      <c r="I67" s="151" t="str">
        <f>IF(D67="","ZZZ9",IF(AND(#REF!&gt;0,#REF!&lt;5),D67&amp;#REF!,D67&amp;"9"))</f>
        <v>ZZZ9</v>
      </c>
      <c r="J67" s="152">
        <f t="shared" si="4"/>
        <v>999</v>
      </c>
      <c r="K67" s="151">
        <f t="shared" si="5"/>
        <v>999</v>
      </c>
      <c r="L67" s="153"/>
      <c r="M67" s="160"/>
      <c r="N67" s="154">
        <f t="shared" si="3"/>
        <v>999</v>
      </c>
      <c r="O67" s="160"/>
    </row>
    <row r="68" spans="1:15" s="72" customFormat="1" ht="18.75" customHeight="1" x14ac:dyDescent="0.25">
      <c r="A68" s="144">
        <v>62</v>
      </c>
      <c r="B68" s="145"/>
      <c r="C68" s="145"/>
      <c r="D68" s="146"/>
      <c r="E68" s="147"/>
      <c r="F68" s="161"/>
      <c r="G68" s="162"/>
      <c r="H68" s="150" t="e">
        <f>IF(AND(O68="",#REF!&gt;0,#REF!&lt;5),I68,)</f>
        <v>#REF!</v>
      </c>
      <c r="I68" s="151" t="str">
        <f>IF(D68="","ZZZ9",IF(AND(#REF!&gt;0,#REF!&lt;5),D68&amp;#REF!,D68&amp;"9"))</f>
        <v>ZZZ9</v>
      </c>
      <c r="J68" s="152">
        <f t="shared" si="4"/>
        <v>999</v>
      </c>
      <c r="K68" s="151">
        <f t="shared" si="5"/>
        <v>999</v>
      </c>
      <c r="L68" s="153"/>
      <c r="M68" s="160"/>
      <c r="N68" s="154">
        <f t="shared" si="3"/>
        <v>999</v>
      </c>
      <c r="O68" s="160"/>
    </row>
    <row r="69" spans="1:15" s="72" customFormat="1" ht="18.75" customHeight="1" x14ac:dyDescent="0.25">
      <c r="A69" s="144">
        <v>63</v>
      </c>
      <c r="B69" s="145"/>
      <c r="C69" s="145"/>
      <c r="D69" s="146"/>
      <c r="E69" s="147"/>
      <c r="F69" s="161"/>
      <c r="G69" s="162"/>
      <c r="H69" s="150" t="e">
        <f>IF(AND(O69="",#REF!&gt;0,#REF!&lt;5),I69,)</f>
        <v>#REF!</v>
      </c>
      <c r="I69" s="151" t="str">
        <f>IF(D69="","ZZZ9",IF(AND(#REF!&gt;0,#REF!&lt;5),D69&amp;#REF!,D69&amp;"9"))</f>
        <v>ZZZ9</v>
      </c>
      <c r="J69" s="152">
        <f t="shared" si="4"/>
        <v>999</v>
      </c>
      <c r="K69" s="151">
        <f t="shared" si="5"/>
        <v>999</v>
      </c>
      <c r="L69" s="153"/>
      <c r="M69" s="160"/>
      <c r="N69" s="154">
        <f t="shared" si="3"/>
        <v>999</v>
      </c>
      <c r="O69" s="160"/>
    </row>
    <row r="70" spans="1:15" s="72" customFormat="1" ht="18.75" customHeight="1" x14ac:dyDescent="0.25">
      <c r="A70" s="144">
        <v>64</v>
      </c>
      <c r="B70" s="145"/>
      <c r="C70" s="145"/>
      <c r="D70" s="146"/>
      <c r="E70" s="147"/>
      <c r="F70" s="161"/>
      <c r="G70" s="162"/>
      <c r="H70" s="150" t="e">
        <f>IF(AND(O70="",#REF!&gt;0,#REF!&lt;5),I70,)</f>
        <v>#REF!</v>
      </c>
      <c r="I70" s="151" t="str">
        <f>IF(D70="","ZZZ9",IF(AND(#REF!&gt;0,#REF!&lt;5),D70&amp;#REF!,D70&amp;"9"))</f>
        <v>ZZZ9</v>
      </c>
      <c r="J70" s="152">
        <f t="shared" si="4"/>
        <v>999</v>
      </c>
      <c r="K70" s="151">
        <f t="shared" si="5"/>
        <v>999</v>
      </c>
      <c r="L70" s="153"/>
      <c r="M70" s="160"/>
      <c r="N70" s="154">
        <f t="shared" si="3"/>
        <v>999</v>
      </c>
      <c r="O70" s="160"/>
    </row>
    <row r="71" spans="1:15" s="72" customFormat="1" ht="18.75" customHeight="1" x14ac:dyDescent="0.25">
      <c r="A71" s="144">
        <v>65</v>
      </c>
      <c r="B71" s="145"/>
      <c r="C71" s="145"/>
      <c r="D71" s="146"/>
      <c r="E71" s="147"/>
      <c r="F71" s="161"/>
      <c r="G71" s="162"/>
      <c r="H71" s="150" t="e">
        <f>IF(AND(O71="",#REF!&gt;0,#REF!&lt;5),I71,)</f>
        <v>#REF!</v>
      </c>
      <c r="I71" s="151" t="str">
        <f>IF(D71="","ZZZ9",IF(AND(#REF!&gt;0,#REF!&lt;5),D71&amp;#REF!,D71&amp;"9"))</f>
        <v>ZZZ9</v>
      </c>
      <c r="J71" s="152">
        <f t="shared" si="4"/>
        <v>999</v>
      </c>
      <c r="K71" s="151">
        <f t="shared" si="5"/>
        <v>999</v>
      </c>
      <c r="L71" s="153"/>
      <c r="M71" s="160"/>
      <c r="N71" s="154">
        <f t="shared" si="3"/>
        <v>999</v>
      </c>
      <c r="O71" s="160"/>
    </row>
    <row r="72" spans="1:15" s="72" customFormat="1" ht="18.75" customHeight="1" x14ac:dyDescent="0.25">
      <c r="A72" s="144">
        <v>66</v>
      </c>
      <c r="B72" s="145"/>
      <c r="C72" s="145"/>
      <c r="D72" s="146"/>
      <c r="E72" s="147"/>
      <c r="F72" s="161"/>
      <c r="G72" s="162"/>
      <c r="H72" s="150" t="e">
        <f>IF(AND(O72="",#REF!&gt;0,#REF!&lt;5),I72,)</f>
        <v>#REF!</v>
      </c>
      <c r="I72" s="151" t="str">
        <f>IF(D72="","ZZZ9",IF(AND(#REF!&gt;0,#REF!&lt;5),D72&amp;#REF!,D72&amp;"9"))</f>
        <v>ZZZ9</v>
      </c>
      <c r="J72" s="152">
        <f t="shared" si="4"/>
        <v>999</v>
      </c>
      <c r="K72" s="151">
        <f t="shared" si="5"/>
        <v>999</v>
      </c>
      <c r="L72" s="153"/>
      <c r="M72" s="160"/>
      <c r="N72" s="154">
        <f t="shared" si="3"/>
        <v>999</v>
      </c>
      <c r="O72" s="160"/>
    </row>
    <row r="73" spans="1:15" s="72" customFormat="1" ht="18.75" customHeight="1" x14ac:dyDescent="0.25">
      <c r="A73" s="144">
        <v>67</v>
      </c>
      <c r="B73" s="145"/>
      <c r="C73" s="145"/>
      <c r="D73" s="146"/>
      <c r="E73" s="147"/>
      <c r="F73" s="161"/>
      <c r="G73" s="162"/>
      <c r="H73" s="150" t="e">
        <f>IF(AND(O73="",#REF!&gt;0,#REF!&lt;5),I73,)</f>
        <v>#REF!</v>
      </c>
      <c r="I73" s="151" t="str">
        <f>IF(D73="","ZZZ9",IF(AND(#REF!&gt;0,#REF!&lt;5),D73&amp;#REF!,D73&amp;"9"))</f>
        <v>ZZZ9</v>
      </c>
      <c r="J73" s="152">
        <f t="shared" si="4"/>
        <v>999</v>
      </c>
      <c r="K73" s="151">
        <f t="shared" si="5"/>
        <v>999</v>
      </c>
      <c r="L73" s="153"/>
      <c r="M73" s="160"/>
      <c r="N73" s="154">
        <f t="shared" si="3"/>
        <v>999</v>
      </c>
      <c r="O73" s="160"/>
    </row>
    <row r="74" spans="1:15" s="72" customFormat="1" ht="18.75" customHeight="1" x14ac:dyDescent="0.25">
      <c r="A74" s="144">
        <v>68</v>
      </c>
      <c r="B74" s="145"/>
      <c r="C74" s="145"/>
      <c r="D74" s="146"/>
      <c r="E74" s="147"/>
      <c r="F74" s="161"/>
      <c r="G74" s="162"/>
      <c r="H74" s="150" t="e">
        <f>IF(AND(O74="",#REF!&gt;0,#REF!&lt;5),I74,)</f>
        <v>#REF!</v>
      </c>
      <c r="I74" s="151" t="str">
        <f>IF(D74="","ZZZ9",IF(AND(#REF!&gt;0,#REF!&lt;5),D74&amp;#REF!,D74&amp;"9"))</f>
        <v>ZZZ9</v>
      </c>
      <c r="J74" s="152">
        <f t="shared" si="4"/>
        <v>999</v>
      </c>
      <c r="K74" s="151">
        <f t="shared" si="5"/>
        <v>999</v>
      </c>
      <c r="L74" s="153"/>
      <c r="M74" s="160"/>
      <c r="N74" s="154">
        <f t="shared" si="3"/>
        <v>999</v>
      </c>
      <c r="O74" s="160"/>
    </row>
    <row r="75" spans="1:15" s="72" customFormat="1" ht="18.75" customHeight="1" x14ac:dyDescent="0.25">
      <c r="A75" s="144">
        <v>69</v>
      </c>
      <c r="B75" s="145"/>
      <c r="C75" s="145"/>
      <c r="D75" s="146"/>
      <c r="E75" s="147"/>
      <c r="F75" s="161"/>
      <c r="G75" s="162"/>
      <c r="H75" s="150" t="e">
        <f>IF(AND(O75="",#REF!&gt;0,#REF!&lt;5),I75,)</f>
        <v>#REF!</v>
      </c>
      <c r="I75" s="151" t="str">
        <f>IF(D75="","ZZZ9",IF(AND(#REF!&gt;0,#REF!&lt;5),D75&amp;#REF!,D75&amp;"9"))</f>
        <v>ZZZ9</v>
      </c>
      <c r="J75" s="152">
        <f t="shared" si="4"/>
        <v>999</v>
      </c>
      <c r="K75" s="151">
        <f t="shared" si="5"/>
        <v>999</v>
      </c>
      <c r="L75" s="153"/>
      <c r="M75" s="160"/>
      <c r="N75" s="154">
        <f t="shared" si="3"/>
        <v>999</v>
      </c>
      <c r="O75" s="160"/>
    </row>
    <row r="76" spans="1:15" s="72" customFormat="1" ht="18.75" customHeight="1" x14ac:dyDescent="0.25">
      <c r="A76" s="144">
        <v>70</v>
      </c>
      <c r="B76" s="145"/>
      <c r="C76" s="145"/>
      <c r="D76" s="146"/>
      <c r="E76" s="147"/>
      <c r="F76" s="161"/>
      <c r="G76" s="162"/>
      <c r="H76" s="150" t="e">
        <f>IF(AND(O76="",#REF!&gt;0,#REF!&lt;5),I76,)</f>
        <v>#REF!</v>
      </c>
      <c r="I76" s="151" t="str">
        <f>IF(D76="","ZZZ9",IF(AND(#REF!&gt;0,#REF!&lt;5),D76&amp;#REF!,D76&amp;"9"))</f>
        <v>ZZZ9</v>
      </c>
      <c r="J76" s="152">
        <f t="shared" si="4"/>
        <v>999</v>
      </c>
      <c r="K76" s="151">
        <f t="shared" si="5"/>
        <v>999</v>
      </c>
      <c r="L76" s="153"/>
      <c r="M76" s="160"/>
      <c r="N76" s="154">
        <f t="shared" si="3"/>
        <v>999</v>
      </c>
      <c r="O76" s="160"/>
    </row>
    <row r="77" spans="1:15" s="72" customFormat="1" ht="18.75" customHeight="1" x14ac:dyDescent="0.25">
      <c r="A77" s="144">
        <v>71</v>
      </c>
      <c r="B77" s="145"/>
      <c r="C77" s="145"/>
      <c r="D77" s="146"/>
      <c r="E77" s="147"/>
      <c r="F77" s="161"/>
      <c r="G77" s="162"/>
      <c r="H77" s="150" t="e">
        <f>IF(AND(O77="",#REF!&gt;0,#REF!&lt;5),I77,)</f>
        <v>#REF!</v>
      </c>
      <c r="I77" s="151" t="str">
        <f>IF(D77="","ZZZ9",IF(AND(#REF!&gt;0,#REF!&lt;5),D77&amp;#REF!,D77&amp;"9"))</f>
        <v>ZZZ9</v>
      </c>
      <c r="J77" s="152">
        <f t="shared" si="4"/>
        <v>999</v>
      </c>
      <c r="K77" s="151">
        <f t="shared" si="5"/>
        <v>999</v>
      </c>
      <c r="L77" s="153"/>
      <c r="M77" s="160"/>
      <c r="N77" s="154">
        <f t="shared" si="3"/>
        <v>999</v>
      </c>
      <c r="O77" s="160"/>
    </row>
    <row r="78" spans="1:15" s="72" customFormat="1" ht="18.75" customHeight="1" x14ac:dyDescent="0.25">
      <c r="A78" s="144">
        <v>72</v>
      </c>
      <c r="B78" s="145"/>
      <c r="C78" s="145"/>
      <c r="D78" s="146"/>
      <c r="E78" s="147"/>
      <c r="F78" s="161"/>
      <c r="G78" s="162"/>
      <c r="H78" s="150" t="e">
        <f>IF(AND(O78="",#REF!&gt;0,#REF!&lt;5),I78,)</f>
        <v>#REF!</v>
      </c>
      <c r="I78" s="151" t="str">
        <f>IF(D78="","ZZZ9",IF(AND(#REF!&gt;0,#REF!&lt;5),D78&amp;#REF!,D78&amp;"9"))</f>
        <v>ZZZ9</v>
      </c>
      <c r="J78" s="152">
        <f t="shared" si="4"/>
        <v>999</v>
      </c>
      <c r="K78" s="151">
        <f t="shared" si="5"/>
        <v>999</v>
      </c>
      <c r="L78" s="153"/>
      <c r="M78" s="160"/>
      <c r="N78" s="154">
        <f t="shared" si="3"/>
        <v>999</v>
      </c>
      <c r="O78" s="160"/>
    </row>
    <row r="79" spans="1:15" s="72" customFormat="1" ht="18.75" customHeight="1" x14ac:dyDescent="0.25">
      <c r="A79" s="144">
        <v>73</v>
      </c>
      <c r="B79" s="145"/>
      <c r="C79" s="145"/>
      <c r="D79" s="146"/>
      <c r="E79" s="147"/>
      <c r="F79" s="161"/>
      <c r="G79" s="162"/>
      <c r="H79" s="150" t="e">
        <f>IF(AND(O79="",#REF!&gt;0,#REF!&lt;5),I79,)</f>
        <v>#REF!</v>
      </c>
      <c r="I79" s="151" t="str">
        <f>IF(D79="","ZZZ9",IF(AND(#REF!&gt;0,#REF!&lt;5),D79&amp;#REF!,D79&amp;"9"))</f>
        <v>ZZZ9</v>
      </c>
      <c r="J79" s="152">
        <f t="shared" si="4"/>
        <v>999</v>
      </c>
      <c r="K79" s="151">
        <f t="shared" si="5"/>
        <v>999</v>
      </c>
      <c r="L79" s="153"/>
      <c r="M79" s="160"/>
      <c r="N79" s="154">
        <f t="shared" si="3"/>
        <v>999</v>
      </c>
      <c r="O79" s="160"/>
    </row>
    <row r="80" spans="1:15" s="72" customFormat="1" ht="18.75" customHeight="1" x14ac:dyDescent="0.25">
      <c r="A80" s="144">
        <v>74</v>
      </c>
      <c r="B80" s="145"/>
      <c r="C80" s="145"/>
      <c r="D80" s="146"/>
      <c r="E80" s="147"/>
      <c r="F80" s="161"/>
      <c r="G80" s="162"/>
      <c r="H80" s="150" t="e">
        <f>IF(AND(O80="",#REF!&gt;0,#REF!&lt;5),I80,)</f>
        <v>#REF!</v>
      </c>
      <c r="I80" s="151" t="str">
        <f>IF(D80="","ZZZ9",IF(AND(#REF!&gt;0,#REF!&lt;5),D80&amp;#REF!,D80&amp;"9"))</f>
        <v>ZZZ9</v>
      </c>
      <c r="J80" s="152">
        <f t="shared" si="4"/>
        <v>999</v>
      </c>
      <c r="K80" s="151">
        <f t="shared" si="5"/>
        <v>999</v>
      </c>
      <c r="L80" s="153"/>
      <c r="M80" s="160"/>
      <c r="N80" s="154">
        <f t="shared" si="3"/>
        <v>999</v>
      </c>
      <c r="O80" s="160"/>
    </row>
    <row r="81" spans="1:15" s="72" customFormat="1" ht="18.75" customHeight="1" x14ac:dyDescent="0.25">
      <c r="A81" s="144">
        <v>75</v>
      </c>
      <c r="B81" s="145"/>
      <c r="C81" s="145"/>
      <c r="D81" s="146"/>
      <c r="E81" s="147"/>
      <c r="F81" s="161"/>
      <c r="G81" s="162"/>
      <c r="H81" s="150" t="e">
        <f>IF(AND(O81="",#REF!&gt;0,#REF!&lt;5),I81,)</f>
        <v>#REF!</v>
      </c>
      <c r="I81" s="151" t="str">
        <f>IF(D81="","ZZZ9",IF(AND(#REF!&gt;0,#REF!&lt;5),D81&amp;#REF!,D81&amp;"9"))</f>
        <v>ZZZ9</v>
      </c>
      <c r="J81" s="152">
        <f t="shared" si="4"/>
        <v>999</v>
      </c>
      <c r="K81" s="151">
        <f t="shared" si="5"/>
        <v>999</v>
      </c>
      <c r="L81" s="153"/>
      <c r="M81" s="160"/>
      <c r="N81" s="154">
        <f t="shared" si="3"/>
        <v>999</v>
      </c>
      <c r="O81" s="160"/>
    </row>
    <row r="82" spans="1:15" s="72" customFormat="1" ht="18.75" customHeight="1" x14ac:dyDescent="0.25">
      <c r="A82" s="144">
        <v>76</v>
      </c>
      <c r="B82" s="145"/>
      <c r="C82" s="145"/>
      <c r="D82" s="146"/>
      <c r="E82" s="147"/>
      <c r="F82" s="161"/>
      <c r="G82" s="162"/>
      <c r="H82" s="150" t="e">
        <f>IF(AND(O82="",#REF!&gt;0,#REF!&lt;5),I82,)</f>
        <v>#REF!</v>
      </c>
      <c r="I82" s="151" t="str">
        <f>IF(D82="","ZZZ9",IF(AND(#REF!&gt;0,#REF!&lt;5),D82&amp;#REF!,D82&amp;"9"))</f>
        <v>ZZZ9</v>
      </c>
      <c r="J82" s="152">
        <f t="shared" si="4"/>
        <v>999</v>
      </c>
      <c r="K82" s="151">
        <f t="shared" si="5"/>
        <v>999</v>
      </c>
      <c r="L82" s="153"/>
      <c r="M82" s="160"/>
      <c r="N82" s="154">
        <f t="shared" si="3"/>
        <v>999</v>
      </c>
      <c r="O82" s="160"/>
    </row>
    <row r="83" spans="1:15" s="72" customFormat="1" ht="18.75" customHeight="1" x14ac:dyDescent="0.25">
      <c r="A83" s="144">
        <v>77</v>
      </c>
      <c r="B83" s="145"/>
      <c r="C83" s="145"/>
      <c r="D83" s="146"/>
      <c r="E83" s="147"/>
      <c r="F83" s="161"/>
      <c r="G83" s="162"/>
      <c r="H83" s="150" t="e">
        <f>IF(AND(O83="",#REF!&gt;0,#REF!&lt;5),I83,)</f>
        <v>#REF!</v>
      </c>
      <c r="I83" s="151" t="str">
        <f>IF(D83="","ZZZ9",IF(AND(#REF!&gt;0,#REF!&lt;5),D83&amp;#REF!,D83&amp;"9"))</f>
        <v>ZZZ9</v>
      </c>
      <c r="J83" s="152">
        <f t="shared" si="4"/>
        <v>999</v>
      </c>
      <c r="K83" s="151">
        <f t="shared" si="5"/>
        <v>999</v>
      </c>
      <c r="L83" s="153"/>
      <c r="M83" s="160"/>
      <c r="N83" s="154">
        <f t="shared" si="3"/>
        <v>999</v>
      </c>
      <c r="O83" s="160"/>
    </row>
    <row r="84" spans="1:15" s="72" customFormat="1" ht="18.75" customHeight="1" x14ac:dyDescent="0.25">
      <c r="A84" s="144">
        <v>78</v>
      </c>
      <c r="B84" s="145"/>
      <c r="C84" s="145"/>
      <c r="D84" s="146"/>
      <c r="E84" s="147"/>
      <c r="F84" s="161"/>
      <c r="G84" s="162"/>
      <c r="H84" s="150" t="e">
        <f>IF(AND(O84="",#REF!&gt;0,#REF!&lt;5),I84,)</f>
        <v>#REF!</v>
      </c>
      <c r="I84" s="151" t="str">
        <f>IF(D84="","ZZZ9",IF(AND(#REF!&gt;0,#REF!&lt;5),D84&amp;#REF!,D84&amp;"9"))</f>
        <v>ZZZ9</v>
      </c>
      <c r="J84" s="152">
        <f t="shared" si="4"/>
        <v>999</v>
      </c>
      <c r="K84" s="151">
        <f t="shared" si="5"/>
        <v>999</v>
      </c>
      <c r="L84" s="153"/>
      <c r="M84" s="160"/>
      <c r="N84" s="154">
        <f t="shared" si="3"/>
        <v>999</v>
      </c>
      <c r="O84" s="160"/>
    </row>
    <row r="85" spans="1:15" s="72" customFormat="1" ht="18.75" customHeight="1" x14ac:dyDescent="0.25">
      <c r="A85" s="144">
        <v>79</v>
      </c>
      <c r="B85" s="145"/>
      <c r="C85" s="145"/>
      <c r="D85" s="146"/>
      <c r="E85" s="147"/>
      <c r="F85" s="161"/>
      <c r="G85" s="162"/>
      <c r="H85" s="150" t="e">
        <f>IF(AND(O85="",#REF!&gt;0,#REF!&lt;5),I85,)</f>
        <v>#REF!</v>
      </c>
      <c r="I85" s="151" t="str">
        <f>IF(D85="","ZZZ9",IF(AND(#REF!&gt;0,#REF!&lt;5),D85&amp;#REF!,D85&amp;"9"))</f>
        <v>ZZZ9</v>
      </c>
      <c r="J85" s="152">
        <f t="shared" si="4"/>
        <v>999</v>
      </c>
      <c r="K85" s="151">
        <f t="shared" si="5"/>
        <v>999</v>
      </c>
      <c r="L85" s="153"/>
      <c r="M85" s="160"/>
      <c r="N85" s="154">
        <f t="shared" si="3"/>
        <v>999</v>
      </c>
      <c r="O85" s="160"/>
    </row>
    <row r="86" spans="1:15" s="72" customFormat="1" ht="18.75" customHeight="1" x14ac:dyDescent="0.25">
      <c r="A86" s="144">
        <v>80</v>
      </c>
      <c r="B86" s="145"/>
      <c r="C86" s="145"/>
      <c r="D86" s="146"/>
      <c r="E86" s="147"/>
      <c r="F86" s="161"/>
      <c r="G86" s="162"/>
      <c r="H86" s="150" t="e">
        <f>IF(AND(O86="",#REF!&gt;0,#REF!&lt;5),I86,)</f>
        <v>#REF!</v>
      </c>
      <c r="I86" s="151" t="str">
        <f>IF(D86="","ZZZ9",IF(AND(#REF!&gt;0,#REF!&lt;5),D86&amp;#REF!,D86&amp;"9"))</f>
        <v>ZZZ9</v>
      </c>
      <c r="J86" s="152">
        <f t="shared" si="4"/>
        <v>999</v>
      </c>
      <c r="K86" s="151">
        <f t="shared" si="5"/>
        <v>999</v>
      </c>
      <c r="L86" s="153"/>
      <c r="M86" s="160"/>
      <c r="N86" s="154">
        <f t="shared" si="3"/>
        <v>999</v>
      </c>
      <c r="O86" s="160"/>
    </row>
    <row r="87" spans="1:15" s="72" customFormat="1" ht="18.75" customHeight="1" x14ac:dyDescent="0.25">
      <c r="A87" s="144">
        <v>81</v>
      </c>
      <c r="B87" s="145"/>
      <c r="C87" s="145"/>
      <c r="D87" s="146"/>
      <c r="E87" s="147"/>
      <c r="F87" s="161"/>
      <c r="G87" s="162"/>
      <c r="H87" s="150" t="e">
        <f>IF(AND(O87="",#REF!&gt;0,#REF!&lt;5),I87,)</f>
        <v>#REF!</v>
      </c>
      <c r="I87" s="151" t="str">
        <f>IF(D87="","ZZZ9",IF(AND(#REF!&gt;0,#REF!&lt;5),D87&amp;#REF!,D87&amp;"9"))</f>
        <v>ZZZ9</v>
      </c>
      <c r="J87" s="152">
        <f t="shared" si="4"/>
        <v>999</v>
      </c>
      <c r="K87" s="151">
        <f t="shared" si="5"/>
        <v>999</v>
      </c>
      <c r="L87" s="153"/>
      <c r="M87" s="160"/>
      <c r="N87" s="154">
        <f t="shared" si="3"/>
        <v>999</v>
      </c>
      <c r="O87" s="160"/>
    </row>
    <row r="88" spans="1:15" s="72" customFormat="1" ht="18.75" customHeight="1" x14ac:dyDescent="0.25">
      <c r="A88" s="144">
        <v>82</v>
      </c>
      <c r="B88" s="145"/>
      <c r="C88" s="145"/>
      <c r="D88" s="146"/>
      <c r="E88" s="147"/>
      <c r="F88" s="161"/>
      <c r="G88" s="162"/>
      <c r="H88" s="150" t="e">
        <f>IF(AND(O88="",#REF!&gt;0,#REF!&lt;5),I88,)</f>
        <v>#REF!</v>
      </c>
      <c r="I88" s="151" t="str">
        <f>IF(D88="","ZZZ9",IF(AND(#REF!&gt;0,#REF!&lt;5),D88&amp;#REF!,D88&amp;"9"))</f>
        <v>ZZZ9</v>
      </c>
      <c r="J88" s="152">
        <f t="shared" si="4"/>
        <v>999</v>
      </c>
      <c r="K88" s="151">
        <f t="shared" si="5"/>
        <v>999</v>
      </c>
      <c r="L88" s="153"/>
      <c r="M88" s="160"/>
      <c r="N88" s="154">
        <f t="shared" si="3"/>
        <v>999</v>
      </c>
      <c r="O88" s="160"/>
    </row>
    <row r="89" spans="1:15" s="72" customFormat="1" ht="18.75" customHeight="1" x14ac:dyDescent="0.25">
      <c r="A89" s="144">
        <v>83</v>
      </c>
      <c r="B89" s="145"/>
      <c r="C89" s="145"/>
      <c r="D89" s="146"/>
      <c r="E89" s="147"/>
      <c r="F89" s="161"/>
      <c r="G89" s="162"/>
      <c r="H89" s="150" t="e">
        <f>IF(AND(O89="",#REF!&gt;0,#REF!&lt;5),I89,)</f>
        <v>#REF!</v>
      </c>
      <c r="I89" s="151" t="str">
        <f>IF(D89="","ZZZ9",IF(AND(#REF!&gt;0,#REF!&lt;5),D89&amp;#REF!,D89&amp;"9"))</f>
        <v>ZZZ9</v>
      </c>
      <c r="J89" s="152">
        <f t="shared" si="4"/>
        <v>999</v>
      </c>
      <c r="K89" s="151">
        <f t="shared" si="5"/>
        <v>999</v>
      </c>
      <c r="L89" s="153"/>
      <c r="M89" s="160"/>
      <c r="N89" s="154">
        <f t="shared" si="3"/>
        <v>999</v>
      </c>
      <c r="O89" s="160"/>
    </row>
    <row r="90" spans="1:15" s="72" customFormat="1" ht="18.75" customHeight="1" x14ac:dyDescent="0.25">
      <c r="A90" s="144">
        <v>84</v>
      </c>
      <c r="B90" s="145"/>
      <c r="C90" s="145"/>
      <c r="D90" s="146"/>
      <c r="E90" s="147"/>
      <c r="F90" s="161"/>
      <c r="G90" s="162"/>
      <c r="H90" s="150" t="e">
        <f>IF(AND(O90="",#REF!&gt;0,#REF!&lt;5),I90,)</f>
        <v>#REF!</v>
      </c>
      <c r="I90" s="151" t="str">
        <f>IF(D90="","ZZZ9",IF(AND(#REF!&gt;0,#REF!&lt;5),D90&amp;#REF!,D90&amp;"9"))</f>
        <v>ZZZ9</v>
      </c>
      <c r="J90" s="152">
        <f t="shared" si="4"/>
        <v>999</v>
      </c>
      <c r="K90" s="151">
        <f t="shared" si="5"/>
        <v>999</v>
      </c>
      <c r="L90" s="153"/>
      <c r="M90" s="160"/>
      <c r="N90" s="154">
        <f t="shared" si="3"/>
        <v>999</v>
      </c>
      <c r="O90" s="160"/>
    </row>
    <row r="91" spans="1:15" s="72" customFormat="1" ht="18.75" customHeight="1" x14ac:dyDescent="0.25">
      <c r="A91" s="144">
        <v>85</v>
      </c>
      <c r="B91" s="145"/>
      <c r="C91" s="145"/>
      <c r="D91" s="146"/>
      <c r="E91" s="147"/>
      <c r="F91" s="161"/>
      <c r="G91" s="162"/>
      <c r="H91" s="150" t="e">
        <f>IF(AND(O91="",#REF!&gt;0,#REF!&lt;5),I91,)</f>
        <v>#REF!</v>
      </c>
      <c r="I91" s="151" t="str">
        <f>IF(D91="","ZZZ9",IF(AND(#REF!&gt;0,#REF!&lt;5),D91&amp;#REF!,D91&amp;"9"))</f>
        <v>ZZZ9</v>
      </c>
      <c r="J91" s="152">
        <f t="shared" si="4"/>
        <v>999</v>
      </c>
      <c r="K91" s="151">
        <f t="shared" si="5"/>
        <v>999</v>
      </c>
      <c r="L91" s="153"/>
      <c r="M91" s="160"/>
      <c r="N91" s="154">
        <f t="shared" si="3"/>
        <v>999</v>
      </c>
      <c r="O91" s="160"/>
    </row>
    <row r="92" spans="1:15" s="72" customFormat="1" ht="18.75" customHeight="1" x14ac:dyDescent="0.25">
      <c r="A92" s="144">
        <v>86</v>
      </c>
      <c r="B92" s="145"/>
      <c r="C92" s="145"/>
      <c r="D92" s="146"/>
      <c r="E92" s="147"/>
      <c r="F92" s="161"/>
      <c r="G92" s="162"/>
      <c r="H92" s="150" t="e">
        <f>IF(AND(O92="",#REF!&gt;0,#REF!&lt;5),I92,)</f>
        <v>#REF!</v>
      </c>
      <c r="I92" s="151" t="str">
        <f>IF(D92="","ZZZ9",IF(AND(#REF!&gt;0,#REF!&lt;5),D92&amp;#REF!,D92&amp;"9"))</f>
        <v>ZZZ9</v>
      </c>
      <c r="J92" s="152">
        <f t="shared" si="4"/>
        <v>999</v>
      </c>
      <c r="K92" s="151">
        <f t="shared" si="5"/>
        <v>999</v>
      </c>
      <c r="L92" s="153"/>
      <c r="M92" s="160"/>
      <c r="N92" s="154">
        <f t="shared" si="3"/>
        <v>999</v>
      </c>
      <c r="O92" s="160"/>
    </row>
    <row r="93" spans="1:15" s="72" customFormat="1" ht="18.75" customHeight="1" x14ac:dyDescent="0.25">
      <c r="A93" s="144">
        <v>87</v>
      </c>
      <c r="B93" s="145"/>
      <c r="C93" s="145"/>
      <c r="D93" s="146"/>
      <c r="E93" s="147"/>
      <c r="F93" s="161"/>
      <c r="G93" s="162"/>
      <c r="H93" s="150" t="e">
        <f>IF(AND(O93="",#REF!&gt;0,#REF!&lt;5),I93,)</f>
        <v>#REF!</v>
      </c>
      <c r="I93" s="151" t="str">
        <f>IF(D93="","ZZZ9",IF(AND(#REF!&gt;0,#REF!&lt;5),D93&amp;#REF!,D93&amp;"9"))</f>
        <v>ZZZ9</v>
      </c>
      <c r="J93" s="152">
        <f t="shared" si="4"/>
        <v>999</v>
      </c>
      <c r="K93" s="151">
        <f t="shared" si="5"/>
        <v>999</v>
      </c>
      <c r="L93" s="153"/>
      <c r="M93" s="160"/>
      <c r="N93" s="154">
        <f t="shared" si="3"/>
        <v>999</v>
      </c>
      <c r="O93" s="160"/>
    </row>
    <row r="94" spans="1:15" s="72" customFormat="1" ht="18.75" customHeight="1" x14ac:dyDescent="0.25">
      <c r="A94" s="144">
        <v>88</v>
      </c>
      <c r="B94" s="145"/>
      <c r="C94" s="145"/>
      <c r="D94" s="146"/>
      <c r="E94" s="147"/>
      <c r="F94" s="161"/>
      <c r="G94" s="162"/>
      <c r="H94" s="150" t="e">
        <f>IF(AND(O94="",#REF!&gt;0,#REF!&lt;5),I94,)</f>
        <v>#REF!</v>
      </c>
      <c r="I94" s="151" t="str">
        <f>IF(D94="","ZZZ9",IF(AND(#REF!&gt;0,#REF!&lt;5),D94&amp;#REF!,D94&amp;"9"))</f>
        <v>ZZZ9</v>
      </c>
      <c r="J94" s="152">
        <f t="shared" si="4"/>
        <v>999</v>
      </c>
      <c r="K94" s="151">
        <f t="shared" si="5"/>
        <v>999</v>
      </c>
      <c r="L94" s="153"/>
      <c r="M94" s="160"/>
      <c r="N94" s="154">
        <f t="shared" ref="N94:N122" si="6">IF(L94="DA",1,IF(L94="WC",2,IF(L94="SE",3,IF(L94="Q",4,IF(L94="LL",5,999)))))</f>
        <v>999</v>
      </c>
      <c r="O94" s="160"/>
    </row>
    <row r="95" spans="1:15" s="72" customFormat="1" ht="18.75" customHeight="1" x14ac:dyDescent="0.25">
      <c r="A95" s="144">
        <v>89</v>
      </c>
      <c r="B95" s="145"/>
      <c r="C95" s="145"/>
      <c r="D95" s="146"/>
      <c r="E95" s="147"/>
      <c r="F95" s="161"/>
      <c r="G95" s="162"/>
      <c r="H95" s="150" t="e">
        <f>IF(AND(O95="",#REF!&gt;0,#REF!&lt;5),I95,)</f>
        <v>#REF!</v>
      </c>
      <c r="I95" s="151" t="str">
        <f>IF(D95="","ZZZ9",IF(AND(#REF!&gt;0,#REF!&lt;5),D95&amp;#REF!,D95&amp;"9"))</f>
        <v>ZZZ9</v>
      </c>
      <c r="J95" s="152">
        <f t="shared" si="4"/>
        <v>999</v>
      </c>
      <c r="K95" s="151">
        <f t="shared" si="5"/>
        <v>999</v>
      </c>
      <c r="L95" s="153"/>
      <c r="M95" s="160"/>
      <c r="N95" s="154">
        <f t="shared" si="6"/>
        <v>999</v>
      </c>
      <c r="O95" s="160"/>
    </row>
    <row r="96" spans="1:15" s="72" customFormat="1" ht="18.75" customHeight="1" x14ac:dyDescent="0.25">
      <c r="A96" s="144">
        <v>90</v>
      </c>
      <c r="B96" s="145"/>
      <c r="C96" s="145"/>
      <c r="D96" s="146"/>
      <c r="E96" s="147"/>
      <c r="F96" s="161"/>
      <c r="G96" s="162"/>
      <c r="H96" s="150" t="e">
        <f>IF(AND(O96="",#REF!&gt;0,#REF!&lt;5),I96,)</f>
        <v>#REF!</v>
      </c>
      <c r="I96" s="151" t="str">
        <f>IF(D96="","ZZZ9",IF(AND(#REF!&gt;0,#REF!&lt;5),D96&amp;#REF!,D96&amp;"9"))</f>
        <v>ZZZ9</v>
      </c>
      <c r="J96" s="152">
        <f t="shared" si="4"/>
        <v>999</v>
      </c>
      <c r="K96" s="151">
        <f t="shared" si="5"/>
        <v>999</v>
      </c>
      <c r="L96" s="153"/>
      <c r="M96" s="160"/>
      <c r="N96" s="154">
        <f t="shared" si="6"/>
        <v>999</v>
      </c>
      <c r="O96" s="160"/>
    </row>
    <row r="97" spans="1:15" s="72" customFormat="1" ht="18.75" customHeight="1" x14ac:dyDescent="0.25">
      <c r="A97" s="144">
        <v>91</v>
      </c>
      <c r="B97" s="145"/>
      <c r="C97" s="145"/>
      <c r="D97" s="146"/>
      <c r="E97" s="147"/>
      <c r="F97" s="161"/>
      <c r="G97" s="162"/>
      <c r="H97" s="150" t="e">
        <f>IF(AND(O97="",#REF!&gt;0,#REF!&lt;5),I97,)</f>
        <v>#REF!</v>
      </c>
      <c r="I97" s="151" t="str">
        <f>IF(D97="","ZZZ9",IF(AND(#REF!&gt;0,#REF!&lt;5),D97&amp;#REF!,D97&amp;"9"))</f>
        <v>ZZZ9</v>
      </c>
      <c r="J97" s="152">
        <f t="shared" ref="J97:J122" si="7">IF(O97="",999,O97)</f>
        <v>999</v>
      </c>
      <c r="K97" s="151">
        <f t="shared" ref="K97:K122" si="8">IF(N97=999,999,1)</f>
        <v>999</v>
      </c>
      <c r="L97" s="153"/>
      <c r="M97" s="160"/>
      <c r="N97" s="154">
        <f t="shared" si="6"/>
        <v>999</v>
      </c>
      <c r="O97" s="160"/>
    </row>
    <row r="98" spans="1:15" s="72" customFormat="1" ht="18.75" customHeight="1" x14ac:dyDescent="0.25">
      <c r="A98" s="144">
        <v>92</v>
      </c>
      <c r="B98" s="145"/>
      <c r="C98" s="145"/>
      <c r="D98" s="146"/>
      <c r="E98" s="147"/>
      <c r="F98" s="161"/>
      <c r="G98" s="162"/>
      <c r="H98" s="150" t="e">
        <f>IF(AND(O98="",#REF!&gt;0,#REF!&lt;5),I98,)</f>
        <v>#REF!</v>
      </c>
      <c r="I98" s="151" t="str">
        <f>IF(D98="","ZZZ9",IF(AND(#REF!&gt;0,#REF!&lt;5),D98&amp;#REF!,D98&amp;"9"))</f>
        <v>ZZZ9</v>
      </c>
      <c r="J98" s="152">
        <f t="shared" si="7"/>
        <v>999</v>
      </c>
      <c r="K98" s="151">
        <f t="shared" si="8"/>
        <v>999</v>
      </c>
      <c r="L98" s="153"/>
      <c r="M98" s="160"/>
      <c r="N98" s="154">
        <f t="shared" si="6"/>
        <v>999</v>
      </c>
      <c r="O98" s="160"/>
    </row>
    <row r="99" spans="1:15" s="72" customFormat="1" ht="18.75" customHeight="1" x14ac:dyDescent="0.25">
      <c r="A99" s="144">
        <v>93</v>
      </c>
      <c r="B99" s="145"/>
      <c r="C99" s="145"/>
      <c r="D99" s="146"/>
      <c r="E99" s="147"/>
      <c r="F99" s="161"/>
      <c r="G99" s="162"/>
      <c r="H99" s="150" t="e">
        <f>IF(AND(O99="",#REF!&gt;0,#REF!&lt;5),I99,)</f>
        <v>#REF!</v>
      </c>
      <c r="I99" s="151" t="str">
        <f>IF(D99="","ZZZ9",IF(AND(#REF!&gt;0,#REF!&lt;5),D99&amp;#REF!,D99&amp;"9"))</f>
        <v>ZZZ9</v>
      </c>
      <c r="J99" s="152">
        <f t="shared" si="7"/>
        <v>999</v>
      </c>
      <c r="K99" s="151">
        <f t="shared" si="8"/>
        <v>999</v>
      </c>
      <c r="L99" s="153"/>
      <c r="M99" s="160"/>
      <c r="N99" s="154">
        <f t="shared" si="6"/>
        <v>999</v>
      </c>
      <c r="O99" s="160"/>
    </row>
    <row r="100" spans="1:15" s="72" customFormat="1" ht="18.75" customHeight="1" x14ac:dyDescent="0.25">
      <c r="A100" s="144">
        <v>94</v>
      </c>
      <c r="B100" s="145"/>
      <c r="C100" s="145"/>
      <c r="D100" s="146"/>
      <c r="E100" s="147"/>
      <c r="F100" s="161"/>
      <c r="G100" s="162"/>
      <c r="H100" s="150" t="e">
        <f>IF(AND(O100="",#REF!&gt;0,#REF!&lt;5),I100,)</f>
        <v>#REF!</v>
      </c>
      <c r="I100" s="151" t="str">
        <f>IF(D100="","ZZZ9",IF(AND(#REF!&gt;0,#REF!&lt;5),D100&amp;#REF!,D100&amp;"9"))</f>
        <v>ZZZ9</v>
      </c>
      <c r="J100" s="152">
        <f t="shared" si="7"/>
        <v>999</v>
      </c>
      <c r="K100" s="151">
        <f t="shared" si="8"/>
        <v>999</v>
      </c>
      <c r="L100" s="153"/>
      <c r="M100" s="160"/>
      <c r="N100" s="154">
        <f t="shared" si="6"/>
        <v>999</v>
      </c>
      <c r="O100" s="160"/>
    </row>
    <row r="101" spans="1:15" s="72" customFormat="1" ht="18.75" customHeight="1" x14ac:dyDescent="0.25">
      <c r="A101" s="144">
        <v>95</v>
      </c>
      <c r="B101" s="145"/>
      <c r="C101" s="145"/>
      <c r="D101" s="146"/>
      <c r="E101" s="147"/>
      <c r="F101" s="161"/>
      <c r="G101" s="162"/>
      <c r="H101" s="150" t="e">
        <f>IF(AND(O101="",#REF!&gt;0,#REF!&lt;5),I101,)</f>
        <v>#REF!</v>
      </c>
      <c r="I101" s="151" t="str">
        <f>IF(D101="","ZZZ9",IF(AND(#REF!&gt;0,#REF!&lt;5),D101&amp;#REF!,D101&amp;"9"))</f>
        <v>ZZZ9</v>
      </c>
      <c r="J101" s="152">
        <f t="shared" si="7"/>
        <v>999</v>
      </c>
      <c r="K101" s="151">
        <f t="shared" si="8"/>
        <v>999</v>
      </c>
      <c r="L101" s="153"/>
      <c r="M101" s="160"/>
      <c r="N101" s="154">
        <f t="shared" si="6"/>
        <v>999</v>
      </c>
      <c r="O101" s="160"/>
    </row>
    <row r="102" spans="1:15" s="72" customFormat="1" ht="18.75" customHeight="1" x14ac:dyDescent="0.25">
      <c r="A102" s="144">
        <v>96</v>
      </c>
      <c r="B102" s="145"/>
      <c r="C102" s="145"/>
      <c r="D102" s="146"/>
      <c r="E102" s="147"/>
      <c r="F102" s="161"/>
      <c r="G102" s="162"/>
      <c r="H102" s="150" t="e">
        <f>IF(AND(O102="",#REF!&gt;0,#REF!&lt;5),I102,)</f>
        <v>#REF!</v>
      </c>
      <c r="I102" s="151" t="str">
        <f>IF(D102="","ZZZ9",IF(AND(#REF!&gt;0,#REF!&lt;5),D102&amp;#REF!,D102&amp;"9"))</f>
        <v>ZZZ9</v>
      </c>
      <c r="J102" s="152">
        <f t="shared" si="7"/>
        <v>999</v>
      </c>
      <c r="K102" s="151">
        <f t="shared" si="8"/>
        <v>999</v>
      </c>
      <c r="L102" s="153"/>
      <c r="M102" s="160"/>
      <c r="N102" s="154">
        <f t="shared" si="6"/>
        <v>999</v>
      </c>
      <c r="O102" s="160"/>
    </row>
    <row r="103" spans="1:15" s="72" customFormat="1" ht="18.75" customHeight="1" x14ac:dyDescent="0.25">
      <c r="A103" s="144">
        <v>97</v>
      </c>
      <c r="B103" s="145"/>
      <c r="C103" s="145"/>
      <c r="D103" s="146"/>
      <c r="E103" s="147"/>
      <c r="F103" s="161"/>
      <c r="G103" s="162"/>
      <c r="H103" s="150" t="e">
        <f>IF(AND(O103="",#REF!&gt;0,#REF!&lt;5),I103,)</f>
        <v>#REF!</v>
      </c>
      <c r="I103" s="151" t="str">
        <f>IF(D103="","ZZZ9",IF(AND(#REF!&gt;0,#REF!&lt;5),D103&amp;#REF!,D103&amp;"9"))</f>
        <v>ZZZ9</v>
      </c>
      <c r="J103" s="152">
        <f t="shared" si="7"/>
        <v>999</v>
      </c>
      <c r="K103" s="151">
        <f t="shared" si="8"/>
        <v>999</v>
      </c>
      <c r="L103" s="153"/>
      <c r="M103" s="160"/>
      <c r="N103" s="154">
        <f t="shared" si="6"/>
        <v>999</v>
      </c>
      <c r="O103" s="160"/>
    </row>
    <row r="104" spans="1:15" s="72" customFormat="1" ht="18.75" customHeight="1" x14ac:dyDescent="0.25">
      <c r="A104" s="144">
        <v>98</v>
      </c>
      <c r="B104" s="145"/>
      <c r="C104" s="145"/>
      <c r="D104" s="146"/>
      <c r="E104" s="147"/>
      <c r="F104" s="161"/>
      <c r="G104" s="162"/>
      <c r="H104" s="150" t="e">
        <f>IF(AND(O104="",#REF!&gt;0,#REF!&lt;5),I104,)</f>
        <v>#REF!</v>
      </c>
      <c r="I104" s="151" t="str">
        <f>IF(D104="","ZZZ9",IF(AND(#REF!&gt;0,#REF!&lt;5),D104&amp;#REF!,D104&amp;"9"))</f>
        <v>ZZZ9</v>
      </c>
      <c r="J104" s="152">
        <f t="shared" si="7"/>
        <v>999</v>
      </c>
      <c r="K104" s="151">
        <f t="shared" si="8"/>
        <v>999</v>
      </c>
      <c r="L104" s="153"/>
      <c r="M104" s="160"/>
      <c r="N104" s="154">
        <f t="shared" si="6"/>
        <v>999</v>
      </c>
      <c r="O104" s="160"/>
    </row>
    <row r="105" spans="1:15" s="72" customFormat="1" ht="18.75" customHeight="1" x14ac:dyDescent="0.25">
      <c r="A105" s="144">
        <v>99</v>
      </c>
      <c r="B105" s="145"/>
      <c r="C105" s="145"/>
      <c r="D105" s="146"/>
      <c r="E105" s="147"/>
      <c r="F105" s="161"/>
      <c r="G105" s="162"/>
      <c r="H105" s="150" t="e">
        <f>IF(AND(O105="",#REF!&gt;0,#REF!&lt;5),I105,)</f>
        <v>#REF!</v>
      </c>
      <c r="I105" s="151" t="str">
        <f>IF(D105="","ZZZ9",IF(AND(#REF!&gt;0,#REF!&lt;5),D105&amp;#REF!,D105&amp;"9"))</f>
        <v>ZZZ9</v>
      </c>
      <c r="J105" s="152">
        <f t="shared" si="7"/>
        <v>999</v>
      </c>
      <c r="K105" s="151">
        <f t="shared" si="8"/>
        <v>999</v>
      </c>
      <c r="L105" s="153"/>
      <c r="M105" s="160"/>
      <c r="N105" s="154">
        <f t="shared" si="6"/>
        <v>999</v>
      </c>
      <c r="O105" s="160"/>
    </row>
    <row r="106" spans="1:15" s="72" customFormat="1" ht="18.75" customHeight="1" x14ac:dyDescent="0.25">
      <c r="A106" s="144">
        <v>100</v>
      </c>
      <c r="B106" s="145"/>
      <c r="C106" s="145"/>
      <c r="D106" s="146"/>
      <c r="E106" s="147"/>
      <c r="F106" s="161"/>
      <c r="G106" s="162"/>
      <c r="H106" s="150" t="e">
        <f>IF(AND(O106="",#REF!&gt;0,#REF!&lt;5),I106,)</f>
        <v>#REF!</v>
      </c>
      <c r="I106" s="151" t="str">
        <f>IF(D106="","ZZZ9",IF(AND(#REF!&gt;0,#REF!&lt;5),D106&amp;#REF!,D106&amp;"9"))</f>
        <v>ZZZ9</v>
      </c>
      <c r="J106" s="152">
        <f t="shared" si="7"/>
        <v>999</v>
      </c>
      <c r="K106" s="151">
        <f t="shared" si="8"/>
        <v>999</v>
      </c>
      <c r="L106" s="153"/>
      <c r="M106" s="160"/>
      <c r="N106" s="154">
        <f t="shared" si="6"/>
        <v>999</v>
      </c>
      <c r="O106" s="160"/>
    </row>
    <row r="107" spans="1:15" s="72" customFormat="1" ht="18.75" customHeight="1" x14ac:dyDescent="0.25">
      <c r="A107" s="144">
        <v>101</v>
      </c>
      <c r="B107" s="145"/>
      <c r="C107" s="145"/>
      <c r="D107" s="146"/>
      <c r="E107" s="147"/>
      <c r="F107" s="161"/>
      <c r="G107" s="162"/>
      <c r="H107" s="150" t="e">
        <f>IF(AND(O107="",#REF!&gt;0,#REF!&lt;5),I107,)</f>
        <v>#REF!</v>
      </c>
      <c r="I107" s="151" t="str">
        <f>IF(D107="","ZZZ9",IF(AND(#REF!&gt;0,#REF!&lt;5),D107&amp;#REF!,D107&amp;"9"))</f>
        <v>ZZZ9</v>
      </c>
      <c r="J107" s="152">
        <f t="shared" si="7"/>
        <v>999</v>
      </c>
      <c r="K107" s="151">
        <f t="shared" si="8"/>
        <v>999</v>
      </c>
      <c r="L107" s="153"/>
      <c r="M107" s="160"/>
      <c r="N107" s="154">
        <f t="shared" si="6"/>
        <v>999</v>
      </c>
      <c r="O107" s="160"/>
    </row>
    <row r="108" spans="1:15" s="72" customFormat="1" ht="18.75" customHeight="1" x14ac:dyDescent="0.25">
      <c r="A108" s="144">
        <v>102</v>
      </c>
      <c r="B108" s="145"/>
      <c r="C108" s="145"/>
      <c r="D108" s="146"/>
      <c r="E108" s="147"/>
      <c r="F108" s="161"/>
      <c r="G108" s="162"/>
      <c r="H108" s="150" t="e">
        <f>IF(AND(O108="",#REF!&gt;0,#REF!&lt;5),I108,)</f>
        <v>#REF!</v>
      </c>
      <c r="I108" s="151" t="str">
        <f>IF(D108="","ZZZ9",IF(AND(#REF!&gt;0,#REF!&lt;5),D108&amp;#REF!,D108&amp;"9"))</f>
        <v>ZZZ9</v>
      </c>
      <c r="J108" s="152">
        <f t="shared" si="7"/>
        <v>999</v>
      </c>
      <c r="K108" s="151">
        <f t="shared" si="8"/>
        <v>999</v>
      </c>
      <c r="L108" s="153"/>
      <c r="M108" s="160"/>
      <c r="N108" s="154">
        <f t="shared" si="6"/>
        <v>999</v>
      </c>
      <c r="O108" s="160"/>
    </row>
    <row r="109" spans="1:15" s="72" customFormat="1" ht="18.75" customHeight="1" x14ac:dyDescent="0.25">
      <c r="A109" s="144">
        <v>103</v>
      </c>
      <c r="B109" s="145"/>
      <c r="C109" s="145"/>
      <c r="D109" s="146"/>
      <c r="E109" s="147"/>
      <c r="F109" s="161"/>
      <c r="G109" s="162"/>
      <c r="H109" s="150" t="e">
        <f>IF(AND(O109="",#REF!&gt;0,#REF!&lt;5),I109,)</f>
        <v>#REF!</v>
      </c>
      <c r="I109" s="151" t="str">
        <f>IF(D109="","ZZZ9",IF(AND(#REF!&gt;0,#REF!&lt;5),D109&amp;#REF!,D109&amp;"9"))</f>
        <v>ZZZ9</v>
      </c>
      <c r="J109" s="152">
        <f t="shared" si="7"/>
        <v>999</v>
      </c>
      <c r="K109" s="151">
        <f t="shared" si="8"/>
        <v>999</v>
      </c>
      <c r="L109" s="153"/>
      <c r="M109" s="160"/>
      <c r="N109" s="154">
        <f t="shared" si="6"/>
        <v>999</v>
      </c>
      <c r="O109" s="160"/>
    </row>
    <row r="110" spans="1:15" s="72" customFormat="1" ht="18.75" customHeight="1" x14ac:dyDescent="0.25">
      <c r="A110" s="144">
        <v>104</v>
      </c>
      <c r="B110" s="145"/>
      <c r="C110" s="145"/>
      <c r="D110" s="146"/>
      <c r="E110" s="147"/>
      <c r="F110" s="161"/>
      <c r="G110" s="162"/>
      <c r="H110" s="150" t="e">
        <f>IF(AND(O110="",#REF!&gt;0,#REF!&lt;5),I110,)</f>
        <v>#REF!</v>
      </c>
      <c r="I110" s="151" t="str">
        <f>IF(D110="","ZZZ9",IF(AND(#REF!&gt;0,#REF!&lt;5),D110&amp;#REF!,D110&amp;"9"))</f>
        <v>ZZZ9</v>
      </c>
      <c r="J110" s="152">
        <f t="shared" si="7"/>
        <v>999</v>
      </c>
      <c r="K110" s="151">
        <f t="shared" si="8"/>
        <v>999</v>
      </c>
      <c r="L110" s="153"/>
      <c r="M110" s="160"/>
      <c r="N110" s="154">
        <f t="shared" si="6"/>
        <v>999</v>
      </c>
      <c r="O110" s="160"/>
    </row>
    <row r="111" spans="1:15" s="72" customFormat="1" ht="18.75" customHeight="1" x14ac:dyDescent="0.25">
      <c r="A111" s="144">
        <v>105</v>
      </c>
      <c r="B111" s="145"/>
      <c r="C111" s="145"/>
      <c r="D111" s="146"/>
      <c r="E111" s="147"/>
      <c r="F111" s="161"/>
      <c r="G111" s="162"/>
      <c r="H111" s="150" t="e">
        <f>IF(AND(O111="",#REF!&gt;0,#REF!&lt;5),I111,)</f>
        <v>#REF!</v>
      </c>
      <c r="I111" s="151" t="str">
        <f>IF(D111="","ZZZ9",IF(AND(#REF!&gt;0,#REF!&lt;5),D111&amp;#REF!,D111&amp;"9"))</f>
        <v>ZZZ9</v>
      </c>
      <c r="J111" s="152">
        <f t="shared" si="7"/>
        <v>999</v>
      </c>
      <c r="K111" s="151">
        <f t="shared" si="8"/>
        <v>999</v>
      </c>
      <c r="L111" s="153"/>
      <c r="M111" s="160"/>
      <c r="N111" s="154">
        <f t="shared" si="6"/>
        <v>999</v>
      </c>
      <c r="O111" s="160"/>
    </row>
    <row r="112" spans="1:15" s="72" customFormat="1" ht="18.75" customHeight="1" x14ac:dyDescent="0.25">
      <c r="A112" s="144">
        <v>106</v>
      </c>
      <c r="B112" s="145"/>
      <c r="C112" s="145"/>
      <c r="D112" s="146"/>
      <c r="E112" s="147"/>
      <c r="F112" s="161"/>
      <c r="G112" s="162"/>
      <c r="H112" s="150" t="e">
        <f>IF(AND(O112="",#REF!&gt;0,#REF!&lt;5),I112,)</f>
        <v>#REF!</v>
      </c>
      <c r="I112" s="151" t="str">
        <f>IF(D112="","ZZZ9",IF(AND(#REF!&gt;0,#REF!&lt;5),D112&amp;#REF!,D112&amp;"9"))</f>
        <v>ZZZ9</v>
      </c>
      <c r="J112" s="152">
        <f t="shared" si="7"/>
        <v>999</v>
      </c>
      <c r="K112" s="151">
        <f t="shared" si="8"/>
        <v>999</v>
      </c>
      <c r="L112" s="153"/>
      <c r="M112" s="160"/>
      <c r="N112" s="154">
        <f t="shared" si="6"/>
        <v>999</v>
      </c>
      <c r="O112" s="160"/>
    </row>
    <row r="113" spans="1:15" s="72" customFormat="1" ht="18.75" customHeight="1" x14ac:dyDescent="0.25">
      <c r="A113" s="144">
        <v>107</v>
      </c>
      <c r="B113" s="145"/>
      <c r="C113" s="145"/>
      <c r="D113" s="146"/>
      <c r="E113" s="147"/>
      <c r="F113" s="161"/>
      <c r="G113" s="162"/>
      <c r="H113" s="150" t="e">
        <f>IF(AND(O113="",#REF!&gt;0,#REF!&lt;5),I113,)</f>
        <v>#REF!</v>
      </c>
      <c r="I113" s="151" t="str">
        <f>IF(D113="","ZZZ9",IF(AND(#REF!&gt;0,#REF!&lt;5),D113&amp;#REF!,D113&amp;"9"))</f>
        <v>ZZZ9</v>
      </c>
      <c r="J113" s="152">
        <f t="shared" si="7"/>
        <v>999</v>
      </c>
      <c r="K113" s="151">
        <f t="shared" si="8"/>
        <v>999</v>
      </c>
      <c r="L113" s="153"/>
      <c r="M113" s="160"/>
      <c r="N113" s="154">
        <f t="shared" si="6"/>
        <v>999</v>
      </c>
      <c r="O113" s="160"/>
    </row>
    <row r="114" spans="1:15" s="72" customFormat="1" ht="18.75" customHeight="1" x14ac:dyDescent="0.25">
      <c r="A114" s="144">
        <v>108</v>
      </c>
      <c r="B114" s="145"/>
      <c r="C114" s="145"/>
      <c r="D114" s="146"/>
      <c r="E114" s="147"/>
      <c r="F114" s="161"/>
      <c r="G114" s="162"/>
      <c r="H114" s="150" t="e">
        <f>IF(AND(O114="",#REF!&gt;0,#REF!&lt;5),I114,)</f>
        <v>#REF!</v>
      </c>
      <c r="I114" s="151" t="str">
        <f>IF(D114="","ZZZ9",IF(AND(#REF!&gt;0,#REF!&lt;5),D114&amp;#REF!,D114&amp;"9"))</f>
        <v>ZZZ9</v>
      </c>
      <c r="J114" s="152">
        <f t="shared" si="7"/>
        <v>999</v>
      </c>
      <c r="K114" s="151">
        <f t="shared" si="8"/>
        <v>999</v>
      </c>
      <c r="L114" s="153"/>
      <c r="M114" s="160"/>
      <c r="N114" s="154">
        <f t="shared" si="6"/>
        <v>999</v>
      </c>
      <c r="O114" s="160"/>
    </row>
    <row r="115" spans="1:15" s="72" customFormat="1" ht="18.75" customHeight="1" x14ac:dyDescent="0.25">
      <c r="A115" s="144">
        <v>109</v>
      </c>
      <c r="B115" s="145"/>
      <c r="C115" s="145"/>
      <c r="D115" s="146"/>
      <c r="E115" s="147"/>
      <c r="F115" s="161"/>
      <c r="G115" s="162"/>
      <c r="H115" s="150" t="e">
        <f>IF(AND(O115="",#REF!&gt;0,#REF!&lt;5),I115,)</f>
        <v>#REF!</v>
      </c>
      <c r="I115" s="151" t="str">
        <f>IF(D115="","ZZZ9",IF(AND(#REF!&gt;0,#REF!&lt;5),D115&amp;#REF!,D115&amp;"9"))</f>
        <v>ZZZ9</v>
      </c>
      <c r="J115" s="152">
        <f t="shared" si="7"/>
        <v>999</v>
      </c>
      <c r="K115" s="151">
        <f t="shared" si="8"/>
        <v>999</v>
      </c>
      <c r="L115" s="153"/>
      <c r="M115" s="160"/>
      <c r="N115" s="154">
        <f t="shared" si="6"/>
        <v>999</v>
      </c>
      <c r="O115" s="160"/>
    </row>
    <row r="116" spans="1:15" s="72" customFormat="1" ht="18.75" customHeight="1" x14ac:dyDescent="0.25">
      <c r="A116" s="144">
        <v>110</v>
      </c>
      <c r="B116" s="145"/>
      <c r="C116" s="145"/>
      <c r="D116" s="146"/>
      <c r="E116" s="147"/>
      <c r="F116" s="161"/>
      <c r="G116" s="162"/>
      <c r="H116" s="150" t="e">
        <f>IF(AND(O116="",#REF!&gt;0,#REF!&lt;5),I116,)</f>
        <v>#REF!</v>
      </c>
      <c r="I116" s="151" t="str">
        <f>IF(D116="","ZZZ9",IF(AND(#REF!&gt;0,#REF!&lt;5),D116&amp;#REF!,D116&amp;"9"))</f>
        <v>ZZZ9</v>
      </c>
      <c r="J116" s="152">
        <f t="shared" si="7"/>
        <v>999</v>
      </c>
      <c r="K116" s="151">
        <f t="shared" si="8"/>
        <v>999</v>
      </c>
      <c r="L116" s="153"/>
      <c r="M116" s="160"/>
      <c r="N116" s="154">
        <f t="shared" si="6"/>
        <v>999</v>
      </c>
      <c r="O116" s="160"/>
    </row>
    <row r="117" spans="1:15" s="72" customFormat="1" ht="18.75" customHeight="1" x14ac:dyDescent="0.25">
      <c r="A117" s="144">
        <v>111</v>
      </c>
      <c r="B117" s="145"/>
      <c r="C117" s="145"/>
      <c r="D117" s="146"/>
      <c r="E117" s="147"/>
      <c r="F117" s="161"/>
      <c r="G117" s="162"/>
      <c r="H117" s="150" t="e">
        <f>IF(AND(O117="",#REF!&gt;0,#REF!&lt;5),I117,)</f>
        <v>#REF!</v>
      </c>
      <c r="I117" s="151" t="str">
        <f>IF(D117="","ZZZ9",IF(AND(#REF!&gt;0,#REF!&lt;5),D117&amp;#REF!,D117&amp;"9"))</f>
        <v>ZZZ9</v>
      </c>
      <c r="J117" s="152">
        <f t="shared" si="7"/>
        <v>999</v>
      </c>
      <c r="K117" s="151">
        <f t="shared" si="8"/>
        <v>999</v>
      </c>
      <c r="L117" s="153"/>
      <c r="M117" s="160"/>
      <c r="N117" s="154">
        <f t="shared" si="6"/>
        <v>999</v>
      </c>
      <c r="O117" s="160"/>
    </row>
    <row r="118" spans="1:15" s="72" customFormat="1" ht="18.75" customHeight="1" x14ac:dyDescent="0.25">
      <c r="A118" s="144">
        <v>112</v>
      </c>
      <c r="B118" s="145"/>
      <c r="C118" s="145"/>
      <c r="D118" s="146"/>
      <c r="E118" s="147"/>
      <c r="F118" s="161"/>
      <c r="G118" s="162"/>
      <c r="H118" s="150" t="e">
        <f>IF(AND(O118="",#REF!&gt;0,#REF!&lt;5),I118,)</f>
        <v>#REF!</v>
      </c>
      <c r="I118" s="151" t="str">
        <f>IF(D118="","ZZZ9",IF(AND(#REF!&gt;0,#REF!&lt;5),D118&amp;#REF!,D118&amp;"9"))</f>
        <v>ZZZ9</v>
      </c>
      <c r="J118" s="152">
        <f t="shared" si="7"/>
        <v>999</v>
      </c>
      <c r="K118" s="151">
        <f t="shared" si="8"/>
        <v>999</v>
      </c>
      <c r="L118" s="153"/>
      <c r="M118" s="160"/>
      <c r="N118" s="154">
        <f t="shared" si="6"/>
        <v>999</v>
      </c>
      <c r="O118" s="160"/>
    </row>
    <row r="119" spans="1:15" s="72" customFormat="1" ht="18.75" customHeight="1" x14ac:dyDescent="0.25">
      <c r="A119" s="144">
        <v>113</v>
      </c>
      <c r="B119" s="145"/>
      <c r="C119" s="145"/>
      <c r="D119" s="146"/>
      <c r="E119" s="147"/>
      <c r="F119" s="161"/>
      <c r="G119" s="162"/>
      <c r="H119" s="150" t="e">
        <f>IF(AND(O119="",#REF!&gt;0,#REF!&lt;5),I119,)</f>
        <v>#REF!</v>
      </c>
      <c r="I119" s="151" t="str">
        <f>IF(D119="","ZZZ9",IF(AND(#REF!&gt;0,#REF!&lt;5),D119&amp;#REF!,D119&amp;"9"))</f>
        <v>ZZZ9</v>
      </c>
      <c r="J119" s="152">
        <f t="shared" si="7"/>
        <v>999</v>
      </c>
      <c r="K119" s="151">
        <f t="shared" si="8"/>
        <v>999</v>
      </c>
      <c r="L119" s="153"/>
      <c r="M119" s="160"/>
      <c r="N119" s="154">
        <f t="shared" si="6"/>
        <v>999</v>
      </c>
      <c r="O119" s="160"/>
    </row>
    <row r="120" spans="1:15" s="72" customFormat="1" ht="18.75" customHeight="1" x14ac:dyDescent="0.25">
      <c r="A120" s="144">
        <v>114</v>
      </c>
      <c r="B120" s="145"/>
      <c r="C120" s="145"/>
      <c r="D120" s="146"/>
      <c r="E120" s="147"/>
      <c r="F120" s="161"/>
      <c r="G120" s="162"/>
      <c r="H120" s="150" t="e">
        <f>IF(AND(O120="",#REF!&gt;0,#REF!&lt;5),I120,)</f>
        <v>#REF!</v>
      </c>
      <c r="I120" s="151" t="str">
        <f>IF(D120="","ZZZ9",IF(AND(#REF!&gt;0,#REF!&lt;5),D120&amp;#REF!,D120&amp;"9"))</f>
        <v>ZZZ9</v>
      </c>
      <c r="J120" s="152">
        <f t="shared" si="7"/>
        <v>999</v>
      </c>
      <c r="K120" s="151">
        <f t="shared" si="8"/>
        <v>999</v>
      </c>
      <c r="L120" s="153"/>
      <c r="M120" s="160"/>
      <c r="N120" s="154">
        <f t="shared" si="6"/>
        <v>999</v>
      </c>
      <c r="O120" s="160"/>
    </row>
    <row r="121" spans="1:15" s="72" customFormat="1" ht="18.75" customHeight="1" x14ac:dyDescent="0.25">
      <c r="A121" s="144">
        <v>115</v>
      </c>
      <c r="B121" s="145"/>
      <c r="C121" s="145"/>
      <c r="D121" s="146"/>
      <c r="E121" s="147"/>
      <c r="F121" s="161"/>
      <c r="G121" s="162"/>
      <c r="H121" s="150" t="e">
        <f>IF(AND(O121="",#REF!&gt;0,#REF!&lt;5),I121,)</f>
        <v>#REF!</v>
      </c>
      <c r="I121" s="151" t="str">
        <f>IF(D121="","ZZZ9",IF(AND(#REF!&gt;0,#REF!&lt;5),D121&amp;#REF!,D121&amp;"9"))</f>
        <v>ZZZ9</v>
      </c>
      <c r="J121" s="152">
        <f t="shared" si="7"/>
        <v>999</v>
      </c>
      <c r="K121" s="151">
        <f t="shared" si="8"/>
        <v>999</v>
      </c>
      <c r="L121" s="153"/>
      <c r="M121" s="160"/>
      <c r="N121" s="154">
        <f t="shared" si="6"/>
        <v>999</v>
      </c>
      <c r="O121" s="160"/>
    </row>
    <row r="122" spans="1:15" s="72" customFormat="1" ht="18.75" customHeight="1" x14ac:dyDescent="0.25">
      <c r="A122" s="144">
        <v>116</v>
      </c>
      <c r="B122" s="145"/>
      <c r="C122" s="145"/>
      <c r="D122" s="146"/>
      <c r="E122" s="147"/>
      <c r="F122" s="161"/>
      <c r="G122" s="162"/>
      <c r="H122" s="150" t="e">
        <f>IF(AND(O122="",#REF!&gt;0,#REF!&lt;5),I122,)</f>
        <v>#REF!</v>
      </c>
      <c r="I122" s="151" t="str">
        <f>IF(D122="","ZZZ9",IF(AND(#REF!&gt;0,#REF!&lt;5),D122&amp;#REF!,D122&amp;"9"))</f>
        <v>ZZZ9</v>
      </c>
      <c r="J122" s="152">
        <f t="shared" si="7"/>
        <v>999</v>
      </c>
      <c r="K122" s="151">
        <f t="shared" si="8"/>
        <v>999</v>
      </c>
      <c r="L122" s="153"/>
      <c r="M122" s="160"/>
      <c r="N122" s="154">
        <f t="shared" si="6"/>
        <v>999</v>
      </c>
      <c r="O122" s="160"/>
    </row>
    <row r="123" spans="1:15" s="72" customFormat="1" ht="18.75" customHeight="1" x14ac:dyDescent="0.25">
      <c r="A123" s="144">
        <v>117</v>
      </c>
      <c r="B123" s="145"/>
      <c r="C123" s="145"/>
      <c r="D123" s="146"/>
      <c r="E123" s="147"/>
      <c r="F123" s="161"/>
      <c r="G123" s="162"/>
      <c r="H123" s="150"/>
      <c r="I123" s="151"/>
      <c r="J123" s="152"/>
      <c r="K123" s="151"/>
      <c r="L123" s="153"/>
      <c r="M123" s="160"/>
      <c r="N123" s="154"/>
      <c r="O123" s="160"/>
    </row>
    <row r="124" spans="1:15" s="72" customFormat="1" ht="18.75" customHeight="1" x14ac:dyDescent="0.25">
      <c r="A124" s="144">
        <v>118</v>
      </c>
      <c r="B124" s="145"/>
      <c r="C124" s="145"/>
      <c r="D124" s="146"/>
      <c r="E124" s="147"/>
      <c r="F124" s="161"/>
      <c r="G124" s="162"/>
      <c r="H124" s="150"/>
      <c r="I124" s="151"/>
      <c r="J124" s="152"/>
      <c r="K124" s="151"/>
      <c r="L124" s="153"/>
      <c r="M124" s="160"/>
      <c r="N124" s="154"/>
      <c r="O124" s="160"/>
    </row>
    <row r="125" spans="1:15" s="72" customFormat="1" ht="18.75" customHeight="1" x14ac:dyDescent="0.25">
      <c r="A125" s="144">
        <v>119</v>
      </c>
      <c r="B125" s="145"/>
      <c r="C125" s="145"/>
      <c r="D125" s="146"/>
      <c r="E125" s="147"/>
      <c r="F125" s="161"/>
      <c r="G125" s="162"/>
      <c r="H125" s="150"/>
      <c r="I125" s="151"/>
      <c r="J125" s="152"/>
      <c r="K125" s="151"/>
      <c r="L125" s="153"/>
      <c r="M125" s="160"/>
      <c r="N125" s="154"/>
      <c r="O125" s="160"/>
    </row>
    <row r="126" spans="1:15" s="72" customFormat="1" ht="18.75" customHeight="1" x14ac:dyDescent="0.25">
      <c r="A126" s="144">
        <v>120</v>
      </c>
      <c r="B126" s="145"/>
      <c r="C126" s="145"/>
      <c r="D126" s="146"/>
      <c r="E126" s="147"/>
      <c r="F126" s="161"/>
      <c r="G126" s="162"/>
      <c r="H126" s="150"/>
      <c r="I126" s="151"/>
      <c r="J126" s="152"/>
      <c r="K126" s="151"/>
      <c r="L126" s="153"/>
      <c r="M126" s="160"/>
      <c r="N126" s="154"/>
      <c r="O126" s="160"/>
    </row>
    <row r="127" spans="1:15" s="72" customFormat="1" ht="18.75" customHeight="1" x14ac:dyDescent="0.25">
      <c r="A127" s="144">
        <v>121</v>
      </c>
      <c r="B127" s="145"/>
      <c r="C127" s="145"/>
      <c r="D127" s="146"/>
      <c r="E127" s="147"/>
      <c r="F127" s="161"/>
      <c r="G127" s="162"/>
      <c r="H127" s="150"/>
      <c r="I127" s="151"/>
      <c r="J127" s="152"/>
      <c r="K127" s="151"/>
      <c r="L127" s="153"/>
      <c r="M127" s="160"/>
      <c r="N127" s="154"/>
      <c r="O127" s="160"/>
    </row>
    <row r="128" spans="1:15" s="72" customFormat="1" ht="18.75" customHeight="1" x14ac:dyDescent="0.25">
      <c r="A128" s="144">
        <v>122</v>
      </c>
      <c r="B128" s="145"/>
      <c r="C128" s="145"/>
      <c r="D128" s="146"/>
      <c r="E128" s="147"/>
      <c r="F128" s="161"/>
      <c r="G128" s="162"/>
      <c r="H128" s="150"/>
      <c r="I128" s="151"/>
      <c r="J128" s="152"/>
      <c r="K128" s="151"/>
      <c r="L128" s="153"/>
      <c r="M128" s="160"/>
      <c r="N128" s="154"/>
      <c r="O128" s="160"/>
    </row>
    <row r="129" spans="1:15" s="72" customFormat="1" ht="18.75" customHeight="1" x14ac:dyDescent="0.25">
      <c r="A129" s="144">
        <v>123</v>
      </c>
      <c r="B129" s="145"/>
      <c r="C129" s="145"/>
      <c r="D129" s="146"/>
      <c r="E129" s="147"/>
      <c r="F129" s="161"/>
      <c r="G129" s="162"/>
      <c r="H129" s="150"/>
      <c r="I129" s="151"/>
      <c r="J129" s="152"/>
      <c r="K129" s="151"/>
      <c r="L129" s="153"/>
      <c r="M129" s="160"/>
      <c r="N129" s="154"/>
      <c r="O129" s="160"/>
    </row>
    <row r="130" spans="1:15" s="72" customFormat="1" ht="18.75" customHeight="1" x14ac:dyDescent="0.25">
      <c r="A130" s="144">
        <v>124</v>
      </c>
      <c r="B130" s="145"/>
      <c r="C130" s="145"/>
      <c r="D130" s="146"/>
      <c r="E130" s="147"/>
      <c r="F130" s="161"/>
      <c r="G130" s="162"/>
      <c r="H130" s="150"/>
      <c r="I130" s="151"/>
      <c r="J130" s="152"/>
      <c r="K130" s="151"/>
      <c r="L130" s="153"/>
      <c r="M130" s="160"/>
      <c r="N130" s="154"/>
      <c r="O130" s="160"/>
    </row>
    <row r="131" spans="1:15" s="72" customFormat="1" ht="18.75" customHeight="1" x14ac:dyDescent="0.25">
      <c r="A131" s="144">
        <v>125</v>
      </c>
      <c r="B131" s="145"/>
      <c r="C131" s="145"/>
      <c r="D131" s="146"/>
      <c r="E131" s="147"/>
      <c r="F131" s="161"/>
      <c r="G131" s="162"/>
      <c r="H131" s="150"/>
      <c r="I131" s="151"/>
      <c r="J131" s="152"/>
      <c r="K131" s="151"/>
      <c r="L131" s="153"/>
      <c r="M131" s="160"/>
      <c r="N131" s="154"/>
      <c r="O131" s="160"/>
    </row>
    <row r="132" spans="1:15" s="72" customFormat="1" ht="18.75" customHeight="1" x14ac:dyDescent="0.25">
      <c r="A132" s="144">
        <v>126</v>
      </c>
      <c r="B132" s="145"/>
      <c r="C132" s="145"/>
      <c r="D132" s="146"/>
      <c r="E132" s="147"/>
      <c r="F132" s="161"/>
      <c r="G132" s="162"/>
      <c r="H132" s="150"/>
      <c r="I132" s="151"/>
      <c r="J132" s="152"/>
      <c r="K132" s="151"/>
      <c r="L132" s="153"/>
      <c r="M132" s="160"/>
      <c r="N132" s="154"/>
      <c r="O132" s="160"/>
    </row>
    <row r="133" spans="1:15" s="72" customFormat="1" ht="18.75" customHeight="1" x14ac:dyDescent="0.25">
      <c r="A133" s="144">
        <v>127</v>
      </c>
      <c r="B133" s="145"/>
      <c r="C133" s="145"/>
      <c r="D133" s="146"/>
      <c r="E133" s="147"/>
      <c r="F133" s="161"/>
      <c r="G133" s="162"/>
      <c r="H133" s="150"/>
      <c r="I133" s="151"/>
      <c r="J133" s="152"/>
      <c r="K133" s="151"/>
      <c r="L133" s="153"/>
      <c r="M133" s="160"/>
      <c r="N133" s="154"/>
      <c r="O133" s="160"/>
    </row>
    <row r="134" spans="1:15" s="72" customFormat="1" ht="18.75" customHeight="1" x14ac:dyDescent="0.25">
      <c r="A134" s="144">
        <v>128</v>
      </c>
      <c r="B134" s="145"/>
      <c r="C134" s="145"/>
      <c r="D134" s="146"/>
      <c r="E134" s="147"/>
      <c r="F134" s="161"/>
      <c r="G134" s="162"/>
      <c r="H134" s="150"/>
      <c r="I134" s="151"/>
      <c r="J134" s="152"/>
      <c r="K134" s="151"/>
      <c r="L134" s="153"/>
      <c r="M134" s="160"/>
      <c r="N134" s="154"/>
      <c r="O134" s="160"/>
    </row>
  </sheetData>
  <conditionalFormatting sqref="A7:D134">
    <cfRule type="expression" dxfId="1241" priority="8">
      <formula>$O7&gt;=1</formula>
    </cfRule>
  </conditionalFormatting>
  <conditionalFormatting sqref="B7:D14">
    <cfRule type="expression" dxfId="1240" priority="6">
      <formula>$O7&gt;=1</formula>
    </cfRule>
  </conditionalFormatting>
  <conditionalFormatting sqref="B7:D27">
    <cfRule type="expression" dxfId="1239" priority="2">
      <formula>$Q7&gt;=1</formula>
    </cfRule>
  </conditionalFormatting>
  <conditionalFormatting sqref="E7:E27">
    <cfRule type="expression" dxfId="1238" priority="3">
      <formula>AND(ROUNDDOWN(($A$4-E7)/365.25,0)&lt;=13,G7&lt;&gt;"OK")</formula>
    </cfRule>
    <cfRule type="expression" dxfId="1237" priority="4">
      <formula>AND(ROUNDDOWN(($A$4-E7)/365.25,0)&lt;=14,G7&lt;&gt;"OK")</formula>
    </cfRule>
    <cfRule type="expression" dxfId="1236" priority="5">
      <formula>AND(ROUNDDOWN(($A$4-E7)/365.25,0)&lt;=17,G7&lt;&gt;"OK")</formula>
    </cfRule>
  </conditionalFormatting>
  <conditionalFormatting sqref="E7:E134">
    <cfRule type="expression" dxfId="1235" priority="9">
      <formula>AND(ROUNDDOWN(($A$4-E7)/365.25,0)&lt;=13,#REF!&lt;&gt;"OK")</formula>
    </cfRule>
    <cfRule type="expression" dxfId="1234" priority="10">
      <formula>AND(ROUNDDOWN(($A$4-E7)/365.25,0)&lt;=14,#REF!&lt;&gt;"OK")</formula>
    </cfRule>
    <cfRule type="expression" dxfId="1233" priority="11">
      <formula>AND(ROUNDDOWN(($A$4-E7)/365.25,0)&lt;=17,#REF!&lt;&gt;"OK")</formula>
    </cfRule>
  </conditionalFormatting>
  <conditionalFormatting sqref="H7:H134">
    <cfRule type="cellIs" dxfId="1232" priority="7"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74">
              <controlPr defaultSize="0" autoPict="0">
                <anchor moveWithCells="1" sizeWithCells="1">
                  <from>
                    <xdr:col>5</xdr:col>
                    <xdr:colOff>906780</xdr:colOff>
                    <xdr:row>0</xdr:row>
                    <xdr:rowOff>152400</xdr:rowOff>
                  </from>
                  <to>
                    <xdr:col>11</xdr:col>
                    <xdr:colOff>22860</xdr:colOff>
                    <xdr:row>1</xdr:row>
                    <xdr:rowOff>114300</xdr:rowOff>
                  </to>
                </anchor>
              </controlPr>
            </control>
          </mc:Choice>
        </mc:AlternateContent>
        <mc:AlternateContent xmlns:mc="http://schemas.openxmlformats.org/markup-compatibility/2006">
          <mc:Choice Requires="x14">
            <control shapeId="1001" r:id="rId4" name="Button -23">
              <controlPr defaultSize="0" autoFill="0" autoPict="0" altText="Sorsolási rangsor szerinti sorbarakás">
                <anchor moveWithCells="1">
                  <from>
                    <xdr:col>5</xdr:col>
                    <xdr:colOff>1135380</xdr:colOff>
                    <xdr:row>0</xdr:row>
                    <xdr:rowOff>190500</xdr:rowOff>
                  </from>
                  <to>
                    <xdr:col>11</xdr:col>
                    <xdr:colOff>30480</xdr:colOff>
                    <xdr:row>1</xdr:row>
                    <xdr:rowOff>144780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C7F0-144B-4238-94E7-0E49B5668416}">
  <sheetPr>
    <tabColor rgb="FFCCFFFF"/>
  </sheetPr>
  <dimension ref="A1:Q156"/>
  <sheetViews>
    <sheetView showGridLines="0" showZeros="0" zoomScaleNormal="100" workbookViewId="0">
      <pane ySplit="6" topLeftCell="A7" activePane="bottomLeft" state="frozen"/>
      <selection activeCell="C14" sqref="C14"/>
      <selection pane="bottomLeft" activeCell="C14" sqref="C14"/>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[6]Altalanos!$A$6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[6]Altalanos!$B$8</f>
        <v>II. (U9)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[6]Altalanos!$A$10</f>
        <v>2025. 04. 29-30.</v>
      </c>
      <c r="B5" s="766"/>
      <c r="C5" s="767" t="str">
        <f>[6]Altalanos!$C$10</f>
        <v>Berettyóújfalu</v>
      </c>
      <c r="D5" s="768" t="str">
        <f>[6]Altalanos!$D$10</f>
        <v xml:space="preserve">  </v>
      </c>
      <c r="E5" s="768"/>
      <c r="F5" s="768"/>
      <c r="G5" s="768"/>
      <c r="H5" s="769">
        <f>[6]Altalanos!$E$10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263</v>
      </c>
      <c r="C7" s="787" t="s">
        <v>264</v>
      </c>
      <c r="D7" s="788" t="s">
        <v>89</v>
      </c>
      <c r="E7" s="789"/>
      <c r="F7" s="790"/>
      <c r="G7" s="791"/>
      <c r="H7" s="788"/>
      <c r="I7" s="788"/>
      <c r="J7" s="792"/>
      <c r="K7" s="793"/>
      <c r="L7" s="794"/>
      <c r="M7" s="793"/>
      <c r="N7" s="795"/>
      <c r="O7" s="788"/>
      <c r="P7" s="796"/>
      <c r="Q7" s="797"/>
    </row>
    <row r="8" spans="1:17" s="798" customFormat="1" ht="18.75" customHeight="1" x14ac:dyDescent="0.25">
      <c r="A8" s="786">
        <v>2</v>
      </c>
      <c r="B8" s="787" t="s">
        <v>265</v>
      </c>
      <c r="C8" s="787" t="s">
        <v>266</v>
      </c>
      <c r="D8" s="788" t="s">
        <v>267</v>
      </c>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359" priority="12">
      <formula>$Q7&gt;=1</formula>
    </cfRule>
  </conditionalFormatting>
  <conditionalFormatting sqref="B7:D37">
    <cfRule type="expression" dxfId="358" priority="1">
      <formula>$Q7&gt;=1</formula>
    </cfRule>
  </conditionalFormatting>
  <conditionalFormatting sqref="E7:E14">
    <cfRule type="expression" dxfId="357" priority="5">
      <formula>AND(ROUNDDOWN(($A$4-E7)/365.25,0)&lt;=13,G7&lt;&gt;"OK")</formula>
    </cfRule>
    <cfRule type="expression" dxfId="356" priority="6">
      <formula>AND(ROUNDDOWN(($A$4-E7)/365.25,0)&lt;=14,G7&lt;&gt;"OK")</formula>
    </cfRule>
    <cfRule type="expression" dxfId="355" priority="7">
      <formula>AND(ROUNDDOWN(($A$4-E7)/365.25,0)&lt;=17,G7&lt;&gt;"OK")</formula>
    </cfRule>
    <cfRule type="expression" dxfId="354" priority="8">
      <formula>AND(ROUNDDOWN(($A$4-E7)/365.25,0)&lt;=13,G7&lt;&gt;"OK")</formula>
    </cfRule>
    <cfRule type="expression" dxfId="353" priority="9">
      <formula>AND(ROUNDDOWN(($A$4-E7)/365.25,0)&lt;=14,G7&lt;&gt;"OK")</formula>
    </cfRule>
    <cfRule type="expression" dxfId="352" priority="10">
      <formula>AND(ROUNDDOWN(($A$4-E7)/365.25,0)&lt;=17,G7&lt;&gt;"OK")</formula>
    </cfRule>
  </conditionalFormatting>
  <conditionalFormatting sqref="E7:E27 E29:E37">
    <cfRule type="expression" dxfId="351" priority="2">
      <formula>AND(ROUNDDOWN(($A$4-E7)/365.25,0)&lt;=13,G7&lt;&gt;"OK")</formula>
    </cfRule>
    <cfRule type="expression" dxfId="350" priority="3">
      <formula>AND(ROUNDDOWN(($A$4-E7)/365.25,0)&lt;=14,G7&lt;&gt;"OK")</formula>
    </cfRule>
    <cfRule type="expression" dxfId="349" priority="4">
      <formula>AND(ROUNDDOWN(($A$4-E7)/365.25,0)&lt;=17,G7&lt;&gt;"OK")</formula>
    </cfRule>
  </conditionalFormatting>
  <conditionalFormatting sqref="E7:E156">
    <cfRule type="expression" dxfId="348" priority="13">
      <formula>AND(ROUNDDOWN(($A$4-E7)/365.25,0)&lt;=13,G7&lt;&gt;"OK")</formula>
    </cfRule>
    <cfRule type="expression" dxfId="347" priority="14">
      <formula>AND(ROUNDDOWN(($A$4-E7)/365.25,0)&lt;=14,G7&lt;&gt;"OK")</formula>
    </cfRule>
    <cfRule type="expression" dxfId="346" priority="15">
      <formula>AND(ROUNDDOWN(($A$4-E7)/365.25,0)&lt;=17,G7&lt;&gt;"OK")</formula>
    </cfRule>
  </conditionalFormatting>
  <conditionalFormatting sqref="J7:J156">
    <cfRule type="cellIs" dxfId="345"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2401"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02402"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E135-4315-4579-83E9-498D0A0D9A64}">
  <sheetPr>
    <tabColor rgb="FF00FF00"/>
  </sheetPr>
  <dimension ref="A1:AK43"/>
  <sheetViews>
    <sheetView showZeros="0" zoomScaleNormal="100" workbookViewId="0">
      <selection activeCell="C14" sqref="C14"/>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0" width="8.6640625" style="740"/>
    <col min="21" max="21" width="19" style="740" customWidth="1"/>
    <col min="22" max="24" width="8.6640625" style="740"/>
    <col min="25" max="25" width="10.33203125" style="740" hidden="1" customWidth="1"/>
    <col min="26" max="37" width="11.5546875" style="740" hidden="1" customWidth="1"/>
    <col min="38" max="16384" width="8.6640625" style="740"/>
  </cols>
  <sheetData>
    <row r="1" spans="1:37" ht="24.6" x14ac:dyDescent="0.25">
      <c r="A1" s="815" t="str">
        <f>[6]Altalanos!$A$6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[6]Altalanos!$B$8</f>
        <v>II. (U9) – Fiú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[6]Altalanos!$A$10</f>
        <v>2025. 04. 29-30.</v>
      </c>
      <c r="B4" s="840"/>
      <c r="C4" s="840"/>
      <c r="D4" s="841"/>
      <c r="E4" s="842" t="str">
        <f>[6]Altalanos!$C$10</f>
        <v>Berettyóújfalu</v>
      </c>
      <c r="F4" s="842"/>
      <c r="G4" s="842"/>
      <c r="H4" s="843"/>
      <c r="I4" s="842"/>
      <c r="J4" s="844"/>
      <c r="K4" s="843"/>
      <c r="L4" s="845">
        <f>[6]Altalanos!$E$10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U5" s="854" t="str">
        <f>CONCATENATE(VLOOKUP(LEFT(R5,1),$A$7:$H$13,5,), " ",VLOOKUP(LEFT(R5,1),$A$7:$H$13,7,))</f>
        <v>KOVÁCS Áron Gábor</v>
      </c>
      <c r="V5" s="854" t="str">
        <f>CONCATENATE(VLOOKUP(RIGHT(R5,1),$A$7:$H$13,5,), " ",VLOOKUP(RIGHT(R5,1),$A$7:$H$13,7,))</f>
        <v>MÉHES Ákos</v>
      </c>
      <c r="Y5" s="833">
        <f>IF(OR([6]Altalanos!$A$8="F1",[6]Altalanos!$A$8="F2",[6]Altalanos!$A$8="N1",[6]Altalanos!$A$8="N2"),1,2)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(7)'!$A$7:$O$22,5))</f>
        <v>0</v>
      </c>
      <c r="D7" s="858">
        <f>IF($B7="","",VLOOKUP($B7,'1MD ELO (7)'!$A$7:$O$22,15))</f>
        <v>0</v>
      </c>
      <c r="E7" s="859" t="str">
        <f>UPPER(IF($B7="","",VLOOKUP($B7,'1MD ELO (7)'!$A$7:$O$22,2)))</f>
        <v>KOVÁCS</v>
      </c>
      <c r="F7" s="860"/>
      <c r="G7" s="859" t="str">
        <f>IF($B7="","",VLOOKUP($B7,'1MD ELO (7)'!$A$7:$O$22,3))</f>
        <v>Áron Gábor</v>
      </c>
      <c r="H7" s="860"/>
      <c r="I7" s="859" t="str">
        <f>IF($B7="","",VLOOKUP($B7,'1MD ELO (7)'!$A$7:$O$22,4))</f>
        <v>Db., Hatvani I.</v>
      </c>
      <c r="J7" s="855"/>
      <c r="K7" s="861" t="s">
        <v>257</v>
      </c>
      <c r="L7" s="862"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858">
        <f>IF($B9="","",VLOOKUP($B9,'1MD ELO (7)'!$A$7:$O$22,5))</f>
        <v>0</v>
      </c>
      <c r="D9" s="858">
        <f>IF($B9="","",VLOOKUP($B9,'1MD ELO (7)'!$A$7:$O$22,15))</f>
        <v>0</v>
      </c>
      <c r="E9" s="859" t="str">
        <f>UPPER(IF($B9="","",VLOOKUP($B9,'1MD ELO (7)'!$A$7:$O$22,2)))</f>
        <v>MÉHES</v>
      </c>
      <c r="F9" s="860"/>
      <c r="G9" s="859" t="str">
        <f>IF($B9="","",VLOOKUP($B9,'1MD ELO (7)'!$A$7:$O$22,3))</f>
        <v>Ákos</v>
      </c>
      <c r="H9" s="860"/>
      <c r="I9" s="859" t="str">
        <f>IF($B9="","",VLOOKUP($B9,'1MD ELO (7)'!$A$7:$O$22,4))</f>
        <v>Db., Lilla T.</v>
      </c>
      <c r="J9" s="855"/>
      <c r="K9" s="861" t="s">
        <v>256</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(7)'!$A$7:$O$22,5))</f>
        <v/>
      </c>
      <c r="D11" s="858" t="str">
        <f>IF($B11="","",VLOOKUP($B11,'1MD ELO (7)'!$A$7:$O$22,15))</f>
        <v/>
      </c>
      <c r="E11" s="859" t="str">
        <f>UPPER(IF($B11="","",VLOOKUP($B11,'1MD ELO (7)'!$A$7:$O$22,2)))</f>
        <v/>
      </c>
      <c r="F11" s="860"/>
      <c r="G11" s="859" t="str">
        <f>IF($B11="","",VLOOKUP($B11,'1MD ELO (7)'!$A$7:$O$22,3))</f>
        <v/>
      </c>
      <c r="H11" s="860"/>
      <c r="I11" s="859" t="str">
        <f>IF($B11="","",VLOOKUP($B11,'1MD ELO (7)'!$A$7:$O$22,4))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KOVÁCS</v>
      </c>
      <c r="E18" s="868"/>
      <c r="F18" s="868" t="str">
        <f>E9</f>
        <v>MÉHES</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KOVÁCS</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MÉHES</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44" priority="2" operator="equal">
      <formula>"Bye"</formula>
    </cfRule>
  </conditionalFormatting>
  <conditionalFormatting sqref="R41">
    <cfRule type="expression" dxfId="343" priority="1">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C776-9AE9-4410-A07A-D355F5F8E751}">
  <sheetPr>
    <tabColor rgb="FFCCFFFF"/>
  </sheetPr>
  <dimension ref="A1:Q156"/>
  <sheetViews>
    <sheetView showGridLines="0" showZeros="0" zoomScaleNormal="100" workbookViewId="0">
      <pane ySplit="6" topLeftCell="A7" activePane="bottomLeft" state="frozen"/>
      <selection activeCell="C14" sqref="C14"/>
      <selection pane="bottomLeft" activeCell="C14" sqref="C14"/>
    </sheetView>
  </sheetViews>
  <sheetFormatPr defaultColWidth="8.6640625" defaultRowHeight="12.75" customHeight="1" x14ac:dyDescent="0.25"/>
  <cols>
    <col min="1" max="1" width="3.88671875" style="740" customWidth="1"/>
    <col min="2" max="2" width="16.5546875" style="740" customWidth="1"/>
    <col min="3" max="3" width="14" style="740" customWidth="1"/>
    <col min="4" max="4" width="13.88671875" style="812" customWidth="1"/>
    <col min="5" max="5" width="12.109375" style="813" customWidth="1"/>
    <col min="6" max="6" width="6.109375" style="814" hidden="1" customWidth="1"/>
    <col min="7" max="7" width="29.8867187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[6]Altalanos!$A$6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[6]Altalanos!$C$8</f>
        <v>II. (U9)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[6]Altalanos!$A$10</f>
        <v>2025. 04. 29-30.</v>
      </c>
      <c r="B5" s="766"/>
      <c r="C5" s="767" t="str">
        <f>[6]Altalanos!$C$10</f>
        <v>Berettyóújfalu</v>
      </c>
      <c r="D5" s="768" t="str">
        <f>[6]Altalanos!$D$10</f>
        <v xml:space="preserve">  </v>
      </c>
      <c r="E5" s="768"/>
      <c r="F5" s="768"/>
      <c r="G5" s="768"/>
      <c r="H5" s="769">
        <f>[6]Altalanos!$E$10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936" t="s">
        <v>268</v>
      </c>
      <c r="C7" s="787" t="s">
        <v>269</v>
      </c>
      <c r="D7" s="788" t="s">
        <v>270</v>
      </c>
      <c r="E7" s="789"/>
      <c r="F7" s="790"/>
      <c r="G7" s="791"/>
      <c r="H7" s="788"/>
      <c r="I7" s="788"/>
      <c r="J7" s="792"/>
      <c r="K7" s="793"/>
      <c r="L7" s="794"/>
      <c r="M7" s="793"/>
      <c r="N7" s="795"/>
      <c r="O7" s="788"/>
      <c r="P7" s="796"/>
      <c r="Q7" s="797"/>
    </row>
    <row r="8" spans="1:17" s="798" customFormat="1" ht="18.75" customHeight="1" x14ac:dyDescent="0.25">
      <c r="A8" s="786">
        <v>2</v>
      </c>
      <c r="B8" s="787" t="s">
        <v>271</v>
      </c>
      <c r="C8" s="787" t="s">
        <v>272</v>
      </c>
      <c r="D8" s="788" t="s">
        <v>97</v>
      </c>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342" priority="12">
      <formula>$Q7&gt;=1</formula>
    </cfRule>
  </conditionalFormatting>
  <conditionalFormatting sqref="B7:D37">
    <cfRule type="expression" dxfId="341" priority="1">
      <formula>$Q7&gt;=1</formula>
    </cfRule>
  </conditionalFormatting>
  <conditionalFormatting sqref="E7:E14">
    <cfRule type="expression" dxfId="340" priority="5">
      <formula>AND(ROUNDDOWN(($A$4-E7)/365.25,0)&lt;=13,G7&lt;&gt;"OK")</formula>
    </cfRule>
    <cfRule type="expression" dxfId="339" priority="6">
      <formula>AND(ROUNDDOWN(($A$4-E7)/365.25,0)&lt;=14,G7&lt;&gt;"OK")</formula>
    </cfRule>
    <cfRule type="expression" dxfId="338" priority="7">
      <formula>AND(ROUNDDOWN(($A$4-E7)/365.25,0)&lt;=17,G7&lt;&gt;"OK")</formula>
    </cfRule>
    <cfRule type="expression" dxfId="337" priority="8">
      <formula>AND(ROUNDDOWN(($A$4-E7)/365.25,0)&lt;=13,G7&lt;&gt;"OK")</formula>
    </cfRule>
    <cfRule type="expression" dxfId="336" priority="9">
      <formula>AND(ROUNDDOWN(($A$4-E7)/365.25,0)&lt;=14,G7&lt;&gt;"OK")</formula>
    </cfRule>
    <cfRule type="expression" dxfId="335" priority="10">
      <formula>AND(ROUNDDOWN(($A$4-E7)/365.25,0)&lt;=17,G7&lt;&gt;"OK")</formula>
    </cfRule>
  </conditionalFormatting>
  <conditionalFormatting sqref="E7:E27 E29:E37">
    <cfRule type="expression" dxfId="334" priority="2">
      <formula>AND(ROUNDDOWN(($A$4-E7)/365.25,0)&lt;=13,G7&lt;&gt;"OK")</formula>
    </cfRule>
    <cfRule type="expression" dxfId="333" priority="3">
      <formula>AND(ROUNDDOWN(($A$4-E7)/365.25,0)&lt;=14,G7&lt;&gt;"OK")</formula>
    </cfRule>
    <cfRule type="expression" dxfId="332" priority="4">
      <formula>AND(ROUNDDOWN(($A$4-E7)/365.25,0)&lt;=17,G7&lt;&gt;"OK")</formula>
    </cfRule>
  </conditionalFormatting>
  <conditionalFormatting sqref="E7:E156">
    <cfRule type="expression" dxfId="331" priority="13">
      <formula>AND(ROUNDDOWN(($A$4-E7)/365.25,0)&lt;=13,G7&lt;&gt;"OK")</formula>
    </cfRule>
    <cfRule type="expression" dxfId="330" priority="14">
      <formula>AND(ROUNDDOWN(($A$4-E7)/365.25,0)&lt;=14,G7&lt;&gt;"OK")</formula>
    </cfRule>
    <cfRule type="expression" dxfId="329" priority="15">
      <formula>AND(ROUNDDOWN(($A$4-E7)/365.25,0)&lt;=17,G7&lt;&gt;"OK")</formula>
    </cfRule>
  </conditionalFormatting>
  <conditionalFormatting sqref="J7:J156">
    <cfRule type="cellIs" dxfId="328"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4449"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04450"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0FF9-1D65-4398-B5CA-FC81B0D118D9}">
  <sheetPr>
    <tabColor rgb="FF00FF00"/>
  </sheetPr>
  <dimension ref="A1:AK43"/>
  <sheetViews>
    <sheetView showZeros="0" zoomScaleNormal="100" workbookViewId="0">
      <selection activeCell="C14" sqref="C14"/>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19" width="8.6640625" style="740"/>
    <col min="20" max="20" width="4" style="740" customWidth="1"/>
    <col min="21" max="21" width="33.5546875" style="740" customWidth="1"/>
    <col min="22" max="24" width="8.6640625" style="740"/>
    <col min="25" max="25" width="10.33203125" style="740" hidden="1" customWidth="1"/>
    <col min="26" max="37" width="11.5546875" style="740" hidden="1" customWidth="1"/>
    <col min="38" max="16384" width="8.6640625" style="740"/>
  </cols>
  <sheetData>
    <row r="1" spans="1:37" ht="24.6" x14ac:dyDescent="0.25">
      <c r="A1" s="815" t="str">
        <f>[6]Altalanos!$A$6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[6]Altalanos!$C$8</f>
        <v>II. (U9) – Lány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[6]Altalanos!$A$10</f>
        <v>2025. 04. 29-30.</v>
      </c>
      <c r="B4" s="840"/>
      <c r="C4" s="840"/>
      <c r="D4" s="841"/>
      <c r="E4" s="842" t="str">
        <f>[6]Altalanos!$C$10</f>
        <v>Berettyóújfalu</v>
      </c>
      <c r="F4" s="842"/>
      <c r="G4" s="842"/>
      <c r="H4" s="843"/>
      <c r="I4" s="842"/>
      <c r="J4" s="844"/>
      <c r="K4" s="843"/>
      <c r="L4" s="845">
        <f>[6]Altalanos!$E$10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U5" s="854" t="str">
        <f>CONCATENATE(VLOOKUP(LEFT(R5,1),$A$7:$H$13,5,), " ",VLOOKUP(LEFT(R5,1),$A$7:$H$13,7,))</f>
        <v>FREIIN VON KETTELER Victoria Luise</v>
      </c>
      <c r="V5" s="854" t="str">
        <f>CONCATENATE(VLOOKUP(RIGHT(R5,1),$A$7:$H$13,5,), " ",VLOOKUP(RIGHT(R5,1),$A$7:$H$13,7,))</f>
        <v>KOBRA Zsófia</v>
      </c>
      <c r="Y5" s="833">
        <f>IF(OR([6]Altalanos!$A$8="F1",[6]Altalanos!$A$8="F2",[6]Altalanos!$A$8="N1",[6]Altalanos!$A$8="N2"),1,2)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(8)'!$A$7:$O$22,5))</f>
        <v>0</v>
      </c>
      <c r="D7" s="858">
        <f>IF($B7="","",VLOOKUP($B7,'1MD ELO (8)'!$A$7:$O$22,15))</f>
        <v>0</v>
      </c>
      <c r="E7" s="859" t="str">
        <f>UPPER(IF($B7="","",VLOOKUP($B7,'1MD ELO (8)'!$A$7:$O$22,2)))</f>
        <v>FREIIN VON KETTELER</v>
      </c>
      <c r="F7" s="860"/>
      <c r="G7" s="859" t="str">
        <f>IF($B7="","",VLOOKUP($B7,'1MD ELO (8)'!$A$7:$O$22,3))</f>
        <v>Victoria Luise</v>
      </c>
      <c r="H7" s="860"/>
      <c r="I7" s="859" t="str">
        <f>IF($B7="","",VLOOKUP($B7,'1MD ELO (8)'!$A$7:$O$22,4))</f>
        <v>Db., Nemzetközi I.</v>
      </c>
      <c r="J7" s="855"/>
      <c r="K7" s="861" t="s">
        <v>257</v>
      </c>
      <c r="L7" s="862"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858">
        <f>IF($B9="","",VLOOKUP($B9,'1MD ELO (8)'!$A$7:$O$22,5))</f>
        <v>0</v>
      </c>
      <c r="D9" s="858">
        <f>IF($B9="","",VLOOKUP($B9,'1MD ELO (8)'!$A$7:$O$22,15))</f>
        <v>0</v>
      </c>
      <c r="E9" s="859" t="str">
        <f>UPPER(IF($B9="","",VLOOKUP($B9,'1MD ELO (8)'!$A$7:$O$22,2)))</f>
        <v>KOBRA</v>
      </c>
      <c r="F9" s="860"/>
      <c r="G9" s="859" t="str">
        <f>IF($B9="","",VLOOKUP($B9,'1MD ELO (8)'!$A$7:$O$22,3))</f>
        <v>Zsófia</v>
      </c>
      <c r="H9" s="860"/>
      <c r="I9" s="859" t="str">
        <f>IF($B9="","",VLOOKUP($B9,'1MD ELO (8)'!$A$7:$O$22,4))</f>
        <v>Bu., József A.</v>
      </c>
      <c r="J9" s="855"/>
      <c r="K9" s="861" t="s">
        <v>256</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(8)'!$A$7:$O$22,5))</f>
        <v/>
      </c>
      <c r="D11" s="858" t="str">
        <f>IF($B11="","",VLOOKUP($B11,'1MD ELO (8)'!$A$7:$O$22,15))</f>
        <v/>
      </c>
      <c r="E11" s="859" t="str">
        <f>UPPER(IF($B11="","",VLOOKUP($B11,'1MD ELO (8)'!$A$7:$O$22,2)))</f>
        <v/>
      </c>
      <c r="F11" s="860"/>
      <c r="G11" s="859" t="str">
        <f>IF($B11="","",VLOOKUP($B11,'1MD ELO (8)'!$A$7:$O$22,3))</f>
        <v/>
      </c>
      <c r="H11" s="860"/>
      <c r="I11" s="859" t="str">
        <f>IF($B11="","",VLOOKUP($B11,'1MD ELO (8)'!$A$7:$O$22,4))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FREIIN VON KETTELER</v>
      </c>
      <c r="E18" s="868"/>
      <c r="F18" s="868" t="str">
        <f>E9</f>
        <v>KOBRA</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FREIIN VON KETTELER</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KOBRA</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27" priority="2" operator="equal">
      <formula>"Bye"</formula>
    </cfRule>
  </conditionalFormatting>
  <conditionalFormatting sqref="R41">
    <cfRule type="expression" dxfId="326" priority="1">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E9A9-4498-4160-B4CB-49422F646932}">
  <sheetPr>
    <tabColor rgb="FFCCFFFF"/>
  </sheetPr>
  <dimension ref="A1:Q156"/>
  <sheetViews>
    <sheetView showGridLines="0" showZeros="0" zoomScaleNormal="100" workbookViewId="0">
      <pane ySplit="6" topLeftCell="A7" activePane="bottomLeft" state="frozen"/>
      <selection pane="bottomLeft" activeCell="D10" sqref="D10"/>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[7]Altalanos!$A$6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[7]Altalanos!$A$8</f>
        <v>III. (U11) – Fiú / A</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[7]Altalanos!$A$10</f>
        <v>2025. 04. 29-30.</v>
      </c>
      <c r="B5" s="766"/>
      <c r="C5" s="767" t="str">
        <f>[7]Altalanos!$C$10</f>
        <v>Berettyóújfalu</v>
      </c>
      <c r="D5" s="768" t="str">
        <f>[7]Altalanos!$D$10</f>
        <v xml:space="preserve">  </v>
      </c>
      <c r="E5" s="768"/>
      <c r="F5" s="768"/>
      <c r="G5" s="768"/>
      <c r="H5" s="769">
        <f>[7]Altalanos!$E$10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273</v>
      </c>
      <c r="C7" s="787" t="s">
        <v>274</v>
      </c>
      <c r="D7" s="788" t="s">
        <v>267</v>
      </c>
      <c r="E7" s="789"/>
      <c r="F7" s="790"/>
      <c r="G7" s="791"/>
      <c r="H7" s="788"/>
      <c r="I7" s="788"/>
      <c r="J7" s="792"/>
      <c r="K7" s="793"/>
      <c r="L7" s="794"/>
      <c r="M7" s="793"/>
      <c r="N7" s="795"/>
      <c r="O7" s="788"/>
      <c r="P7" s="796"/>
      <c r="Q7" s="797"/>
    </row>
    <row r="8" spans="1:17" s="798" customFormat="1" ht="18.75" customHeight="1" x14ac:dyDescent="0.25">
      <c r="A8" s="786">
        <v>2</v>
      </c>
      <c r="B8" s="787"/>
      <c r="C8" s="787"/>
      <c r="D8" s="788"/>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325" priority="15">
      <formula>$Q7&gt;=1</formula>
    </cfRule>
  </conditionalFormatting>
  <conditionalFormatting sqref="B7:D37">
    <cfRule type="expression" dxfId="324" priority="1">
      <formula>$Q7&gt;=1</formula>
    </cfRule>
  </conditionalFormatting>
  <conditionalFormatting sqref="E7:E14">
    <cfRule type="expression" dxfId="323" priority="5">
      <formula>AND(ROUNDDOWN(($A$4-E7)/365.25,0)&lt;=13,G7&lt;&gt;"OK")</formula>
    </cfRule>
    <cfRule type="expression" dxfId="322" priority="6">
      <formula>AND(ROUNDDOWN(($A$4-E7)/365.25,0)&lt;=14,G7&lt;&gt;"OK")</formula>
    </cfRule>
    <cfRule type="expression" dxfId="321" priority="7">
      <formula>AND(ROUNDDOWN(($A$4-E7)/365.25,0)&lt;=17,G7&lt;&gt;"OK")</formula>
    </cfRule>
    <cfRule type="expression" dxfId="320" priority="8">
      <formula>AND(ROUNDDOWN(($A$4-E7)/365.25,0)&lt;=13,G7&lt;&gt;"OK")</formula>
    </cfRule>
    <cfRule type="expression" dxfId="319" priority="9">
      <formula>AND(ROUNDDOWN(($A$4-E7)/365.25,0)&lt;=14,G7&lt;&gt;"OK")</formula>
    </cfRule>
    <cfRule type="expression" dxfId="318" priority="10">
      <formula>AND(ROUNDDOWN(($A$4-E7)/365.25,0)&lt;=17,G7&lt;&gt;"OK")</formula>
    </cfRule>
  </conditionalFormatting>
  <conditionalFormatting sqref="E7:E27 E29:E37">
    <cfRule type="expression" dxfId="317" priority="2">
      <formula>AND(ROUNDDOWN(($A$4-E7)/365.25,0)&lt;=13,G7&lt;&gt;"OK")</formula>
    </cfRule>
    <cfRule type="expression" dxfId="316" priority="3">
      <formula>AND(ROUNDDOWN(($A$4-E7)/365.25,0)&lt;=14,G7&lt;&gt;"OK")</formula>
    </cfRule>
    <cfRule type="expression" dxfId="315" priority="4">
      <formula>AND(ROUNDDOWN(($A$4-E7)/365.25,0)&lt;=17,G7&lt;&gt;"OK")</formula>
    </cfRule>
  </conditionalFormatting>
  <conditionalFormatting sqref="E7:E156">
    <cfRule type="expression" dxfId="314" priority="12">
      <formula>AND(ROUNDDOWN(($A$4-E7)/365.25,0)&lt;=13,G7&lt;&gt;"OK")</formula>
    </cfRule>
    <cfRule type="expression" dxfId="313" priority="13">
      <formula>AND(ROUNDDOWN(($A$4-E7)/365.25,0)&lt;=14,G7&lt;&gt;"OK")</formula>
    </cfRule>
    <cfRule type="expression" dxfId="312" priority="14">
      <formula>AND(ROUNDDOWN(($A$4-E7)/365.25,0)&lt;=17,G7&lt;&gt;"OK")</formula>
    </cfRule>
  </conditionalFormatting>
  <conditionalFormatting sqref="J7:J156">
    <cfRule type="cellIs" dxfId="311"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6497"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06498"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57CC-04CD-438D-BFB7-4D0D950CAD0A}">
  <sheetPr>
    <tabColor rgb="FF00FF00"/>
  </sheetPr>
  <dimension ref="A1:AK43"/>
  <sheetViews>
    <sheetView showZeros="0" zoomScaleNormal="100" workbookViewId="0">
      <selection activeCell="D10" sqref="D10"/>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4" width="8.6640625" style="740"/>
    <col min="25" max="25" width="10.33203125" style="740" hidden="1" customWidth="1"/>
    <col min="26" max="37" width="11.5546875" style="740" hidden="1" customWidth="1"/>
    <col min="38" max="16384" width="8.6640625" style="740"/>
  </cols>
  <sheetData>
    <row r="1" spans="1:37" ht="24.6" x14ac:dyDescent="0.25">
      <c r="A1" s="815" t="str">
        <f>[7]Altalanos!$A$6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826" t="str">
        <f>[7]Altalanos!$A$8</f>
        <v>III. (U11) – Fiú / A</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[7]Altalanos!$A$10</f>
        <v>2025. 04. 29-30.</v>
      </c>
      <c r="B4" s="840"/>
      <c r="C4" s="840"/>
      <c r="D4" s="841"/>
      <c r="E4" s="842" t="str">
        <f>[7]Altalanos!$C$10</f>
        <v>Berettyóújfalu</v>
      </c>
      <c r="F4" s="842"/>
      <c r="G4" s="842"/>
      <c r="H4" s="843"/>
      <c r="I4" s="842"/>
      <c r="J4" s="844"/>
      <c r="K4" s="843"/>
      <c r="L4" s="845">
        <f>[7]Altalanos!$E$10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Y5" s="833">
        <f>IF(OR([7]Altalanos!$A$8="F1",[7]Altalanos!$A$8="F2",[7]Altalanos!$A$8="N1",[7]Altalanos!$A$8="N2"),1,2)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(9)'!$A$7:$O$22,5))</f>
        <v>0</v>
      </c>
      <c r="D7" s="858">
        <f>IF($B7="","",VLOOKUP($B7,'1MD ELO (9)'!$A$7:$O$22,15))</f>
        <v>0</v>
      </c>
      <c r="E7" s="859" t="str">
        <f>UPPER(IF($B7="","",VLOOKUP($B7,'1MD ELO (9)'!$A$7:$O$22,2)))</f>
        <v>SZILÁGYI</v>
      </c>
      <c r="F7" s="860"/>
      <c r="G7" s="859" t="str">
        <f>IF($B7="","",VLOOKUP($B7,'1MD ELO (9)'!$A$7:$O$22,3))</f>
        <v>Dénes</v>
      </c>
      <c r="H7" s="860"/>
      <c r="I7" s="859" t="str">
        <f>IF($B7="","",VLOOKUP($B7,'1MD ELO (9)'!$A$7:$O$22,4))</f>
        <v>Db., Lilla T.</v>
      </c>
      <c r="J7" s="855"/>
      <c r="K7" s="861" t="s">
        <v>256</v>
      </c>
      <c r="L7" s="937"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c r="C9" s="858" t="str">
        <f>IF($B9="","",VLOOKUP($B9,'1MD ELO (9)'!$A$7:$O$22,5))</f>
        <v/>
      </c>
      <c r="D9" s="858" t="str">
        <f>IF($B9="","",VLOOKUP($B9,'1MD ELO (9)'!$A$7:$O$22,15))</f>
        <v/>
      </c>
      <c r="E9" s="859" t="str">
        <f>UPPER(IF($B9="","",VLOOKUP($B9,'1MD ELO (9)'!$A$7:$O$22,2)))</f>
        <v/>
      </c>
      <c r="F9" s="860"/>
      <c r="G9" s="859" t="str">
        <f>IF($B9="","",VLOOKUP($B9,'1MD ELO (9)'!$A$7:$O$22,3))</f>
        <v/>
      </c>
      <c r="H9" s="860"/>
      <c r="I9" s="859" t="str">
        <f>IF($B9="","",VLOOKUP($B9,'1MD ELO (9)'!$A$7:$O$22,4))</f>
        <v/>
      </c>
      <c r="J9" s="855"/>
      <c r="K9" s="861"/>
      <c r="L9" s="937" t="str">
        <f>IF(K9="","",CONCATENATE(VLOOKUP($Y$3,$AB$1:$AK$1,K9)," pont"))</f>
        <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(9)'!$A$7:$O$22,5))</f>
        <v/>
      </c>
      <c r="D11" s="858" t="str">
        <f>IF($B11="","",VLOOKUP($B11,'1MD ELO (9)'!$A$7:$O$22,15))</f>
        <v/>
      </c>
      <c r="E11" s="859" t="str">
        <f>UPPER(IF($B11="","",VLOOKUP($B11,'1MD ELO (9)'!$A$7:$O$22,2)))</f>
        <v/>
      </c>
      <c r="F11" s="860"/>
      <c r="G11" s="859" t="str">
        <f>IF($B11="","",VLOOKUP($B11,'1MD ELO (9)'!$A$7:$O$22,3))</f>
        <v/>
      </c>
      <c r="H11" s="860"/>
      <c r="I11" s="859" t="str">
        <f>IF($B11="","",VLOOKUP($B11,'1MD ELO (9)'!$A$7:$O$22,4))</f>
        <v/>
      </c>
      <c r="J11" s="855"/>
      <c r="K11" s="861"/>
      <c r="L11" s="937"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SZILÁGYI</v>
      </c>
      <c r="E18" s="868"/>
      <c r="F18" s="868" t="str">
        <f>E9</f>
        <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SZILÁGYI</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10" priority="1" operator="equal">
      <formula>"Bye"</formula>
    </cfRule>
  </conditionalFormatting>
  <conditionalFormatting sqref="R41">
    <cfRule type="expression" dxfId="309"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FC7E4-8971-4B21-B0A7-03DAA8C2D75A}">
  <sheetPr>
    <tabColor rgb="FFCCFFFF"/>
  </sheetPr>
  <dimension ref="A1:Q156"/>
  <sheetViews>
    <sheetView showGridLines="0" showZeros="0" zoomScaleNormal="100" workbookViewId="0">
      <pane ySplit="6" topLeftCell="A7" activePane="bottomLeft" state="frozen"/>
      <selection activeCell="D10" sqref="D10"/>
      <selection pane="bottomLeft" activeCell="D10" sqref="D10"/>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[7]Altalanos!$A$6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[7]Altalanos!$B$8</f>
        <v>III. (U11)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[7]Altalanos!$A$10</f>
        <v>2025. 04. 29-30.</v>
      </c>
      <c r="B5" s="766"/>
      <c r="C5" s="767" t="str">
        <f>[7]Altalanos!$C$10</f>
        <v>Berettyóújfalu</v>
      </c>
      <c r="D5" s="768" t="str">
        <f>[7]Altalanos!$D$10</f>
        <v xml:space="preserve">  </v>
      </c>
      <c r="E5" s="768"/>
      <c r="F5" s="768"/>
      <c r="G5" s="768"/>
      <c r="H5" s="769">
        <f>[7]Altalanos!$E$10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248</v>
      </c>
      <c r="C7" s="787" t="s">
        <v>275</v>
      </c>
      <c r="D7" s="788" t="s">
        <v>250</v>
      </c>
      <c r="E7" s="789"/>
      <c r="F7" s="790"/>
      <c r="G7" s="791"/>
      <c r="H7" s="788"/>
      <c r="I7" s="788"/>
      <c r="J7" s="792"/>
      <c r="K7" s="793"/>
      <c r="L7" s="794"/>
      <c r="M7" s="793"/>
      <c r="N7" s="795"/>
      <c r="O7" s="788"/>
      <c r="P7" s="796"/>
      <c r="Q7" s="797"/>
    </row>
    <row r="8" spans="1:17" s="798" customFormat="1" ht="18.75" customHeight="1" x14ac:dyDescent="0.25">
      <c r="A8" s="786">
        <v>2</v>
      </c>
      <c r="B8" s="787" t="s">
        <v>276</v>
      </c>
      <c r="C8" s="787" t="s">
        <v>277</v>
      </c>
      <c r="D8" s="788" t="s">
        <v>270</v>
      </c>
      <c r="E8" s="789"/>
      <c r="F8" s="799"/>
      <c r="G8" s="800"/>
      <c r="H8" s="788"/>
      <c r="I8" s="788"/>
      <c r="J8" s="792"/>
      <c r="K8" s="793"/>
      <c r="L8" s="794"/>
      <c r="M8" s="793"/>
      <c r="N8" s="795"/>
      <c r="O8" s="788"/>
      <c r="P8" s="796"/>
      <c r="Q8" s="797"/>
    </row>
    <row r="9" spans="1:17" s="798" customFormat="1" ht="18.75" customHeight="1" x14ac:dyDescent="0.25">
      <c r="A9" s="786">
        <v>3</v>
      </c>
      <c r="B9" s="787" t="s">
        <v>278</v>
      </c>
      <c r="C9" s="787" t="s">
        <v>279</v>
      </c>
      <c r="D9" s="788" t="s">
        <v>280</v>
      </c>
      <c r="E9" s="789"/>
      <c r="F9" s="799"/>
      <c r="G9" s="800"/>
      <c r="H9" s="788"/>
      <c r="I9" s="788"/>
      <c r="J9" s="792"/>
      <c r="K9" s="793"/>
      <c r="L9" s="794"/>
      <c r="M9" s="793"/>
      <c r="N9" s="795"/>
      <c r="O9" s="788"/>
      <c r="P9" s="801"/>
      <c r="Q9" s="802"/>
    </row>
    <row r="10" spans="1:17" s="798" customFormat="1" ht="18.75" customHeight="1" x14ac:dyDescent="0.25">
      <c r="A10" s="786">
        <v>4</v>
      </c>
      <c r="B10" s="787" t="s">
        <v>281</v>
      </c>
      <c r="C10" s="787" t="s">
        <v>260</v>
      </c>
      <c r="D10" s="788" t="s">
        <v>282</v>
      </c>
      <c r="E10" s="789"/>
      <c r="F10" s="799"/>
      <c r="G10" s="800"/>
      <c r="H10" s="788"/>
      <c r="I10" s="788"/>
      <c r="J10" s="792"/>
      <c r="K10" s="793"/>
      <c r="L10" s="794"/>
      <c r="M10" s="793"/>
      <c r="N10" s="795"/>
      <c r="O10" s="788"/>
      <c r="P10" s="803"/>
      <c r="Q10" s="804"/>
    </row>
    <row r="11" spans="1:17" s="798" customFormat="1" ht="18.75" customHeight="1" x14ac:dyDescent="0.25">
      <c r="A11" s="786">
        <v>5</v>
      </c>
      <c r="B11" s="787" t="s">
        <v>283</v>
      </c>
      <c r="C11" s="787" t="s">
        <v>284</v>
      </c>
      <c r="D11" s="788" t="s">
        <v>285</v>
      </c>
      <c r="E11" s="789"/>
      <c r="F11" s="799"/>
      <c r="G11" s="800"/>
      <c r="H11" s="788"/>
      <c r="I11" s="788"/>
      <c r="J11" s="792"/>
      <c r="K11" s="793"/>
      <c r="L11" s="794"/>
      <c r="M11" s="793"/>
      <c r="N11" s="795"/>
      <c r="O11" s="788"/>
      <c r="P11" s="803"/>
      <c r="Q11" s="804"/>
    </row>
    <row r="12" spans="1:17" s="798" customFormat="1" ht="18.75" customHeight="1" x14ac:dyDescent="0.25">
      <c r="A12" s="786">
        <v>6</v>
      </c>
      <c r="B12" s="787" t="s">
        <v>286</v>
      </c>
      <c r="C12" s="787" t="s">
        <v>287</v>
      </c>
      <c r="D12" s="788" t="s">
        <v>270</v>
      </c>
      <c r="E12" s="789"/>
      <c r="F12" s="799"/>
      <c r="G12" s="800"/>
      <c r="H12" s="788"/>
      <c r="I12" s="788"/>
      <c r="J12" s="792"/>
      <c r="K12" s="793"/>
      <c r="L12" s="794"/>
      <c r="M12" s="793"/>
      <c r="N12" s="795"/>
      <c r="O12" s="788"/>
      <c r="P12" s="803"/>
      <c r="Q12" s="804"/>
    </row>
    <row r="13" spans="1:17" s="798" customFormat="1" ht="18.75" customHeight="1" x14ac:dyDescent="0.25">
      <c r="A13" s="786">
        <v>7</v>
      </c>
      <c r="B13" s="787" t="s">
        <v>288</v>
      </c>
      <c r="C13" s="787" t="s">
        <v>289</v>
      </c>
      <c r="D13" s="788" t="s">
        <v>270</v>
      </c>
      <c r="E13" s="789"/>
      <c r="F13" s="799"/>
      <c r="G13" s="800"/>
      <c r="H13" s="788"/>
      <c r="I13" s="788"/>
      <c r="J13" s="792"/>
      <c r="K13" s="793"/>
      <c r="L13" s="794"/>
      <c r="M13" s="793"/>
      <c r="N13" s="795"/>
      <c r="O13" s="788"/>
      <c r="P13" s="803"/>
      <c r="Q13" s="804"/>
    </row>
    <row r="14" spans="1:17" s="798" customFormat="1" ht="18.75" customHeight="1" x14ac:dyDescent="0.25">
      <c r="A14" s="786">
        <v>8</v>
      </c>
      <c r="B14" s="787" t="s">
        <v>290</v>
      </c>
      <c r="C14" s="787" t="s">
        <v>291</v>
      </c>
      <c r="D14" s="788" t="s">
        <v>270</v>
      </c>
      <c r="E14" s="789"/>
      <c r="F14" s="799"/>
      <c r="G14" s="800"/>
      <c r="H14" s="788"/>
      <c r="I14" s="788"/>
      <c r="J14" s="792"/>
      <c r="K14" s="793"/>
      <c r="L14" s="794"/>
      <c r="M14" s="793"/>
      <c r="N14" s="795"/>
      <c r="O14" s="788"/>
      <c r="P14" s="803"/>
      <c r="Q14" s="804"/>
    </row>
    <row r="15" spans="1:17" s="798" customFormat="1" ht="18.75" customHeight="1" x14ac:dyDescent="0.25">
      <c r="A15" s="786">
        <v>9</v>
      </c>
      <c r="B15" s="787" t="s">
        <v>292</v>
      </c>
      <c r="C15" s="787" t="s">
        <v>96</v>
      </c>
      <c r="D15" s="788" t="s">
        <v>89</v>
      </c>
      <c r="E15" s="789"/>
      <c r="F15" s="797"/>
      <c r="G15" s="797"/>
      <c r="H15" s="788"/>
      <c r="I15" s="788"/>
      <c r="J15" s="792"/>
      <c r="K15" s="793"/>
      <c r="L15" s="794"/>
      <c r="M15" s="805"/>
      <c r="N15" s="795"/>
      <c r="O15" s="788"/>
      <c r="P15" s="797"/>
      <c r="Q15" s="797"/>
    </row>
    <row r="16" spans="1:17" s="798" customFormat="1" ht="18.75" customHeight="1" x14ac:dyDescent="0.25">
      <c r="A16" s="786">
        <v>10</v>
      </c>
      <c r="B16" s="806" t="s">
        <v>293</v>
      </c>
      <c r="C16" s="787" t="s">
        <v>294</v>
      </c>
      <c r="D16" s="788" t="s">
        <v>295</v>
      </c>
      <c r="E16" s="789"/>
      <c r="F16" s="797"/>
      <c r="G16" s="797"/>
      <c r="H16" s="788"/>
      <c r="I16" s="788"/>
      <c r="J16" s="792"/>
      <c r="K16" s="793"/>
      <c r="L16" s="794"/>
      <c r="M16" s="805"/>
      <c r="N16" s="795"/>
      <c r="O16" s="788"/>
      <c r="P16" s="796"/>
      <c r="Q16" s="797"/>
    </row>
    <row r="17" spans="1:17" s="798" customFormat="1" ht="18.75" customHeight="1" x14ac:dyDescent="0.25">
      <c r="A17" s="786">
        <v>11</v>
      </c>
      <c r="B17" s="787" t="s">
        <v>263</v>
      </c>
      <c r="C17" s="787" t="s">
        <v>88</v>
      </c>
      <c r="D17" s="788" t="s">
        <v>94</v>
      </c>
      <c r="E17" s="789"/>
      <c r="F17" s="797"/>
      <c r="G17" s="797"/>
      <c r="H17" s="788"/>
      <c r="I17" s="788"/>
      <c r="J17" s="792"/>
      <c r="K17" s="793"/>
      <c r="L17" s="794"/>
      <c r="M17" s="805"/>
      <c r="N17" s="795"/>
      <c r="O17" s="788"/>
      <c r="P17" s="796"/>
      <c r="Q17" s="797"/>
    </row>
    <row r="18" spans="1:17" s="798" customFormat="1" ht="18.75" customHeight="1" x14ac:dyDescent="0.25">
      <c r="A18" s="786">
        <v>12</v>
      </c>
      <c r="B18" s="787" t="s">
        <v>271</v>
      </c>
      <c r="C18" s="787" t="s">
        <v>296</v>
      </c>
      <c r="D18" s="788" t="s">
        <v>97</v>
      </c>
      <c r="E18" s="789"/>
      <c r="F18" s="797"/>
      <c r="G18" s="797"/>
      <c r="H18" s="788"/>
      <c r="I18" s="788"/>
      <c r="J18" s="792"/>
      <c r="K18" s="793"/>
      <c r="L18" s="794"/>
      <c r="M18" s="805"/>
      <c r="N18" s="795"/>
      <c r="O18" s="788"/>
      <c r="P18" s="796"/>
      <c r="Q18" s="797"/>
    </row>
    <row r="19" spans="1:17" s="798" customFormat="1" ht="18.75" customHeight="1" x14ac:dyDescent="0.25">
      <c r="A19" s="786">
        <v>13</v>
      </c>
      <c r="B19" s="787" t="s">
        <v>297</v>
      </c>
      <c r="C19" s="787" t="s">
        <v>298</v>
      </c>
      <c r="D19" s="788" t="s">
        <v>97</v>
      </c>
      <c r="E19" s="789"/>
      <c r="F19" s="797"/>
      <c r="G19" s="797"/>
      <c r="H19" s="788"/>
      <c r="I19" s="788"/>
      <c r="J19" s="792"/>
      <c r="K19" s="793"/>
      <c r="L19" s="794"/>
      <c r="M19" s="805"/>
      <c r="N19" s="795"/>
      <c r="O19" s="788"/>
      <c r="P19" s="796"/>
      <c r="Q19" s="797"/>
    </row>
    <row r="20" spans="1:17" s="798" customFormat="1" ht="18.75" customHeight="1" x14ac:dyDescent="0.25">
      <c r="A20" s="786">
        <v>14</v>
      </c>
      <c r="B20" s="787" t="s">
        <v>299</v>
      </c>
      <c r="C20" s="787" t="s">
        <v>279</v>
      </c>
      <c r="D20" s="788" t="s">
        <v>97</v>
      </c>
      <c r="E20" s="789"/>
      <c r="F20" s="797"/>
      <c r="G20" s="797"/>
      <c r="H20" s="788"/>
      <c r="I20" s="788"/>
      <c r="J20" s="792"/>
      <c r="K20" s="793"/>
      <c r="L20" s="794"/>
      <c r="M20" s="805"/>
      <c r="N20" s="795"/>
      <c r="O20" s="788"/>
      <c r="P20" s="796"/>
      <c r="Q20" s="797"/>
    </row>
    <row r="21" spans="1:17" s="798" customFormat="1" ht="18.75" customHeight="1" x14ac:dyDescent="0.25">
      <c r="A21" s="786">
        <v>15</v>
      </c>
      <c r="B21" s="787" t="s">
        <v>299</v>
      </c>
      <c r="C21" s="936" t="s">
        <v>300</v>
      </c>
      <c r="D21" s="788" t="s">
        <v>97</v>
      </c>
      <c r="E21" s="789"/>
      <c r="F21" s="797"/>
      <c r="G21" s="797"/>
      <c r="H21" s="788"/>
      <c r="I21" s="788"/>
      <c r="J21" s="792"/>
      <c r="K21" s="793"/>
      <c r="L21" s="794"/>
      <c r="M21" s="805"/>
      <c r="N21" s="795"/>
      <c r="O21" s="788"/>
      <c r="P21" s="796"/>
      <c r="Q21" s="797"/>
    </row>
    <row r="22" spans="1:17" s="798" customFormat="1" ht="18.75" customHeight="1" x14ac:dyDescent="0.25">
      <c r="A22" s="786">
        <v>16</v>
      </c>
      <c r="B22" s="787" t="s">
        <v>301</v>
      </c>
      <c r="C22" s="787" t="s">
        <v>302</v>
      </c>
      <c r="D22" s="788" t="s">
        <v>97</v>
      </c>
      <c r="E22" s="789"/>
      <c r="F22" s="797"/>
      <c r="G22" s="797"/>
      <c r="H22" s="788"/>
      <c r="I22" s="788"/>
      <c r="J22" s="792"/>
      <c r="K22" s="793"/>
      <c r="L22" s="794"/>
      <c r="M22" s="805"/>
      <c r="N22" s="795"/>
      <c r="O22" s="788"/>
      <c r="P22" s="796"/>
      <c r="Q22" s="797"/>
    </row>
    <row r="23" spans="1:17" s="798" customFormat="1" ht="18.75" customHeight="1" x14ac:dyDescent="0.25">
      <c r="A23" s="786">
        <v>17</v>
      </c>
      <c r="B23" s="787" t="s">
        <v>303</v>
      </c>
      <c r="C23" s="787" t="s">
        <v>304</v>
      </c>
      <c r="D23" s="788" t="s">
        <v>97</v>
      </c>
      <c r="E23" s="789"/>
      <c r="F23" s="797"/>
      <c r="G23" s="797"/>
      <c r="H23" s="788"/>
      <c r="I23" s="788"/>
      <c r="J23" s="792"/>
      <c r="K23" s="793"/>
      <c r="L23" s="794"/>
      <c r="M23" s="805"/>
      <c r="N23" s="795"/>
      <c r="O23" s="788"/>
      <c r="P23" s="796"/>
      <c r="Q23" s="797"/>
    </row>
    <row r="24" spans="1:17" s="798" customFormat="1" ht="18.75" customHeight="1" x14ac:dyDescent="0.25">
      <c r="A24" s="786">
        <v>18</v>
      </c>
      <c r="B24" s="787" t="s">
        <v>305</v>
      </c>
      <c r="C24" s="787" t="s">
        <v>296</v>
      </c>
      <c r="D24" s="788" t="s">
        <v>97</v>
      </c>
      <c r="E24" s="789"/>
      <c r="F24" s="797"/>
      <c r="G24" s="797"/>
      <c r="H24" s="788"/>
      <c r="I24" s="788"/>
      <c r="J24" s="792"/>
      <c r="K24" s="793"/>
      <c r="L24" s="794"/>
      <c r="M24" s="805"/>
      <c r="N24" s="795"/>
      <c r="O24" s="788"/>
      <c r="P24" s="796"/>
      <c r="Q24" s="797"/>
    </row>
    <row r="25" spans="1:17" s="798" customFormat="1" ht="18.75" customHeight="1" x14ac:dyDescent="0.25">
      <c r="A25" s="786">
        <v>19</v>
      </c>
      <c r="B25" s="787" t="s">
        <v>306</v>
      </c>
      <c r="C25" s="787" t="s">
        <v>307</v>
      </c>
      <c r="D25" s="788" t="s">
        <v>97</v>
      </c>
      <c r="E25" s="789"/>
      <c r="F25" s="797"/>
      <c r="G25" s="797"/>
      <c r="H25" s="788"/>
      <c r="I25" s="788"/>
      <c r="J25" s="792"/>
      <c r="K25" s="793"/>
      <c r="L25" s="794"/>
      <c r="M25" s="805"/>
      <c r="N25" s="795"/>
      <c r="O25" s="788"/>
      <c r="P25" s="796"/>
      <c r="Q25" s="797"/>
    </row>
    <row r="26" spans="1:17" s="798" customFormat="1" ht="18.75" customHeight="1" x14ac:dyDescent="0.25">
      <c r="A26" s="786">
        <v>20</v>
      </c>
      <c r="B26" s="787" t="s">
        <v>308</v>
      </c>
      <c r="C26" s="787" t="s">
        <v>309</v>
      </c>
      <c r="D26" s="788" t="s">
        <v>97</v>
      </c>
      <c r="E26" s="789"/>
      <c r="F26" s="797"/>
      <c r="G26" s="797"/>
      <c r="H26" s="788"/>
      <c r="I26" s="788"/>
      <c r="J26" s="792"/>
      <c r="K26" s="793"/>
      <c r="L26" s="794"/>
      <c r="M26" s="805"/>
      <c r="N26" s="795"/>
      <c r="O26" s="788"/>
      <c r="P26" s="796"/>
      <c r="Q26" s="797"/>
    </row>
    <row r="27" spans="1:17" s="798" customFormat="1" ht="18.75" customHeight="1" x14ac:dyDescent="0.25">
      <c r="A27" s="786">
        <v>21</v>
      </c>
      <c r="B27" s="787" t="s">
        <v>310</v>
      </c>
      <c r="C27" s="787" t="s">
        <v>311</v>
      </c>
      <c r="D27" s="788" t="s">
        <v>97</v>
      </c>
      <c r="E27" s="789"/>
      <c r="F27" s="797"/>
      <c r="G27" s="797"/>
      <c r="H27" s="788"/>
      <c r="I27" s="788"/>
      <c r="J27" s="792"/>
      <c r="K27" s="793"/>
      <c r="L27" s="794"/>
      <c r="M27" s="805"/>
      <c r="N27" s="795"/>
      <c r="O27" s="788"/>
      <c r="P27" s="796"/>
      <c r="Q27" s="797"/>
    </row>
    <row r="28" spans="1:17" s="798" customFormat="1" ht="18.75" customHeight="1" x14ac:dyDescent="0.25">
      <c r="A28" s="786">
        <v>22</v>
      </c>
      <c r="B28" s="787" t="s">
        <v>312</v>
      </c>
      <c r="C28" s="787" t="s">
        <v>313</v>
      </c>
      <c r="D28" s="788" t="s">
        <v>97</v>
      </c>
      <c r="E28" s="807"/>
      <c r="F28" s="808"/>
      <c r="G28" s="802"/>
      <c r="H28" s="788"/>
      <c r="I28" s="788"/>
      <c r="J28" s="792"/>
      <c r="K28" s="793"/>
      <c r="L28" s="794"/>
      <c r="M28" s="805"/>
      <c r="N28" s="795"/>
      <c r="O28" s="788"/>
      <c r="P28" s="796"/>
      <c r="Q28" s="797"/>
    </row>
    <row r="29" spans="1:17" s="798" customFormat="1" ht="18.75" customHeight="1" x14ac:dyDescent="0.25">
      <c r="A29" s="786">
        <v>23</v>
      </c>
      <c r="B29" s="787" t="s">
        <v>314</v>
      </c>
      <c r="C29" s="936" t="s">
        <v>315</v>
      </c>
      <c r="D29" s="788" t="s">
        <v>97</v>
      </c>
      <c r="E29" s="809"/>
      <c r="F29" s="797"/>
      <c r="G29" s="797"/>
      <c r="H29" s="788"/>
      <c r="I29" s="788"/>
      <c r="J29" s="792"/>
      <c r="K29" s="793"/>
      <c r="L29" s="794"/>
      <c r="M29" s="805"/>
      <c r="N29" s="795"/>
      <c r="O29" s="788"/>
      <c r="P29" s="796"/>
      <c r="Q29" s="797"/>
    </row>
    <row r="30" spans="1:17" s="798" customFormat="1" ht="18.75" customHeight="1" x14ac:dyDescent="0.25">
      <c r="A30" s="786">
        <v>24</v>
      </c>
      <c r="B30" s="787" t="s">
        <v>316</v>
      </c>
      <c r="C30" s="787" t="s">
        <v>317</v>
      </c>
      <c r="D30" s="788" t="s">
        <v>97</v>
      </c>
      <c r="E30" s="789"/>
      <c r="F30" s="797"/>
      <c r="G30" s="797"/>
      <c r="H30" s="788"/>
      <c r="I30" s="788"/>
      <c r="J30" s="792"/>
      <c r="K30" s="793"/>
      <c r="L30" s="794"/>
      <c r="M30" s="805"/>
      <c r="N30" s="795"/>
      <c r="O30" s="788"/>
      <c r="P30" s="796"/>
      <c r="Q30" s="797"/>
    </row>
    <row r="31" spans="1:17" s="798" customFormat="1" ht="18.75" customHeight="1" x14ac:dyDescent="0.25">
      <c r="A31" s="786">
        <v>25</v>
      </c>
      <c r="B31" s="787" t="s">
        <v>318</v>
      </c>
      <c r="C31" s="936" t="s">
        <v>319</v>
      </c>
      <c r="D31" s="788" t="s">
        <v>97</v>
      </c>
      <c r="E31" s="789"/>
      <c r="F31" s="797"/>
      <c r="G31" s="797"/>
      <c r="H31" s="788"/>
      <c r="I31" s="788"/>
      <c r="J31" s="792"/>
      <c r="K31" s="793"/>
      <c r="L31" s="794"/>
      <c r="M31" s="805"/>
      <c r="N31" s="795"/>
      <c r="O31" s="788"/>
      <c r="P31" s="796"/>
      <c r="Q31" s="797"/>
    </row>
    <row r="32" spans="1:17" s="798" customFormat="1" ht="18.75" customHeight="1" x14ac:dyDescent="0.25">
      <c r="A32" s="786">
        <v>26</v>
      </c>
      <c r="B32" s="787" t="s">
        <v>320</v>
      </c>
      <c r="C32" s="787" t="s">
        <v>321</v>
      </c>
      <c r="D32" s="788" t="s">
        <v>97</v>
      </c>
      <c r="E32" s="810"/>
      <c r="F32" s="797"/>
      <c r="G32" s="797"/>
      <c r="H32" s="788"/>
      <c r="I32" s="788"/>
      <c r="J32" s="792"/>
      <c r="K32" s="793"/>
      <c r="L32" s="794"/>
      <c r="M32" s="805"/>
      <c r="N32" s="795"/>
      <c r="O32" s="788"/>
      <c r="P32" s="796"/>
      <c r="Q32" s="797"/>
    </row>
    <row r="33" spans="1:17" s="798" customFormat="1" ht="18.75" customHeight="1" x14ac:dyDescent="0.25">
      <c r="A33" s="786">
        <v>27</v>
      </c>
      <c r="B33" s="787" t="s">
        <v>322</v>
      </c>
      <c r="C33" s="787" t="s">
        <v>323</v>
      </c>
      <c r="D33" s="788" t="s">
        <v>97</v>
      </c>
      <c r="E33" s="789"/>
      <c r="F33" s="797"/>
      <c r="G33" s="797"/>
      <c r="H33" s="788"/>
      <c r="I33" s="788"/>
      <c r="J33" s="792"/>
      <c r="K33" s="793"/>
      <c r="L33" s="794"/>
      <c r="M33" s="805"/>
      <c r="N33" s="795"/>
      <c r="O33" s="788"/>
      <c r="P33" s="796"/>
      <c r="Q33" s="797"/>
    </row>
    <row r="34" spans="1:17" s="798" customFormat="1" ht="18.75" customHeight="1" x14ac:dyDescent="0.25">
      <c r="A34" s="786">
        <v>28</v>
      </c>
      <c r="B34" s="787" t="s">
        <v>324</v>
      </c>
      <c r="C34" s="787" t="s">
        <v>279</v>
      </c>
      <c r="D34" s="788" t="s">
        <v>97</v>
      </c>
      <c r="E34" s="789"/>
      <c r="F34" s="797"/>
      <c r="G34" s="797"/>
      <c r="H34" s="788"/>
      <c r="I34" s="788"/>
      <c r="J34" s="792"/>
      <c r="K34" s="793"/>
      <c r="L34" s="794"/>
      <c r="M34" s="805"/>
      <c r="N34" s="795"/>
      <c r="O34" s="788"/>
      <c r="P34" s="796"/>
      <c r="Q34" s="797"/>
    </row>
    <row r="35" spans="1:17" s="798" customFormat="1" ht="18.75" customHeight="1" x14ac:dyDescent="0.25">
      <c r="A35" s="786">
        <v>29</v>
      </c>
      <c r="B35" s="787" t="s">
        <v>299</v>
      </c>
      <c r="C35" s="936" t="s">
        <v>325</v>
      </c>
      <c r="D35" s="788" t="s">
        <v>97</v>
      </c>
      <c r="E35" s="789"/>
      <c r="F35" s="797"/>
      <c r="G35" s="797"/>
      <c r="H35" s="788"/>
      <c r="I35" s="788"/>
      <c r="J35" s="792"/>
      <c r="K35" s="793"/>
      <c r="L35" s="794"/>
      <c r="M35" s="805"/>
      <c r="N35" s="795"/>
      <c r="O35" s="788"/>
      <c r="P35" s="796"/>
      <c r="Q35" s="797"/>
    </row>
    <row r="36" spans="1:17" s="798" customFormat="1" ht="18.75" customHeight="1" x14ac:dyDescent="0.25">
      <c r="A36" s="786">
        <v>30</v>
      </c>
      <c r="B36" s="787" t="s">
        <v>273</v>
      </c>
      <c r="C36" s="787" t="s">
        <v>275</v>
      </c>
      <c r="D36" s="788" t="s">
        <v>97</v>
      </c>
      <c r="E36" s="789"/>
      <c r="F36" s="797"/>
      <c r="G36" s="797"/>
      <c r="H36" s="788"/>
      <c r="I36" s="788"/>
      <c r="J36" s="792"/>
      <c r="K36" s="793"/>
      <c r="L36" s="794"/>
      <c r="M36" s="805"/>
      <c r="N36" s="795"/>
      <c r="O36" s="788"/>
      <c r="P36" s="796"/>
      <c r="Q36" s="797"/>
    </row>
    <row r="37" spans="1:17" s="798" customFormat="1" ht="18.75" customHeight="1" x14ac:dyDescent="0.25">
      <c r="A37" s="786">
        <v>31</v>
      </c>
      <c r="B37" s="787" t="s">
        <v>326</v>
      </c>
      <c r="C37" s="787" t="s">
        <v>327</v>
      </c>
      <c r="D37" s="788" t="s">
        <v>97</v>
      </c>
      <c r="E37" s="789"/>
      <c r="F37" s="797"/>
      <c r="G37" s="797"/>
      <c r="H37" s="788"/>
      <c r="I37" s="788"/>
      <c r="J37" s="792"/>
      <c r="K37" s="793"/>
      <c r="L37" s="794"/>
      <c r="M37" s="805"/>
      <c r="N37" s="795"/>
      <c r="O37" s="788"/>
      <c r="P37" s="796"/>
      <c r="Q37" s="797"/>
    </row>
    <row r="38" spans="1:17" s="798" customFormat="1" ht="18.75" customHeight="1" x14ac:dyDescent="0.25">
      <c r="A38" s="786">
        <v>32</v>
      </c>
      <c r="B38" s="787" t="s">
        <v>322</v>
      </c>
      <c r="C38" s="787" t="s">
        <v>328</v>
      </c>
      <c r="D38" s="788" t="s">
        <v>329</v>
      </c>
      <c r="E38" s="789"/>
      <c r="F38" s="797"/>
      <c r="G38" s="797"/>
      <c r="H38" s="799"/>
      <c r="I38" s="800"/>
      <c r="J38" s="792"/>
      <c r="K38" s="793"/>
      <c r="L38" s="794"/>
      <c r="M38" s="805"/>
      <c r="N38" s="795"/>
      <c r="O38" s="797"/>
      <c r="P38" s="796"/>
      <c r="Q38" s="797"/>
    </row>
    <row r="39" spans="1:17" s="798" customFormat="1" ht="18.75" customHeight="1" x14ac:dyDescent="0.25">
      <c r="A39" s="786">
        <v>33</v>
      </c>
      <c r="B39" s="787" t="s">
        <v>330</v>
      </c>
      <c r="C39" s="936" t="s">
        <v>331</v>
      </c>
      <c r="D39" s="788" t="s">
        <v>329</v>
      </c>
      <c r="E39" s="789"/>
      <c r="F39" s="797"/>
      <c r="G39" s="797"/>
      <c r="H39" s="799"/>
      <c r="I39" s="800"/>
      <c r="J39" s="792"/>
      <c r="K39" s="793"/>
      <c r="L39" s="794"/>
      <c r="M39" s="805"/>
      <c r="N39" s="802"/>
      <c r="O39" s="797"/>
      <c r="P39" s="796"/>
      <c r="Q39" s="797"/>
    </row>
    <row r="40" spans="1:17" s="798" customFormat="1" ht="18.75" customHeight="1" x14ac:dyDescent="0.25">
      <c r="A40" s="786">
        <v>34</v>
      </c>
      <c r="B40" s="787" t="s">
        <v>308</v>
      </c>
      <c r="C40" s="936" t="s">
        <v>332</v>
      </c>
      <c r="D40" s="788" t="s">
        <v>329</v>
      </c>
      <c r="E40" s="789"/>
      <c r="F40" s="797"/>
      <c r="G40" s="797"/>
      <c r="H40" s="799"/>
      <c r="I40" s="800"/>
      <c r="J40" s="792" t="e">
        <f>IF(AND(Q40="",#REF!&gt;0,#REF!&lt;5),K40,)</f>
        <v>#REF!</v>
      </c>
      <c r="K40" s="793" t="e">
        <f>IF(D40="","ZZZ9",IF(AND(#REF!&gt;0,#REF!&lt;5),D40&amp;#REF!,D40&amp;"9"))</f>
        <v>#REF!</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t="s">
        <v>333</v>
      </c>
      <c r="C41" s="787" t="s">
        <v>334</v>
      </c>
      <c r="D41" s="788" t="s">
        <v>329</v>
      </c>
      <c r="E41" s="789"/>
      <c r="F41" s="797"/>
      <c r="G41" s="797"/>
      <c r="H41" s="799"/>
      <c r="I41" s="800"/>
      <c r="J41" s="792" t="e">
        <f>IF(AND(Q41="",#REF!&gt;0,#REF!&lt;5),K41,)</f>
        <v>#REF!</v>
      </c>
      <c r="K41" s="793" t="e">
        <f>IF(D41="","ZZZ9",IF(AND(#REF!&gt;0,#REF!&lt;5),D41&amp;#REF!,D41&amp;"9"))</f>
        <v>#REF!</v>
      </c>
      <c r="L41" s="794">
        <f t="shared" si="0"/>
        <v>999</v>
      </c>
      <c r="M41" s="805">
        <f t="shared" si="1"/>
        <v>999</v>
      </c>
      <c r="N41" s="802"/>
      <c r="O41" s="797"/>
      <c r="P41" s="796">
        <f t="shared" si="2"/>
        <v>999</v>
      </c>
      <c r="Q41" s="797"/>
    </row>
    <row r="42" spans="1:17" s="798" customFormat="1" ht="18.75" customHeight="1" x14ac:dyDescent="0.25">
      <c r="A42" s="786">
        <v>36</v>
      </c>
      <c r="B42" s="787" t="s">
        <v>322</v>
      </c>
      <c r="C42" s="787" t="s">
        <v>335</v>
      </c>
      <c r="D42" s="788" t="s">
        <v>329</v>
      </c>
      <c r="E42" s="789"/>
      <c r="F42" s="797"/>
      <c r="G42" s="797"/>
      <c r="H42" s="799"/>
      <c r="I42" s="800"/>
      <c r="J42" s="792" t="e">
        <f>IF(AND(Q42="",#REF!&gt;0,#REF!&lt;5),K42,)</f>
        <v>#REF!</v>
      </c>
      <c r="K42" s="793" t="e">
        <f>IF(D42="","ZZZ9",IF(AND(#REF!&gt;0,#REF!&lt;5),D42&amp;#REF!,D42&amp;"9"))</f>
        <v>#REF!</v>
      </c>
      <c r="L42" s="794">
        <f t="shared" si="0"/>
        <v>999</v>
      </c>
      <c r="M42" s="805">
        <f t="shared" si="1"/>
        <v>999</v>
      </c>
      <c r="N42" s="802"/>
      <c r="O42" s="797"/>
      <c r="P42" s="796">
        <f t="shared" si="2"/>
        <v>999</v>
      </c>
      <c r="Q42" s="797"/>
    </row>
    <row r="43" spans="1:17" s="798" customFormat="1" ht="18.75" customHeight="1" x14ac:dyDescent="0.25">
      <c r="A43" s="786">
        <v>37</v>
      </c>
      <c r="B43" s="787" t="s">
        <v>336</v>
      </c>
      <c r="C43" s="787" t="s">
        <v>337</v>
      </c>
      <c r="D43" s="788" t="s">
        <v>329</v>
      </c>
      <c r="E43" s="789"/>
      <c r="F43" s="797"/>
      <c r="G43" s="797"/>
      <c r="H43" s="799"/>
      <c r="I43" s="800"/>
      <c r="J43" s="792" t="e">
        <f>IF(AND(Q43="",#REF!&gt;0,#REF!&lt;5),K43,)</f>
        <v>#REF!</v>
      </c>
      <c r="K43" s="793" t="e">
        <f>IF(D43="","ZZZ9",IF(AND(#REF!&gt;0,#REF!&lt;5),D43&amp;#REF!,D43&amp;"9"))</f>
        <v>#REF!</v>
      </c>
      <c r="L43" s="794">
        <f t="shared" si="0"/>
        <v>999</v>
      </c>
      <c r="M43" s="805">
        <f t="shared" si="1"/>
        <v>999</v>
      </c>
      <c r="N43" s="802"/>
      <c r="O43" s="797"/>
      <c r="P43" s="796">
        <f t="shared" si="2"/>
        <v>999</v>
      </c>
      <c r="Q43" s="797"/>
    </row>
    <row r="44" spans="1:17" s="798" customFormat="1" ht="18.75" customHeight="1" x14ac:dyDescent="0.25">
      <c r="A44" s="786">
        <v>38</v>
      </c>
      <c r="B44" s="787" t="s">
        <v>338</v>
      </c>
      <c r="C44" s="936" t="s">
        <v>339</v>
      </c>
      <c r="D44" s="788" t="s">
        <v>329</v>
      </c>
      <c r="E44" s="789"/>
      <c r="F44" s="797"/>
      <c r="G44" s="797"/>
      <c r="H44" s="799"/>
      <c r="I44" s="800"/>
      <c r="J44" s="792" t="e">
        <f>IF(AND(Q44="",#REF!&gt;0,#REF!&lt;5),K44,)</f>
        <v>#REF!</v>
      </c>
      <c r="K44" s="793" t="e">
        <f>IF(D44="","ZZZ9",IF(AND(#REF!&gt;0,#REF!&lt;5),D44&amp;#REF!,D44&amp;"9"))</f>
        <v>#REF!</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308" priority="12">
      <formula>$Q7&gt;=1</formula>
    </cfRule>
  </conditionalFormatting>
  <conditionalFormatting sqref="B7:D37">
    <cfRule type="expression" dxfId="307" priority="1">
      <formula>$Q7&gt;=1</formula>
    </cfRule>
  </conditionalFormatting>
  <conditionalFormatting sqref="E7:E14">
    <cfRule type="expression" dxfId="306" priority="5">
      <formula>AND(ROUNDDOWN(($A$4-E7)/365.25,0)&lt;=13,G7&lt;&gt;"OK")</formula>
    </cfRule>
    <cfRule type="expression" dxfId="305" priority="6">
      <formula>AND(ROUNDDOWN(($A$4-E7)/365.25,0)&lt;=14,G7&lt;&gt;"OK")</formula>
    </cfRule>
    <cfRule type="expression" dxfId="304" priority="7">
      <formula>AND(ROUNDDOWN(($A$4-E7)/365.25,0)&lt;=17,G7&lt;&gt;"OK")</formula>
    </cfRule>
    <cfRule type="expression" dxfId="303" priority="8">
      <formula>AND(ROUNDDOWN(($A$4-E7)/365.25,0)&lt;=13,G7&lt;&gt;"OK")</formula>
    </cfRule>
    <cfRule type="expression" dxfId="302" priority="9">
      <formula>AND(ROUNDDOWN(($A$4-E7)/365.25,0)&lt;=14,G7&lt;&gt;"OK")</formula>
    </cfRule>
    <cfRule type="expression" dxfId="301" priority="10">
      <formula>AND(ROUNDDOWN(($A$4-E7)/365.25,0)&lt;=17,G7&lt;&gt;"OK")</formula>
    </cfRule>
  </conditionalFormatting>
  <conditionalFormatting sqref="E7:E27 E29:E37">
    <cfRule type="expression" dxfId="300" priority="2">
      <formula>AND(ROUNDDOWN(($A$4-E7)/365.25,0)&lt;=13,G7&lt;&gt;"OK")</formula>
    </cfRule>
    <cfRule type="expression" dxfId="299" priority="3">
      <formula>AND(ROUNDDOWN(($A$4-E7)/365.25,0)&lt;=14,G7&lt;&gt;"OK")</formula>
    </cfRule>
    <cfRule type="expression" dxfId="298" priority="4">
      <formula>AND(ROUNDDOWN(($A$4-E7)/365.25,0)&lt;=17,G7&lt;&gt;"OK")</formula>
    </cfRule>
  </conditionalFormatting>
  <conditionalFormatting sqref="E7:E156">
    <cfRule type="expression" dxfId="297" priority="13">
      <formula>AND(ROUNDDOWN(($A$4-E7)/365.25,0)&lt;=13,G7&lt;&gt;"OK")</formula>
    </cfRule>
    <cfRule type="expression" dxfId="296" priority="14">
      <formula>AND(ROUNDDOWN(($A$4-E7)/365.25,0)&lt;=14,G7&lt;&gt;"OK")</formula>
    </cfRule>
    <cfRule type="expression" dxfId="295" priority="15">
      <formula>AND(ROUNDDOWN(($A$4-E7)/365.25,0)&lt;=17,G7&lt;&gt;"OK")</formula>
    </cfRule>
  </conditionalFormatting>
  <conditionalFormatting sqref="J7:J156">
    <cfRule type="cellIs" dxfId="294"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8545"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08546"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7B93B-9C0D-40CA-BA13-681060BA55EC}">
  <sheetPr>
    <tabColor rgb="FF00FF00"/>
    <pageSetUpPr fitToPage="1"/>
  </sheetPr>
  <dimension ref="A1:AK82"/>
  <sheetViews>
    <sheetView showGridLines="0" showZeros="0" topLeftCell="A53" zoomScaleNormal="100" workbookViewId="0">
      <selection activeCell="D10" sqref="D10"/>
    </sheetView>
  </sheetViews>
  <sheetFormatPr defaultColWidth="8.6640625" defaultRowHeight="12.75" customHeight="1" x14ac:dyDescent="0.25"/>
  <cols>
    <col min="1" max="2" width="3.33203125" style="740" customWidth="1"/>
    <col min="3" max="3" width="4.6640625" style="740" customWidth="1"/>
    <col min="4" max="4" width="6.6640625" style="740" customWidth="1"/>
    <col min="5" max="5" width="4.33203125" style="740" customWidth="1"/>
    <col min="6" max="6" width="12.6640625" style="740" customWidth="1"/>
    <col min="7" max="7" width="2.6640625" style="740" customWidth="1"/>
    <col min="8" max="8" width="7.6640625" style="740" customWidth="1"/>
    <col min="9" max="9" width="5.88671875" style="1077" customWidth="1"/>
    <col min="10" max="10" width="1.6640625" style="1078" customWidth="1"/>
    <col min="11" max="11" width="10.6640625" style="740" customWidth="1"/>
    <col min="12" max="12" width="1.6640625" style="1078" customWidth="1"/>
    <col min="13" max="13" width="10.6640625" style="740" customWidth="1"/>
    <col min="14" max="14" width="1.6640625" style="1079" customWidth="1"/>
    <col min="15" max="15" width="10.6640625" style="740" customWidth="1"/>
    <col min="16" max="16" width="1.6640625" style="1078" customWidth="1"/>
    <col min="17" max="17" width="10.6640625" style="740" customWidth="1"/>
    <col min="18" max="18" width="1.6640625" style="1079" customWidth="1"/>
    <col min="19" max="19" width="11.5546875" style="740" hidden="1" customWidth="1"/>
    <col min="20" max="20" width="8.33203125" style="740" customWidth="1"/>
    <col min="21" max="21" width="11.44140625" style="740" hidden="1" customWidth="1"/>
    <col min="22" max="23" width="8.6640625" style="740"/>
    <col min="24" max="24" width="12.44140625" style="740" customWidth="1"/>
    <col min="25" max="33" width="9.109375" style="740" hidden="1" customWidth="1"/>
    <col min="34" max="34" width="11" style="740" hidden="1" customWidth="1"/>
    <col min="35" max="16384" width="8.6640625" style="740"/>
  </cols>
  <sheetData>
    <row r="1" spans="1:37" s="940" customFormat="1" ht="21.75" customHeight="1" x14ac:dyDescent="0.4">
      <c r="A1" s="732" t="str">
        <f>[7]Altalanos!$A$6</f>
        <v>Diákolimpia / H-B vm</v>
      </c>
      <c r="B1" s="732"/>
      <c r="C1" s="823"/>
      <c r="D1" s="823"/>
      <c r="E1" s="823"/>
      <c r="F1" s="823"/>
      <c r="G1" s="823"/>
      <c r="H1" s="823"/>
      <c r="I1" s="938"/>
      <c r="J1" s="822"/>
      <c r="K1" s="939" t="s">
        <v>83</v>
      </c>
      <c r="L1" s="735"/>
      <c r="M1" s="737"/>
      <c r="N1" s="822"/>
      <c r="O1" s="822"/>
      <c r="P1" s="822"/>
      <c r="Q1" s="823"/>
      <c r="R1" s="822"/>
      <c r="X1" s="941"/>
      <c r="Y1" s="942"/>
      <c r="Z1" s="942"/>
      <c r="AA1" s="942"/>
      <c r="AB1" s="943" t="e">
        <f>IF($Y$5=1,CONCATENATE(VLOOKUP($Y$3,$AA$2:$AH$14,2)),CONCATENATE(VLOOKUP($Y$3,$AA$16:$AH$25,2)))</f>
        <v>#N/A</v>
      </c>
      <c r="AC1" s="943" t="e">
        <f>IF($Y$5=1,CONCATENATE(VLOOKUP($Y$3,$AA$2:$AH$14,3)),CONCATENATE(VLOOKUP($Y$3,$AA$16:$AH$25,3)))</f>
        <v>#N/A</v>
      </c>
      <c r="AD1" s="943" t="e">
        <f>IF($Y$5=1,CONCATENATE(VLOOKUP($Y$3,$AA$2:$AH$14,4)),CONCATENATE(VLOOKUP($Y$3,$AA$16:$AH$25,4)))</f>
        <v>#N/A</v>
      </c>
      <c r="AE1" s="943" t="e">
        <f>IF($Y$5=1,CONCATENATE(VLOOKUP($Y$3,$AA$2:$AH$14,5)),CONCATENATE(VLOOKUP($Y$3,$AA$16:$AH$25,5)))</f>
        <v>#N/A</v>
      </c>
      <c r="AF1" s="943" t="e">
        <f>IF($Y$5=1,CONCATENATE(VLOOKUP($Y$3,$AA$2:$AH$14,6)),CONCATENATE(VLOOKUP($Y$3,$AA$16:$AH$25,6)))</f>
        <v>#N/A</v>
      </c>
      <c r="AG1" s="943" t="e">
        <f>IF($Y$5=1,CONCATENATE(VLOOKUP($Y$3,$AA$2:$AH$14,7)),CONCATENATE(VLOOKUP($Y$3,$AA$16:$AH$25,7)))</f>
        <v>#N/A</v>
      </c>
      <c r="AH1" s="943" t="e">
        <f>IF($Y$5=1,CONCATENATE(VLOOKUP($Y$3,$AA$2:$AH$14,8)),CONCATENATE(VLOOKUP($Y$3,$AA$16:$AH$25,8)))</f>
        <v>#N/A</v>
      </c>
      <c r="AI1" s="941"/>
      <c r="AJ1" s="941"/>
    </row>
    <row r="2" spans="1:37" s="948" customFormat="1" ht="13.2" x14ac:dyDescent="0.25">
      <c r="A2" s="944" t="s">
        <v>32</v>
      </c>
      <c r="B2" s="741"/>
      <c r="C2" s="741"/>
      <c r="D2" s="741"/>
      <c r="E2" s="945" t="str">
        <f>[7]Altalanos!$B$8</f>
        <v>III. (U11) – Fiú / B</v>
      </c>
      <c r="F2" s="741"/>
      <c r="G2" s="946"/>
      <c r="H2" s="831"/>
      <c r="I2" s="947"/>
      <c r="J2" s="830"/>
      <c r="K2" s="735"/>
      <c r="L2" s="735"/>
      <c r="M2" s="735"/>
      <c r="N2" s="830"/>
      <c r="O2" s="831"/>
      <c r="P2" s="830"/>
      <c r="Q2" s="831"/>
      <c r="R2" s="830"/>
      <c r="Y2" s="832"/>
      <c r="Z2" s="833"/>
      <c r="AA2" s="833" t="s">
        <v>98</v>
      </c>
      <c r="AB2" s="834">
        <v>300</v>
      </c>
      <c r="AC2" s="834">
        <v>250</v>
      </c>
      <c r="AD2" s="834">
        <v>200</v>
      </c>
      <c r="AE2" s="834">
        <v>150</v>
      </c>
      <c r="AF2" s="834">
        <v>120</v>
      </c>
      <c r="AG2" s="834">
        <v>90</v>
      </c>
      <c r="AH2" s="834">
        <v>40</v>
      </c>
      <c r="AI2" s="740"/>
      <c r="AJ2" s="740"/>
      <c r="AK2" s="740"/>
    </row>
    <row r="3" spans="1:37" s="950" customFormat="1" ht="13.2" x14ac:dyDescent="0.25">
      <c r="A3" s="756" t="s">
        <v>24</v>
      </c>
      <c r="B3" s="756"/>
      <c r="C3" s="756"/>
      <c r="D3" s="756"/>
      <c r="E3" s="756"/>
      <c r="F3" s="756"/>
      <c r="G3" s="756" t="s">
        <v>13</v>
      </c>
      <c r="H3" s="756"/>
      <c r="I3" s="949"/>
      <c r="J3" s="835"/>
      <c r="K3" s="756" t="s">
        <v>35</v>
      </c>
      <c r="L3" s="835"/>
      <c r="M3" s="756"/>
      <c r="N3" s="835"/>
      <c r="O3" s="756"/>
      <c r="P3" s="835"/>
      <c r="Q3" s="756"/>
      <c r="R3" s="836" t="s">
        <v>36</v>
      </c>
      <c r="X3" s="951"/>
      <c r="Y3" s="833" t="str">
        <f>IF(K4="OB","A",IF(K4="IX","W",IF(K4="","",K4)))</f>
        <v/>
      </c>
      <c r="Z3" s="833"/>
      <c r="AA3" s="833" t="s">
        <v>116</v>
      </c>
      <c r="AB3" s="834">
        <v>280</v>
      </c>
      <c r="AC3" s="834">
        <v>230</v>
      </c>
      <c r="AD3" s="834">
        <v>180</v>
      </c>
      <c r="AE3" s="834">
        <v>140</v>
      </c>
      <c r="AF3" s="834">
        <v>80</v>
      </c>
      <c r="AG3" s="834">
        <v>0</v>
      </c>
      <c r="AH3" s="834">
        <v>0</v>
      </c>
      <c r="AI3" s="740"/>
      <c r="AJ3" s="740"/>
      <c r="AK3" s="740"/>
    </row>
    <row r="4" spans="1:37" s="959" customFormat="1" ht="11.25" customHeight="1" thickBot="1" x14ac:dyDescent="0.3">
      <c r="A4" s="952" t="str">
        <f>[7]Altalanos!$A$10</f>
        <v>2025. 04. 29-30.</v>
      </c>
      <c r="B4" s="952"/>
      <c r="C4" s="952"/>
      <c r="D4" s="766"/>
      <c r="E4" s="953"/>
      <c r="F4" s="953"/>
      <c r="G4" s="953" t="str">
        <f>[7]Altalanos!$C$10</f>
        <v>Berettyóújfalu</v>
      </c>
      <c r="H4" s="954"/>
      <c r="I4" s="955"/>
      <c r="J4" s="956"/>
      <c r="K4" s="957"/>
      <c r="L4" s="956"/>
      <c r="M4" s="958"/>
      <c r="N4" s="956"/>
      <c r="O4" s="953"/>
      <c r="P4" s="956"/>
      <c r="Q4" s="953"/>
      <c r="R4" s="772">
        <f>[7]Altalanos!$E$10</f>
        <v>0</v>
      </c>
      <c r="X4" s="960"/>
      <c r="Y4" s="833"/>
      <c r="Z4" s="833"/>
      <c r="AA4" s="833" t="s">
        <v>101</v>
      </c>
      <c r="AB4" s="834">
        <v>250</v>
      </c>
      <c r="AC4" s="834">
        <v>200</v>
      </c>
      <c r="AD4" s="834">
        <v>150</v>
      </c>
      <c r="AE4" s="834">
        <v>120</v>
      </c>
      <c r="AF4" s="834">
        <v>90</v>
      </c>
      <c r="AG4" s="834">
        <v>60</v>
      </c>
      <c r="AH4" s="834">
        <v>25</v>
      </c>
      <c r="AI4" s="740"/>
      <c r="AJ4" s="740"/>
      <c r="AK4" s="740"/>
    </row>
    <row r="5" spans="1:37" s="950" customFormat="1" ht="19.2" x14ac:dyDescent="0.25">
      <c r="A5" s="916"/>
      <c r="B5" s="961" t="s">
        <v>53</v>
      </c>
      <c r="C5" s="962" t="s">
        <v>54</v>
      </c>
      <c r="D5" s="961" t="s">
        <v>55</v>
      </c>
      <c r="E5" s="961" t="s">
        <v>81</v>
      </c>
      <c r="F5" s="963" t="s">
        <v>27</v>
      </c>
      <c r="G5" s="963" t="s">
        <v>28</v>
      </c>
      <c r="H5" s="963"/>
      <c r="I5" s="964" t="s">
        <v>38</v>
      </c>
      <c r="J5" s="963"/>
      <c r="K5" s="961" t="s">
        <v>57</v>
      </c>
      <c r="L5" s="965"/>
      <c r="M5" s="961" t="s">
        <v>340</v>
      </c>
      <c r="N5" s="965"/>
      <c r="O5" s="961" t="s">
        <v>158</v>
      </c>
      <c r="P5" s="965"/>
      <c r="Q5" s="961" t="s">
        <v>157</v>
      </c>
      <c r="R5" s="966"/>
      <c r="X5" s="951"/>
      <c r="Y5" s="833">
        <f>IF(OR([7]Altalanos!$A$8="F1",[7]Altalanos!$A$8="F2",[7]Altalanos!$A$8="N1",[7]Altalanos!$A$8="N2"),1,2)</f>
        <v>2</v>
      </c>
      <c r="Z5" s="833"/>
      <c r="AA5" s="833" t="s">
        <v>104</v>
      </c>
      <c r="AB5" s="834">
        <v>200</v>
      </c>
      <c r="AC5" s="834">
        <v>150</v>
      </c>
      <c r="AD5" s="834">
        <v>120</v>
      </c>
      <c r="AE5" s="834">
        <v>90</v>
      </c>
      <c r="AF5" s="834">
        <v>60</v>
      </c>
      <c r="AG5" s="834">
        <v>40</v>
      </c>
      <c r="AH5" s="834">
        <v>15</v>
      </c>
      <c r="AI5" s="740"/>
      <c r="AJ5" s="740"/>
      <c r="AK5" s="740"/>
    </row>
    <row r="6" spans="1:37" s="976" customFormat="1" ht="10.5" customHeight="1" thickBot="1" x14ac:dyDescent="0.3">
      <c r="A6" s="967"/>
      <c r="B6" s="968"/>
      <c r="C6" s="969"/>
      <c r="D6" s="969"/>
      <c r="E6" s="968"/>
      <c r="F6" s="970" t="str">
        <f>IF(Y3="","",CONCATENATE(AH1," pont"))</f>
        <v/>
      </c>
      <c r="G6" s="971"/>
      <c r="H6" s="972"/>
      <c r="I6" s="973"/>
      <c r="J6" s="974"/>
      <c r="K6" s="969" t="str">
        <f>IF(Y3="","",CONCATENATE(AG1," pont"))</f>
        <v/>
      </c>
      <c r="L6" s="974"/>
      <c r="M6" s="969" t="str">
        <f>IF(Y3="","",CONCATENATE(AF1," pont"))</f>
        <v/>
      </c>
      <c r="N6" s="974"/>
      <c r="O6" s="969" t="str">
        <f>IF(Y3="","",CONCATENATE(AE1," pont"))</f>
        <v/>
      </c>
      <c r="P6" s="974"/>
      <c r="Q6" s="969" t="str">
        <f>IF(Y3="","",CONCATENATE(AD1," pont"))</f>
        <v/>
      </c>
      <c r="R6" s="975"/>
      <c r="X6" s="977"/>
      <c r="Y6" s="978"/>
      <c r="Z6" s="978"/>
      <c r="AA6" s="978" t="s">
        <v>112</v>
      </c>
      <c r="AB6" s="979">
        <v>150</v>
      </c>
      <c r="AC6" s="979">
        <v>120</v>
      </c>
      <c r="AD6" s="979">
        <v>90</v>
      </c>
      <c r="AE6" s="979">
        <v>60</v>
      </c>
      <c r="AF6" s="979">
        <v>40</v>
      </c>
      <c r="AG6" s="979">
        <v>25</v>
      </c>
      <c r="AH6" s="979">
        <v>10</v>
      </c>
      <c r="AI6" s="977"/>
      <c r="AJ6" s="977"/>
      <c r="AK6" s="977"/>
    </row>
    <row r="7" spans="1:37" s="991" customFormat="1" ht="9" customHeight="1" x14ac:dyDescent="0.25">
      <c r="A7" s="980" t="s">
        <v>66</v>
      </c>
      <c r="B7" s="981">
        <f>IF($E7="","",VLOOKUP($E7,'1MD ELO (10)'!$A$7:$O$80,14))</f>
        <v>0</v>
      </c>
      <c r="C7" s="981">
        <f>IF($E7="","",VLOOKUP($E7,'1MD ELO (10)'!$A$7:$O$80,15))</f>
        <v>0</v>
      </c>
      <c r="D7" s="982">
        <f>IF($E7="","",VLOOKUP($E7,'1MD ELO (10)'!$A$7:$O$80,5))</f>
        <v>0</v>
      </c>
      <c r="E7" s="983">
        <v>13</v>
      </c>
      <c r="F7" s="984" t="str">
        <f>UPPER(IF($E7="","",VLOOKUP($E7,'1MD ELO (10)'!$A$7:$O$80,2)))</f>
        <v>MEGYASZAI</v>
      </c>
      <c r="G7" s="984" t="str">
        <f>IF($E7="","",VLOOKUP($E7,'1MD ELO (10)'!$A$7:$O$80,3))</f>
        <v>Máté</v>
      </c>
      <c r="H7" s="984"/>
      <c r="I7" s="985" t="str">
        <f>IF($E7="","",VLOOKUP($E7,'1MD ELO (10)'!$A$7:$O$80,4))</f>
        <v>Bu., József A.</v>
      </c>
      <c r="J7" s="986"/>
      <c r="K7" s="987" t="s">
        <v>341</v>
      </c>
      <c r="L7" s="988"/>
      <c r="M7" s="989"/>
      <c r="N7" s="989"/>
      <c r="O7" s="989"/>
      <c r="P7" s="989"/>
      <c r="Q7" s="989"/>
      <c r="R7" s="989"/>
      <c r="S7" s="990"/>
      <c r="U7" s="992" t="str">
        <f>[7]Birók!P21</f>
        <v>Bíró</v>
      </c>
      <c r="X7" s="948"/>
      <c r="Y7" s="833"/>
      <c r="Z7" s="833"/>
      <c r="AA7" s="833" t="s">
        <v>113</v>
      </c>
      <c r="AB7" s="834">
        <v>120</v>
      </c>
      <c r="AC7" s="834">
        <v>90</v>
      </c>
      <c r="AD7" s="834">
        <v>60</v>
      </c>
      <c r="AE7" s="834">
        <v>40</v>
      </c>
      <c r="AF7" s="834">
        <v>25</v>
      </c>
      <c r="AG7" s="834">
        <v>10</v>
      </c>
      <c r="AH7" s="834">
        <v>5</v>
      </c>
      <c r="AI7" s="740"/>
      <c r="AJ7" s="740"/>
      <c r="AK7" s="740"/>
    </row>
    <row r="8" spans="1:37" s="991" customFormat="1" ht="9" customHeight="1" x14ac:dyDescent="0.25">
      <c r="A8" s="993" t="s">
        <v>69</v>
      </c>
      <c r="B8" s="981">
        <f>IF($E8="","",VLOOKUP($E8,'1MD ELO (10)'!$A$7:$O$80,14))</f>
        <v>0</v>
      </c>
      <c r="C8" s="981">
        <f>IF($E8="","",VLOOKUP($E8,'1MD ELO (10)'!$A$7:$O$80,15))</f>
        <v>0</v>
      </c>
      <c r="D8" s="982">
        <f>IF($E8="","",VLOOKUP($E8,'1MD ELO (10)'!$A$7:$O$80,5))</f>
        <v>0</v>
      </c>
      <c r="E8" s="983">
        <v>35</v>
      </c>
      <c r="F8" s="994" t="str">
        <f>UPPER(IF($E8="","",VLOOKUP($E8,'1MD ELO (10)'!$A$7:$O$80,2)))</f>
        <v>BALOGH</v>
      </c>
      <c r="G8" s="994" t="str">
        <f>IF($E8="","",VLOOKUP($E8,'1MD ELO (10)'!$A$7:$O$80,3))</f>
        <v>Albert</v>
      </c>
      <c r="H8" s="994"/>
      <c r="I8" s="995" t="str">
        <f>IF($E8="","",VLOOKUP($E8,'1MD ELO (10)'!$A$7:$O$80,4))</f>
        <v>Bu., II. Rákóczi F.</v>
      </c>
      <c r="J8" s="996"/>
      <c r="K8" s="997"/>
      <c r="L8" s="998"/>
      <c r="M8" s="987" t="s">
        <v>342</v>
      </c>
      <c r="N8" s="988"/>
      <c r="O8" s="989"/>
      <c r="P8" s="989"/>
      <c r="Q8" s="989"/>
      <c r="R8" s="989"/>
      <c r="S8" s="990"/>
      <c r="U8" s="999" t="str">
        <f>[7]Birók!P22</f>
        <v xml:space="preserve"> </v>
      </c>
      <c r="X8" s="948"/>
      <c r="Y8" s="833"/>
      <c r="Z8" s="833"/>
      <c r="AA8" s="833"/>
      <c r="AB8" s="834"/>
      <c r="AC8" s="834"/>
      <c r="AD8" s="834"/>
      <c r="AE8" s="834"/>
      <c r="AF8" s="834"/>
      <c r="AG8" s="834"/>
      <c r="AH8" s="834"/>
      <c r="AI8" s="740"/>
      <c r="AJ8" s="740"/>
      <c r="AK8" s="740"/>
    </row>
    <row r="9" spans="1:37" s="991" customFormat="1" ht="9" customHeight="1" x14ac:dyDescent="0.25">
      <c r="A9" s="1000" t="s">
        <v>70</v>
      </c>
      <c r="B9" s="981">
        <f>IF($E9="","",VLOOKUP($E9,'1MD ELO (10)'!$A$7:$O$80,14))</f>
        <v>0</v>
      </c>
      <c r="C9" s="981">
        <f>IF($E9="","",VLOOKUP($E9,'1MD ELO (10)'!$A$7:$O$80,15))</f>
        <v>0</v>
      </c>
      <c r="D9" s="1001">
        <f>IF($E9="","",VLOOKUP($E9,'1MD ELO (10)'!$A$7:$O$80,5))</f>
        <v>0</v>
      </c>
      <c r="E9" s="983">
        <v>1</v>
      </c>
      <c r="F9" s="994" t="str">
        <f>UPPER(IF($E9="","",VLOOKUP($E9,'1MD ELO (10)'!$A$7:$O$80,2)))</f>
        <v>NÁNÁSI</v>
      </c>
      <c r="G9" s="994" t="str">
        <f>IF($E9="","",VLOOKUP($E9,'1MD ELO (10)'!$A$7:$O$80,3))</f>
        <v>Botond</v>
      </c>
      <c r="H9" s="994"/>
      <c r="I9" s="995" t="str">
        <f>IF($E9="","",VLOOKUP($E9,'1MD ELO (10)'!$A$7:$O$80,4))</f>
        <v>Db., Árpád V.</v>
      </c>
      <c r="J9" s="986"/>
      <c r="K9" s="987" t="str">
        <f>UPPER(IF(OR(J10="a",J10="as"),F9,IF(OR(J10="b",J10="bs"),F10,)))</f>
        <v>NÁNÁSI</v>
      </c>
      <c r="L9" s="1002"/>
      <c r="M9" s="997"/>
      <c r="N9" s="1003"/>
      <c r="O9" s="989"/>
      <c r="P9" s="989"/>
      <c r="Q9" s="989"/>
      <c r="R9" s="989"/>
      <c r="S9" s="990"/>
      <c r="U9" s="999" t="str">
        <f>[7]Birók!P23</f>
        <v xml:space="preserve"> </v>
      </c>
      <c r="X9" s="948"/>
      <c r="Y9" s="833"/>
      <c r="Z9" s="833"/>
      <c r="AA9" s="833"/>
      <c r="AB9" s="834"/>
      <c r="AC9" s="834"/>
      <c r="AD9" s="834"/>
      <c r="AE9" s="834"/>
      <c r="AF9" s="834"/>
      <c r="AG9" s="834"/>
      <c r="AH9" s="834"/>
      <c r="AI9" s="740"/>
      <c r="AJ9" s="740"/>
      <c r="AK9" s="740"/>
    </row>
    <row r="10" spans="1:37" s="991" customFormat="1" ht="9" customHeight="1" x14ac:dyDescent="0.25">
      <c r="A10" s="1000" t="s">
        <v>72</v>
      </c>
      <c r="B10" s="981" t="str">
        <f>IF($E10="","",VLOOKUP($E10,'1MD ELO (10)'!$A$7:$O$80,14))</f>
        <v/>
      </c>
      <c r="C10" s="981" t="str">
        <f>IF($E10="","",VLOOKUP($E10,'1MD ELO (10)'!$A$7:$O$80,15))</f>
        <v/>
      </c>
      <c r="D10" s="981" t="str">
        <f>IF($E10="","",VLOOKUP($E10,'1MD ELO (10)'!$A$7:$O$80,5))</f>
        <v/>
      </c>
      <c r="E10" s="983"/>
      <c r="F10" s="994" t="str">
        <f>UPPER(IF($E10="","",VLOOKUP($E10,'1MD ELO (10)'!$A$7:$O$80,2)))</f>
        <v/>
      </c>
      <c r="G10" s="994" t="str">
        <f>IF($E10="","",VLOOKUP($E10,'1MD ELO (10)'!$A$7:$O$80,3))</f>
        <v/>
      </c>
      <c r="H10" s="994"/>
      <c r="I10" s="995" t="str">
        <f>IF($E10="","",VLOOKUP($E10,'1MD ELO (10)'!$A$7:$O$80,4))</f>
        <v/>
      </c>
      <c r="J10" s="996" t="s">
        <v>343</v>
      </c>
      <c r="K10" s="997"/>
      <c r="L10" s="989"/>
      <c r="M10" s="1004" t="s">
        <v>59</v>
      </c>
      <c r="N10" s="1005"/>
      <c r="O10" s="987" t="s">
        <v>342</v>
      </c>
      <c r="P10" s="988"/>
      <c r="Q10" s="989"/>
      <c r="R10" s="989"/>
      <c r="S10" s="990"/>
      <c r="U10" s="999" t="str">
        <f>[7]Birók!P24</f>
        <v xml:space="preserve"> </v>
      </c>
      <c r="X10" s="948"/>
      <c r="Y10" s="833"/>
      <c r="Z10" s="833"/>
      <c r="AA10" s="833" t="s">
        <v>117</v>
      </c>
      <c r="AB10" s="834">
        <v>40</v>
      </c>
      <c r="AC10" s="834">
        <v>25</v>
      </c>
      <c r="AD10" s="834">
        <v>15</v>
      </c>
      <c r="AE10" s="834">
        <v>7</v>
      </c>
      <c r="AF10" s="834">
        <v>4</v>
      </c>
      <c r="AG10" s="834">
        <v>1</v>
      </c>
      <c r="AH10" s="834">
        <v>0</v>
      </c>
      <c r="AI10" s="740"/>
      <c r="AJ10" s="740"/>
      <c r="AK10" s="740"/>
    </row>
    <row r="11" spans="1:37" s="991" customFormat="1" ht="9" customHeight="1" x14ac:dyDescent="0.25">
      <c r="A11" s="1000" t="s">
        <v>73</v>
      </c>
      <c r="B11" s="981">
        <f>IF($E11="","",VLOOKUP($E11,'1MD ELO (10)'!$A$7:$O$80,14))</f>
        <v>0</v>
      </c>
      <c r="C11" s="981">
        <f>IF($E11="","",VLOOKUP($E11,'1MD ELO (10)'!$A$7:$O$80,15))</f>
        <v>0</v>
      </c>
      <c r="D11" s="981">
        <f>IF($E11="","",VLOOKUP($E11,'1MD ELO (10)'!$A$7:$O$80,5))</f>
        <v>0</v>
      </c>
      <c r="E11" s="983">
        <v>14</v>
      </c>
      <c r="F11" s="994" t="str">
        <f>UPPER(IF($E11="","",VLOOKUP($E11,'1MD ELO (10)'!$A$7:$O$80,2)))</f>
        <v>NAGY</v>
      </c>
      <c r="G11" s="994" t="str">
        <f>IF($E11="","",VLOOKUP($E11,'1MD ELO (10)'!$A$7:$O$80,3))</f>
        <v>Gergő</v>
      </c>
      <c r="H11" s="994"/>
      <c r="I11" s="995" t="str">
        <f>IF($E11="","",VLOOKUP($E11,'1MD ELO (10)'!$A$7:$O$80,4))</f>
        <v>Bu., József A.</v>
      </c>
      <c r="J11" s="986"/>
      <c r="K11" s="987" t="str">
        <f>UPPER(IF(OR(J12="a",J12="as"),F11,IF(OR(J12="b",J12="bs"),F12,)))</f>
        <v>NAGY</v>
      </c>
      <c r="L11" s="987" t="str">
        <f>UPPER(IF(OR(K12="a",K12="as"),G11,IF(OR(K12="b",K12="bs"),G12,)))</f>
        <v/>
      </c>
      <c r="M11" s="1006"/>
      <c r="N11" s="1007"/>
      <c r="O11" s="997"/>
      <c r="P11" s="1003"/>
      <c r="Q11" s="997"/>
      <c r="R11" s="989"/>
      <c r="S11" s="990"/>
      <c r="U11" s="999" t="str">
        <f>[7]Birók!P25</f>
        <v xml:space="preserve"> </v>
      </c>
      <c r="X11" s="948"/>
      <c r="Y11" s="833"/>
      <c r="Z11" s="833"/>
      <c r="AA11" s="833" t="s">
        <v>118</v>
      </c>
      <c r="AB11" s="834">
        <v>25</v>
      </c>
      <c r="AC11" s="834">
        <v>15</v>
      </c>
      <c r="AD11" s="834">
        <v>10</v>
      </c>
      <c r="AE11" s="834">
        <v>6</v>
      </c>
      <c r="AF11" s="834">
        <v>3</v>
      </c>
      <c r="AG11" s="834">
        <v>1</v>
      </c>
      <c r="AH11" s="834">
        <v>0</v>
      </c>
      <c r="AI11" s="740"/>
      <c r="AJ11" s="740"/>
      <c r="AK11" s="740"/>
    </row>
    <row r="12" spans="1:37" s="991" customFormat="1" ht="9" customHeight="1" x14ac:dyDescent="0.25">
      <c r="A12" s="1000" t="s">
        <v>74</v>
      </c>
      <c r="B12" s="981" t="str">
        <f>IF($E12="","",VLOOKUP($E12,'1MD ELO (10)'!$A$7:$O$80,14))</f>
        <v/>
      </c>
      <c r="C12" s="981" t="str">
        <f>IF($E12="","",VLOOKUP($E12,'1MD ELO (10)'!$A$7:$O$80,15))</f>
        <v/>
      </c>
      <c r="D12" s="1001" t="str">
        <f>IF($E12="","",VLOOKUP($E12,'1MD ELO (10)'!$A$7:$O$80,5))</f>
        <v/>
      </c>
      <c r="E12" s="983"/>
      <c r="F12" s="994" t="str">
        <f>UPPER(IF($E12="","",VLOOKUP($E12,'1MD ELO (10)'!$A$7:$O$80,2)))</f>
        <v/>
      </c>
      <c r="G12" s="994" t="str">
        <f>IF($E12="","",VLOOKUP($E12,'1MD ELO (10)'!$A$7:$O$80,3))</f>
        <v/>
      </c>
      <c r="H12" s="994"/>
      <c r="I12" s="995" t="str">
        <f>IF($E12="","",VLOOKUP($E12,'1MD ELO (10)'!$A$7:$O$80,4))</f>
        <v/>
      </c>
      <c r="J12" s="996" t="s">
        <v>343</v>
      </c>
      <c r="K12" s="997"/>
      <c r="L12" s="998"/>
      <c r="M12" s="987" t="s">
        <v>336</v>
      </c>
      <c r="N12" s="1008"/>
      <c r="O12" s="989"/>
      <c r="P12" s="1003"/>
      <c r="Q12" s="989"/>
      <c r="R12" s="989"/>
      <c r="S12" s="990"/>
      <c r="U12" s="999" t="str">
        <f>[7]Birók!P26</f>
        <v xml:space="preserve"> </v>
      </c>
      <c r="X12" s="948"/>
      <c r="Y12" s="833"/>
      <c r="Z12" s="833"/>
      <c r="AA12" s="833" t="s">
        <v>120</v>
      </c>
      <c r="AB12" s="834">
        <v>15</v>
      </c>
      <c r="AC12" s="834">
        <v>10</v>
      </c>
      <c r="AD12" s="834">
        <v>6</v>
      </c>
      <c r="AE12" s="834">
        <v>3</v>
      </c>
      <c r="AF12" s="834">
        <v>1</v>
      </c>
      <c r="AG12" s="834">
        <v>0</v>
      </c>
      <c r="AH12" s="834">
        <v>0</v>
      </c>
      <c r="AI12" s="740"/>
      <c r="AJ12" s="740"/>
      <c r="AK12" s="740"/>
    </row>
    <row r="13" spans="1:37" s="991" customFormat="1" ht="9" customHeight="1" x14ac:dyDescent="0.25">
      <c r="A13" s="993" t="s">
        <v>75</v>
      </c>
      <c r="B13" s="981">
        <f>IF($E13="","",VLOOKUP($E13,'1MD ELO (10)'!$A$7:$O$80,14))</f>
        <v>0</v>
      </c>
      <c r="C13" s="981">
        <f>IF($E13="","",VLOOKUP($E13,'1MD ELO (10)'!$A$7:$O$80,15))</f>
        <v>0</v>
      </c>
      <c r="D13" s="1001">
        <f>IF($E13="","",VLOOKUP($E13,'1MD ELO (10)'!$A$7:$O$80,5))</f>
        <v>0</v>
      </c>
      <c r="E13" s="983">
        <v>37</v>
      </c>
      <c r="F13" s="994" t="str">
        <f>UPPER(IF($E13="","",VLOOKUP($E13,'1MD ELO (10)'!$A$7:$O$80,2)))</f>
        <v>RÁCZ</v>
      </c>
      <c r="G13" s="994" t="str">
        <f>IF($E13="","",VLOOKUP($E13,'1MD ELO (10)'!$A$7:$O$80,3))</f>
        <v>Krisztián</v>
      </c>
      <c r="H13" s="994"/>
      <c r="I13" s="995" t="str">
        <f>IF($E13="","",VLOOKUP($E13,'1MD ELO (10)'!$A$7:$O$80,4))</f>
        <v>Bu., II. Rákóczi F.</v>
      </c>
      <c r="J13" s="986"/>
      <c r="K13" s="987" t="str">
        <f>UPPER(IF(OR(J14="a",J14="as"),F13,IF(OR(J14="b",J14="bs"),F14,)))</f>
        <v>RÁCZ</v>
      </c>
      <c r="L13" s="1009"/>
      <c r="M13" s="997"/>
      <c r="N13" s="989"/>
      <c r="O13" s="989"/>
      <c r="P13" s="1003"/>
      <c r="Q13" s="989"/>
      <c r="R13" s="989"/>
      <c r="S13" s="990"/>
      <c r="U13" s="999" t="str">
        <f>[7]Birók!P27</f>
        <v xml:space="preserve"> </v>
      </c>
      <c r="X13" s="948"/>
      <c r="Y13" s="833"/>
      <c r="Z13" s="833"/>
      <c r="AA13" s="833" t="s">
        <v>121</v>
      </c>
      <c r="AB13" s="834">
        <v>10</v>
      </c>
      <c r="AC13" s="834">
        <v>6</v>
      </c>
      <c r="AD13" s="834">
        <v>3</v>
      </c>
      <c r="AE13" s="834">
        <v>1</v>
      </c>
      <c r="AF13" s="834">
        <v>0</v>
      </c>
      <c r="AG13" s="834">
        <v>0</v>
      </c>
      <c r="AH13" s="834">
        <v>0</v>
      </c>
      <c r="AI13" s="740"/>
      <c r="AJ13" s="740"/>
      <c r="AK13" s="740"/>
    </row>
    <row r="14" spans="1:37" s="991" customFormat="1" ht="9" customHeight="1" x14ac:dyDescent="0.25">
      <c r="A14" s="1010" t="s">
        <v>76</v>
      </c>
      <c r="B14" s="981" t="str">
        <f>IF($E14="","",VLOOKUP($E14,'1MD ELO (10)'!$A$7:$O$80,14))</f>
        <v/>
      </c>
      <c r="C14" s="981" t="str">
        <f>IF($E14="","",VLOOKUP($E14,'1MD ELO (10)'!$A$7:$O$80,15))</f>
        <v/>
      </c>
      <c r="D14" s="1001" t="str">
        <f>IF($E14="","",VLOOKUP($E14,'1MD ELO (10)'!$A$7:$O$80,5))</f>
        <v/>
      </c>
      <c r="E14" s="983"/>
      <c r="F14" s="1011" t="str">
        <f>UPPER(IF($E14="","",VLOOKUP($E14,'1MD ELO (10)'!$A$7:$O$80,2)))</f>
        <v/>
      </c>
      <c r="G14" s="1011" t="str">
        <f>IF($E14="","",VLOOKUP($E14,'1MD ELO (10)'!$A$7:$O$80,3))</f>
        <v/>
      </c>
      <c r="H14" s="1011"/>
      <c r="I14" s="1012" t="str">
        <f>IF($E14="","",VLOOKUP($E14,'1MD ELO (10)'!$A$7:$O$80,4))</f>
        <v/>
      </c>
      <c r="J14" s="996" t="s">
        <v>343</v>
      </c>
      <c r="K14" s="997"/>
      <c r="L14" s="989"/>
      <c r="M14" s="989"/>
      <c r="N14" s="1013"/>
      <c r="O14" s="1004" t="s">
        <v>59</v>
      </c>
      <c r="P14" s="1005"/>
      <c r="Q14" s="987" t="s">
        <v>344</v>
      </c>
      <c r="R14" s="988"/>
      <c r="S14" s="990"/>
      <c r="U14" s="999" t="str">
        <f>[7]Birók!P28</f>
        <v xml:space="preserve"> </v>
      </c>
      <c r="X14" s="948"/>
      <c r="Y14" s="833"/>
      <c r="Z14" s="833"/>
      <c r="AA14" s="833" t="s">
        <v>122</v>
      </c>
      <c r="AB14" s="834">
        <v>3</v>
      </c>
      <c r="AC14" s="834">
        <v>2</v>
      </c>
      <c r="AD14" s="834">
        <v>1</v>
      </c>
      <c r="AE14" s="834">
        <v>0</v>
      </c>
      <c r="AF14" s="834">
        <v>0</v>
      </c>
      <c r="AG14" s="834">
        <v>0</v>
      </c>
      <c r="AH14" s="834">
        <v>0</v>
      </c>
      <c r="AI14" s="740"/>
      <c r="AJ14" s="740"/>
      <c r="AK14" s="740"/>
    </row>
    <row r="15" spans="1:37" s="991" customFormat="1" ht="9" customHeight="1" x14ac:dyDescent="0.25">
      <c r="A15" s="980" t="s">
        <v>161</v>
      </c>
      <c r="B15" s="981">
        <f>IF($E15="","",VLOOKUP($E15,'1MD ELO (10)'!$A$7:$O$80,14))</f>
        <v>0</v>
      </c>
      <c r="C15" s="981">
        <f>IF($E15="","",VLOOKUP($E15,'1MD ELO (10)'!$A$7:$O$80,15))</f>
        <v>0</v>
      </c>
      <c r="D15" s="1001">
        <f>IF($E15="","",VLOOKUP($E15,'1MD ELO (10)'!$A$7:$O$80,5))</f>
        <v>0</v>
      </c>
      <c r="E15" s="983">
        <v>17</v>
      </c>
      <c r="F15" s="1011" t="str">
        <f>UPPER(IF($E15="","",VLOOKUP($E15,'1MD ELO (10)'!$A$7:$O$80,2)))</f>
        <v>SAJÓ</v>
      </c>
      <c r="G15" s="1011" t="str">
        <f>IF($E15="","",VLOOKUP($E15,'1MD ELO (10)'!$A$7:$O$80,3))</f>
        <v>Imre</v>
      </c>
      <c r="H15" s="1011"/>
      <c r="I15" s="1012" t="str">
        <f>IF($E15="","",VLOOKUP($E15,'1MD ELO (10)'!$A$7:$O$80,4))</f>
        <v>Bu., József A.</v>
      </c>
      <c r="J15" s="986"/>
      <c r="K15" s="987" t="str">
        <f>UPPER(IF(OR(J16="a",J16="as"),F15,IF(OR(J16="b",J16="bs"),F16,)))</f>
        <v>SAJÓ</v>
      </c>
      <c r="L15" s="988"/>
      <c r="M15" s="989"/>
      <c r="N15" s="989"/>
      <c r="O15" s="989"/>
      <c r="P15" s="1003"/>
      <c r="Q15" s="997"/>
      <c r="R15" s="1003"/>
      <c r="S15" s="990"/>
      <c r="U15" s="999" t="str">
        <f>[7]Birók!P29</f>
        <v xml:space="preserve"> </v>
      </c>
      <c r="X15" s="948"/>
      <c r="Y15" s="833"/>
      <c r="Z15" s="833"/>
      <c r="AA15" s="833"/>
      <c r="AB15" s="833"/>
      <c r="AC15" s="833"/>
      <c r="AD15" s="833"/>
      <c r="AE15" s="833"/>
      <c r="AF15" s="833"/>
      <c r="AG15" s="833"/>
      <c r="AH15" s="833"/>
      <c r="AI15" s="740"/>
      <c r="AJ15" s="740"/>
      <c r="AK15" s="740"/>
    </row>
    <row r="16" spans="1:37" s="991" customFormat="1" ht="9" customHeight="1" thickBot="1" x14ac:dyDescent="0.3">
      <c r="A16" s="993" t="s">
        <v>162</v>
      </c>
      <c r="B16" s="981" t="str">
        <f>IF($E16="","",VLOOKUP($E16,'1MD ELO (10)'!$A$7:$O$80,14))</f>
        <v/>
      </c>
      <c r="C16" s="981" t="str">
        <f>IF($E16="","",VLOOKUP($E16,'1MD ELO (10)'!$A$7:$O$80,15))</f>
        <v/>
      </c>
      <c r="D16" s="1001" t="str">
        <f>IF($E16="","",VLOOKUP($E16,'1MD ELO (10)'!$A$7:$O$80,5))</f>
        <v/>
      </c>
      <c r="E16" s="983"/>
      <c r="F16" s="994" t="str">
        <f>UPPER(IF($E16="","",VLOOKUP($E16,'1MD ELO (10)'!$A$7:$O$80,2)))</f>
        <v/>
      </c>
      <c r="G16" s="994" t="str">
        <f>IF($E16="","",VLOOKUP($E16,'1MD ELO (10)'!$A$7:$O$80,3))</f>
        <v/>
      </c>
      <c r="H16" s="994"/>
      <c r="I16" s="995" t="str">
        <f>IF($E16="","",VLOOKUP($E16,'1MD ELO (10)'!$A$7:$O$80,4))</f>
        <v/>
      </c>
      <c r="J16" s="996" t="s">
        <v>343</v>
      </c>
      <c r="K16" s="997"/>
      <c r="L16" s="998"/>
      <c r="M16" s="987" t="s">
        <v>345</v>
      </c>
      <c r="N16" s="988"/>
      <c r="O16" s="989"/>
      <c r="P16" s="1003"/>
      <c r="Q16" s="989"/>
      <c r="R16" s="1003"/>
      <c r="S16" s="990"/>
      <c r="U16" s="1014" t="str">
        <f>[7]Birók!P30</f>
        <v>Egyik sem</v>
      </c>
      <c r="X16" s="948"/>
      <c r="Y16" s="833"/>
      <c r="Z16" s="833"/>
      <c r="AA16" s="833" t="s">
        <v>98</v>
      </c>
      <c r="AB16" s="834">
        <v>150</v>
      </c>
      <c r="AC16" s="834">
        <v>120</v>
      </c>
      <c r="AD16" s="834">
        <v>90</v>
      </c>
      <c r="AE16" s="834">
        <v>60</v>
      </c>
      <c r="AF16" s="834">
        <v>40</v>
      </c>
      <c r="AG16" s="834">
        <v>25</v>
      </c>
      <c r="AH16" s="834">
        <v>15</v>
      </c>
      <c r="AI16" s="740"/>
      <c r="AJ16" s="740"/>
      <c r="AK16" s="740"/>
    </row>
    <row r="17" spans="1:37" s="991" customFormat="1" ht="9" customHeight="1" x14ac:dyDescent="0.25">
      <c r="A17" s="1000" t="s">
        <v>163</v>
      </c>
      <c r="B17" s="981">
        <f>IF($E17="","",VLOOKUP($E17,'1MD ELO (10)'!$A$7:$O$80,14))</f>
        <v>0</v>
      </c>
      <c r="C17" s="981">
        <f>IF($E17="","",VLOOKUP($E17,'1MD ELO (10)'!$A$7:$O$80,15))</f>
        <v>0</v>
      </c>
      <c r="D17" s="1001">
        <f>IF($E17="","",VLOOKUP($E17,'1MD ELO (10)'!$A$7:$O$80,5))</f>
        <v>0</v>
      </c>
      <c r="E17" s="983">
        <v>38</v>
      </c>
      <c r="F17" s="994" t="str">
        <f>UPPER(IF($E17="","",VLOOKUP($E17,'1MD ELO (10)'!$A$7:$O$80,2)))</f>
        <v>GAZDAG</v>
      </c>
      <c r="G17" s="994" t="str">
        <f>IF($E17="","",VLOOKUP($E17,'1MD ELO (10)'!$A$7:$O$80,3))</f>
        <v>Gergő Vilmos</v>
      </c>
      <c r="H17" s="994"/>
      <c r="I17" s="995" t="str">
        <f>IF($E17="","",VLOOKUP($E17,'1MD ELO (10)'!$A$7:$O$80,4))</f>
        <v>Bu., II. Rákóczi F.</v>
      </c>
      <c r="J17" s="986"/>
      <c r="K17" s="987" t="str">
        <f>UPPER(IF(OR(J18="a",J18="as"),F17,IF(OR(J18="b",J18="bs"),F18,)))</f>
        <v>GAZDAG</v>
      </c>
      <c r="L17" s="1002"/>
      <c r="M17" s="997"/>
      <c r="N17" s="1003"/>
      <c r="O17" s="989"/>
      <c r="P17" s="1003"/>
      <c r="Q17" s="989"/>
      <c r="R17" s="1003"/>
      <c r="S17" s="990"/>
      <c r="X17" s="948"/>
      <c r="Y17" s="833"/>
      <c r="Z17" s="833"/>
      <c r="AA17" s="833" t="s">
        <v>101</v>
      </c>
      <c r="AB17" s="834">
        <v>120</v>
      </c>
      <c r="AC17" s="834">
        <v>90</v>
      </c>
      <c r="AD17" s="834">
        <v>60</v>
      </c>
      <c r="AE17" s="834">
        <v>40</v>
      </c>
      <c r="AF17" s="834">
        <v>25</v>
      </c>
      <c r="AG17" s="834">
        <v>15</v>
      </c>
      <c r="AH17" s="834">
        <v>8</v>
      </c>
      <c r="AI17" s="740"/>
      <c r="AJ17" s="740"/>
      <c r="AK17" s="740"/>
    </row>
    <row r="18" spans="1:37" s="991" customFormat="1" ht="9" customHeight="1" x14ac:dyDescent="0.25">
      <c r="A18" s="1000" t="s">
        <v>164</v>
      </c>
      <c r="B18" s="981" t="str">
        <f>IF($E18="","",VLOOKUP($E18,'1MD ELO (10)'!$A$7:$O$80,14))</f>
        <v/>
      </c>
      <c r="C18" s="981" t="str">
        <f>IF($E18="","",VLOOKUP($E18,'1MD ELO (10)'!$A$7:$O$80,15))</f>
        <v/>
      </c>
      <c r="D18" s="981" t="str">
        <f>IF($E18="","",VLOOKUP($E18,'1MD ELO (10)'!$A$7:$O$80,5))</f>
        <v/>
      </c>
      <c r="E18" s="983"/>
      <c r="F18" s="994" t="str">
        <f>UPPER(IF($E18="","",VLOOKUP($E18,'1MD ELO (10)'!$A$7:$O$80,2)))</f>
        <v/>
      </c>
      <c r="G18" s="994" t="str">
        <f>IF($E18="","",VLOOKUP($E18,'1MD ELO (10)'!$A$7:$O$80,3))</f>
        <v/>
      </c>
      <c r="H18" s="994"/>
      <c r="I18" s="995" t="str">
        <f>IF($E18="","",VLOOKUP($E18,'1MD ELO (10)'!$A$7:$O$80,4))</f>
        <v/>
      </c>
      <c r="J18" s="996" t="s">
        <v>343</v>
      </c>
      <c r="K18" s="997"/>
      <c r="L18" s="989"/>
      <c r="M18" s="1004" t="s">
        <v>59</v>
      </c>
      <c r="N18" s="1005"/>
      <c r="O18" s="987" t="s">
        <v>346</v>
      </c>
      <c r="P18" s="1009"/>
      <c r="Q18" s="989"/>
      <c r="R18" s="1003"/>
      <c r="S18" s="990"/>
      <c r="X18" s="948"/>
      <c r="Y18" s="833"/>
      <c r="Z18" s="833"/>
      <c r="AA18" s="833" t="s">
        <v>104</v>
      </c>
      <c r="AB18" s="834">
        <v>90</v>
      </c>
      <c r="AC18" s="834">
        <v>60</v>
      </c>
      <c r="AD18" s="834">
        <v>40</v>
      </c>
      <c r="AE18" s="834">
        <v>25</v>
      </c>
      <c r="AF18" s="834">
        <v>15</v>
      </c>
      <c r="AG18" s="834">
        <v>8</v>
      </c>
      <c r="AH18" s="834">
        <v>4</v>
      </c>
      <c r="AI18" s="740"/>
      <c r="AJ18" s="740"/>
      <c r="AK18" s="740"/>
    </row>
    <row r="19" spans="1:37" s="991" customFormat="1" ht="9" customHeight="1" x14ac:dyDescent="0.25">
      <c r="A19" s="1000" t="s">
        <v>165</v>
      </c>
      <c r="B19" s="981">
        <f>IF($E19="","",VLOOKUP($E19,'1MD ELO (10)'!$A$7:$O$80,14))</f>
        <v>0</v>
      </c>
      <c r="C19" s="981">
        <f>IF($E19="","",VLOOKUP($E19,'1MD ELO (10)'!$A$7:$O$80,15))</f>
        <v>0</v>
      </c>
      <c r="D19" s="1015">
        <f>IF($E19="","",VLOOKUP($E19,'1MD ELO (10)'!$A$7:$O$80,5))</f>
        <v>0</v>
      </c>
      <c r="E19" s="983">
        <v>18</v>
      </c>
      <c r="F19" s="994" t="str">
        <f>UPPER(IF($E19="","",VLOOKUP($E19,'1MD ELO (10)'!$A$7:$O$80,2)))</f>
        <v>SZATMÁRI</v>
      </c>
      <c r="G19" s="994" t="str">
        <f>IF($E19="","",VLOOKUP($E19,'1MD ELO (10)'!$A$7:$O$80,3))</f>
        <v>Balázs</v>
      </c>
      <c r="H19" s="994"/>
      <c r="I19" s="995" t="str">
        <f>IF($E19="","",VLOOKUP($E19,'1MD ELO (10)'!$A$7:$O$80,4))</f>
        <v>Bu., József A.</v>
      </c>
      <c r="J19" s="986"/>
      <c r="K19" s="987" t="s">
        <v>305</v>
      </c>
      <c r="L19" s="988"/>
      <c r="M19" s="1006" t="s">
        <v>347</v>
      </c>
      <c r="N19" s="1007"/>
      <c r="O19" s="997"/>
      <c r="P19" s="989"/>
      <c r="Q19" s="989"/>
      <c r="R19" s="1003"/>
      <c r="S19" s="990"/>
      <c r="X19" s="948"/>
      <c r="Y19" s="833"/>
      <c r="Z19" s="833"/>
      <c r="AA19" s="833" t="s">
        <v>112</v>
      </c>
      <c r="AB19" s="834">
        <v>60</v>
      </c>
      <c r="AC19" s="834">
        <v>40</v>
      </c>
      <c r="AD19" s="834">
        <v>25</v>
      </c>
      <c r="AE19" s="834">
        <v>15</v>
      </c>
      <c r="AF19" s="834">
        <v>8</v>
      </c>
      <c r="AG19" s="834">
        <v>4</v>
      </c>
      <c r="AH19" s="834">
        <v>2</v>
      </c>
      <c r="AI19" s="740"/>
      <c r="AJ19" s="740"/>
      <c r="AK19" s="740"/>
    </row>
    <row r="20" spans="1:37" s="991" customFormat="1" ht="9" customHeight="1" x14ac:dyDescent="0.25">
      <c r="A20" s="1000" t="s">
        <v>166</v>
      </c>
      <c r="B20" s="981">
        <f>IF($E20="","",VLOOKUP($E20,'1MD ELO (10)'!$A$7:$O$80,14))</f>
        <v>0</v>
      </c>
      <c r="C20" s="981">
        <f>IF($E20="","",VLOOKUP($E20,'1MD ELO (10)'!$A$7:$O$80,15))</f>
        <v>0</v>
      </c>
      <c r="D20" s="1015">
        <f>IF($E20="","",VLOOKUP($E20,'1MD ELO (10)'!$A$7:$O$80,5))</f>
        <v>0</v>
      </c>
      <c r="E20" s="983">
        <v>34</v>
      </c>
      <c r="F20" s="994" t="str">
        <f>UPPER(IF($E20="","",VLOOKUP($E20,'1MD ELO (10)'!$A$7:$O$80,2)))</f>
        <v>FEKETE</v>
      </c>
      <c r="G20" s="994" t="str">
        <f>IF($E20="","",VLOOKUP($E20,'1MD ELO (10)'!$A$7:$O$80,3))</f>
        <v>Bence Máté</v>
      </c>
      <c r="H20" s="994"/>
      <c r="I20" s="995" t="str">
        <f>IF($E20="","",VLOOKUP($E20,'1MD ELO (10)'!$A$7:$O$80,4))</f>
        <v>Bu., II. Rákóczi F.</v>
      </c>
      <c r="J20" s="996"/>
      <c r="K20" s="997"/>
      <c r="L20" s="998"/>
      <c r="M20" s="987" t="str">
        <f>UPPER(IF(OR(L20="a",L20="as"),K19,IF(OR(L20="b",L20="bs"),K21,)))</f>
        <v/>
      </c>
      <c r="N20" s="1008"/>
      <c r="O20" s="989"/>
      <c r="P20" s="989"/>
      <c r="Q20" s="989"/>
      <c r="R20" s="1003"/>
      <c r="S20" s="990"/>
      <c r="X20" s="948"/>
      <c r="Y20" s="833"/>
      <c r="Z20" s="833"/>
      <c r="AA20" s="833" t="s">
        <v>113</v>
      </c>
      <c r="AB20" s="834">
        <v>40</v>
      </c>
      <c r="AC20" s="834">
        <v>25</v>
      </c>
      <c r="AD20" s="834">
        <v>15</v>
      </c>
      <c r="AE20" s="834">
        <v>8</v>
      </c>
      <c r="AF20" s="834">
        <v>4</v>
      </c>
      <c r="AG20" s="834">
        <v>2</v>
      </c>
      <c r="AH20" s="834">
        <v>1</v>
      </c>
      <c r="AI20" s="740"/>
      <c r="AJ20" s="740"/>
      <c r="AK20" s="740"/>
    </row>
    <row r="21" spans="1:37" s="991" customFormat="1" ht="9" customHeight="1" x14ac:dyDescent="0.25">
      <c r="A21" s="993" t="s">
        <v>167</v>
      </c>
      <c r="B21" s="981">
        <f>IF($E21="","",VLOOKUP($E21,'1MD ELO (10)'!$A$7:$O$80,14))</f>
        <v>0</v>
      </c>
      <c r="C21" s="981">
        <f>IF($E21="","",VLOOKUP($E21,'1MD ELO (10)'!$A$7:$O$80,15))</f>
        <v>0</v>
      </c>
      <c r="D21" s="981">
        <f>IF($E21="","",VLOOKUP($E21,'1MD ELO (10)'!$A$7:$O$80,5))</f>
        <v>0</v>
      </c>
      <c r="E21" s="983">
        <v>9</v>
      </c>
      <c r="F21" s="994" t="str">
        <f>UPPER(IF($E21="","",VLOOKUP($E21,'1MD ELO (10)'!$A$7:$O$80,2)))</f>
        <v>VIDA</v>
      </c>
      <c r="G21" s="994" t="str">
        <f>IF($E21="","",VLOOKUP($E21,'1MD ELO (10)'!$A$7:$O$80,3))</f>
        <v>Bence</v>
      </c>
      <c r="H21" s="994"/>
      <c r="I21" s="995" t="str">
        <f>IF($E21="","",VLOOKUP($E21,'1MD ELO (10)'!$A$7:$O$80,4))</f>
        <v>Db., Hatvani I.</v>
      </c>
      <c r="J21" s="986"/>
      <c r="K21" s="987" t="str">
        <f>UPPER(IF(OR(J22="a",J22="as"),F21,IF(OR(J22="b",J22="bs"),F22,)))</f>
        <v>VIDA</v>
      </c>
      <c r="L21" s="1009"/>
      <c r="M21" s="997"/>
      <c r="N21" s="989"/>
      <c r="O21" s="989"/>
      <c r="P21" s="989"/>
      <c r="Q21" s="989"/>
      <c r="R21" s="1003"/>
      <c r="S21" s="990"/>
      <c r="X21" s="948"/>
      <c r="Y21" s="833"/>
      <c r="Z21" s="833"/>
      <c r="AA21" s="833" t="s">
        <v>114</v>
      </c>
      <c r="AB21" s="834">
        <v>25</v>
      </c>
      <c r="AC21" s="834">
        <v>15</v>
      </c>
      <c r="AD21" s="834">
        <v>10</v>
      </c>
      <c r="AE21" s="834">
        <v>6</v>
      </c>
      <c r="AF21" s="834">
        <v>3</v>
      </c>
      <c r="AG21" s="834">
        <v>1</v>
      </c>
      <c r="AH21" s="834">
        <v>0</v>
      </c>
      <c r="AI21" s="740"/>
      <c r="AJ21" s="740"/>
      <c r="AK21" s="740"/>
    </row>
    <row r="22" spans="1:37" s="991" customFormat="1" ht="9" customHeight="1" x14ac:dyDescent="0.25">
      <c r="A22" s="1010" t="s">
        <v>168</v>
      </c>
      <c r="B22" s="981" t="str">
        <f>IF($E22="","",VLOOKUP($E22,'1MD ELO (10)'!$A$7:$O$80,14))</f>
        <v/>
      </c>
      <c r="C22" s="981" t="str">
        <f>IF($E22="","",VLOOKUP($E22,'1MD ELO (10)'!$A$7:$O$80,15))</f>
        <v/>
      </c>
      <c r="D22" s="981" t="str">
        <f>IF($E22="","",VLOOKUP($E22,'1MD ELO (10)'!$A$7:$O$80,5))</f>
        <v/>
      </c>
      <c r="E22" s="983"/>
      <c r="F22" s="1011" t="str">
        <f>UPPER(IF($E22="","",VLOOKUP($E22,'1MD ELO (10)'!$A$7:$O$80,2)))</f>
        <v/>
      </c>
      <c r="G22" s="1011" t="str">
        <f>IF($E22="","",VLOOKUP($E22,'1MD ELO (10)'!$A$7:$O$80,3))</f>
        <v/>
      </c>
      <c r="H22" s="1011"/>
      <c r="I22" s="1012" t="str">
        <f>IF($E22="","",VLOOKUP($E22,'1MD ELO (10)'!$A$7:$O$80,4))</f>
        <v/>
      </c>
      <c r="J22" s="996" t="s">
        <v>343</v>
      </c>
      <c r="K22" s="997"/>
      <c r="L22" s="989"/>
      <c r="M22" s="989"/>
      <c r="N22" s="1013"/>
      <c r="O22" s="1016" t="s">
        <v>169</v>
      </c>
      <c r="P22" s="1017"/>
      <c r="Q22" s="987" t="s">
        <v>344</v>
      </c>
      <c r="R22" s="1018"/>
      <c r="S22" s="990"/>
      <c r="X22" s="948"/>
      <c r="Y22" s="833"/>
      <c r="Z22" s="833"/>
      <c r="AA22" s="833" t="s">
        <v>115</v>
      </c>
      <c r="AB22" s="834">
        <v>15</v>
      </c>
      <c r="AC22" s="834">
        <v>10</v>
      </c>
      <c r="AD22" s="834">
        <v>6</v>
      </c>
      <c r="AE22" s="834">
        <v>3</v>
      </c>
      <c r="AF22" s="834">
        <v>1</v>
      </c>
      <c r="AG22" s="834">
        <v>0</v>
      </c>
      <c r="AH22" s="834">
        <v>0</v>
      </c>
      <c r="AI22" s="740"/>
      <c r="AJ22" s="740"/>
      <c r="AK22" s="740"/>
    </row>
    <row r="23" spans="1:37" s="991" customFormat="1" ht="9" customHeight="1" x14ac:dyDescent="0.25">
      <c r="A23" s="980" t="s">
        <v>170</v>
      </c>
      <c r="B23" s="981">
        <f>IF($E23="","",VLOOKUP($E23,'1MD ELO (10)'!$A$7:$O$80,14))</f>
        <v>0</v>
      </c>
      <c r="C23" s="981">
        <f>IF($E23="","",VLOOKUP($E23,'1MD ELO (10)'!$A$7:$O$80,15))</f>
        <v>0</v>
      </c>
      <c r="D23" s="981">
        <f>IF($E23="","",VLOOKUP($E23,'1MD ELO (10)'!$A$7:$O$80,5))</f>
        <v>0</v>
      </c>
      <c r="E23" s="983">
        <v>8</v>
      </c>
      <c r="F23" s="1011" t="str">
        <f>UPPER(IF($E23="","",VLOOKUP($E23,'1MD ELO (10)'!$A$7:$O$80,2)))</f>
        <v>HORNYÁK</v>
      </c>
      <c r="G23" s="1011" t="str">
        <f>IF($E23="","",VLOOKUP($E23,'1MD ELO (10)'!$A$7:$O$80,3))</f>
        <v>Pongrác</v>
      </c>
      <c r="H23" s="1011"/>
      <c r="I23" s="1012" t="str">
        <f>IF($E23="","",VLOOKUP($E23,'1MD ELO (10)'!$A$7:$O$80,4))</f>
        <v>Db., Nemzetközi I.</v>
      </c>
      <c r="J23" s="986"/>
      <c r="K23" s="987" t="str">
        <f>UPPER(IF(OR(J24="a",J24="as"),F23,IF(OR(J24="b",J24="bs"),F24,)))</f>
        <v>HORNYÁK</v>
      </c>
      <c r="L23" s="988"/>
      <c r="M23" s="989"/>
      <c r="N23" s="989"/>
      <c r="O23" s="1004" t="s">
        <v>59</v>
      </c>
      <c r="P23" s="1019"/>
      <c r="Q23" s="997"/>
      <c r="R23" s="1020"/>
      <c r="S23" s="990"/>
      <c r="X23" s="948"/>
      <c r="Y23" s="833"/>
      <c r="Z23" s="833"/>
      <c r="AA23" s="833" t="s">
        <v>117</v>
      </c>
      <c r="AB23" s="834">
        <v>10</v>
      </c>
      <c r="AC23" s="834">
        <v>6</v>
      </c>
      <c r="AD23" s="834">
        <v>3</v>
      </c>
      <c r="AE23" s="834">
        <v>1</v>
      </c>
      <c r="AF23" s="834">
        <v>0</v>
      </c>
      <c r="AG23" s="834">
        <v>0</v>
      </c>
      <c r="AH23" s="834">
        <v>0</v>
      </c>
      <c r="AI23" s="740"/>
      <c r="AJ23" s="740"/>
      <c r="AK23" s="740"/>
    </row>
    <row r="24" spans="1:37" s="991" customFormat="1" ht="9" customHeight="1" x14ac:dyDescent="0.25">
      <c r="A24" s="993" t="s">
        <v>171</v>
      </c>
      <c r="B24" s="981" t="str">
        <f>IF($E24="","",VLOOKUP($E24,'1MD ELO (10)'!$A$7:$O$80,14))</f>
        <v/>
      </c>
      <c r="C24" s="981" t="str">
        <f>IF($E24="","",VLOOKUP($E24,'1MD ELO (10)'!$A$7:$O$80,15))</f>
        <v/>
      </c>
      <c r="D24" s="1001" t="str">
        <f>IF($E24="","",VLOOKUP($E24,'1MD ELO (10)'!$A$7:$O$80,5))</f>
        <v/>
      </c>
      <c r="E24" s="983"/>
      <c r="F24" s="994" t="str">
        <f>UPPER(IF($E24="","",VLOOKUP($E24,'1MD ELO (10)'!$A$7:$O$80,2)))</f>
        <v/>
      </c>
      <c r="G24" s="994" t="str">
        <f>IF($E24="","",VLOOKUP($E24,'1MD ELO (10)'!$A$7:$O$80,3))</f>
        <v/>
      </c>
      <c r="H24" s="994"/>
      <c r="I24" s="995" t="str">
        <f>IF($E24="","",VLOOKUP($E24,'1MD ELO (10)'!$A$7:$O$80,4))</f>
        <v/>
      </c>
      <c r="J24" s="996" t="s">
        <v>343</v>
      </c>
      <c r="K24" s="997"/>
      <c r="L24" s="998"/>
      <c r="M24" s="987" t="s">
        <v>348</v>
      </c>
      <c r="N24" s="988"/>
      <c r="O24" s="989"/>
      <c r="P24" s="989"/>
      <c r="Q24" s="989"/>
      <c r="R24" s="1003"/>
      <c r="S24" s="990"/>
      <c r="X24" s="948"/>
      <c r="Y24" s="833"/>
      <c r="Z24" s="833"/>
      <c r="AA24" s="833" t="s">
        <v>118</v>
      </c>
      <c r="AB24" s="834">
        <v>6</v>
      </c>
      <c r="AC24" s="834">
        <v>3</v>
      </c>
      <c r="AD24" s="834">
        <v>1</v>
      </c>
      <c r="AE24" s="834">
        <v>0</v>
      </c>
      <c r="AF24" s="834">
        <v>0</v>
      </c>
      <c r="AG24" s="834">
        <v>0</v>
      </c>
      <c r="AH24" s="834">
        <v>0</v>
      </c>
      <c r="AI24" s="740"/>
      <c r="AJ24" s="740"/>
      <c r="AK24" s="740"/>
    </row>
    <row r="25" spans="1:37" s="991" customFormat="1" ht="9" customHeight="1" x14ac:dyDescent="0.25">
      <c r="A25" s="1000" t="s">
        <v>172</v>
      </c>
      <c r="B25" s="981">
        <f>IF($E25="","",VLOOKUP($E25,'1MD ELO (10)'!$A$7:$O$80,14))</f>
        <v>0</v>
      </c>
      <c r="C25" s="981">
        <f>IF($E25="","",VLOOKUP($E25,'1MD ELO (10)'!$A$7:$O$80,15))</f>
        <v>0</v>
      </c>
      <c r="D25" s="1001">
        <f>IF($E25="","",VLOOKUP($E25,'1MD ELO (10)'!$A$7:$O$80,5))</f>
        <v>0</v>
      </c>
      <c r="E25" s="983">
        <v>24</v>
      </c>
      <c r="F25" s="994" t="str">
        <f>UPPER(IF($E25="","",VLOOKUP($E25,'1MD ELO (10)'!$A$7:$O$80,2)))</f>
        <v>LELE</v>
      </c>
      <c r="G25" s="994" t="str">
        <f>IF($E25="","",VLOOKUP($E25,'1MD ELO (10)'!$A$7:$O$80,3))</f>
        <v>Nolen</v>
      </c>
      <c r="H25" s="994"/>
      <c r="I25" s="995" t="str">
        <f>IF($E25="","",VLOOKUP($E25,'1MD ELO (10)'!$A$7:$O$80,4))</f>
        <v>Bu., József A.</v>
      </c>
      <c r="J25" s="986"/>
      <c r="K25" s="987" t="str">
        <f>UPPER(IF(OR(J26="a",J26="as"),F25,IF(OR(J26="b",J26="bs"),F26,)))</f>
        <v>LELE</v>
      </c>
      <c r="L25" s="1002"/>
      <c r="M25" s="997"/>
      <c r="N25" s="1003"/>
      <c r="O25" s="989"/>
      <c r="P25" s="989"/>
      <c r="Q25" s="1021" t="str">
        <f>IF(Y3="","",CONCATENATE(AC1," pont"))</f>
        <v/>
      </c>
      <c r="R25" s="1021"/>
      <c r="S25" s="990"/>
      <c r="X25" s="948"/>
      <c r="Y25" s="833"/>
      <c r="Z25" s="833"/>
      <c r="AA25" s="833" t="s">
        <v>120</v>
      </c>
      <c r="AB25" s="834">
        <v>3</v>
      </c>
      <c r="AC25" s="834">
        <v>2</v>
      </c>
      <c r="AD25" s="834">
        <v>1</v>
      </c>
      <c r="AE25" s="834">
        <v>0</v>
      </c>
      <c r="AF25" s="834">
        <v>0</v>
      </c>
      <c r="AG25" s="834">
        <v>0</v>
      </c>
      <c r="AH25" s="834">
        <v>0</v>
      </c>
      <c r="AI25" s="740"/>
      <c r="AJ25" s="740"/>
      <c r="AK25" s="740"/>
    </row>
    <row r="26" spans="1:37" s="991" customFormat="1" ht="9" customHeight="1" x14ac:dyDescent="0.25">
      <c r="A26" s="1000" t="s">
        <v>173</v>
      </c>
      <c r="B26" s="981" t="str">
        <f>IF($E26="","",VLOOKUP($E26,'1MD ELO (10)'!$A$7:$O$80,14))</f>
        <v/>
      </c>
      <c r="C26" s="981" t="str">
        <f>IF($E26="","",VLOOKUP($E26,'1MD ELO (10)'!$A$7:$O$80,15))</f>
        <v/>
      </c>
      <c r="D26" s="1001" t="str">
        <f>IF($E26="","",VLOOKUP($E26,'1MD ELO (10)'!$A$7:$O$80,5))</f>
        <v/>
      </c>
      <c r="E26" s="983"/>
      <c r="F26" s="994" t="str">
        <f>UPPER(IF($E26="","",VLOOKUP($E26,'1MD ELO (10)'!$A$7:$O$80,2)))</f>
        <v/>
      </c>
      <c r="G26" s="994" t="str">
        <f>IF($E26="","",VLOOKUP($E26,'1MD ELO (10)'!$A$7:$O$80,3))</f>
        <v/>
      </c>
      <c r="H26" s="994"/>
      <c r="I26" s="995" t="str">
        <f>IF($E26="","",VLOOKUP($E26,'1MD ELO (10)'!$A$7:$O$80,4))</f>
        <v/>
      </c>
      <c r="J26" s="996" t="s">
        <v>343</v>
      </c>
      <c r="K26" s="997"/>
      <c r="L26" s="989"/>
      <c r="M26" s="1004" t="s">
        <v>59</v>
      </c>
      <c r="N26" s="1005"/>
      <c r="O26" s="987" t="s">
        <v>349</v>
      </c>
      <c r="P26" s="988"/>
      <c r="Q26" s="989"/>
      <c r="R26" s="1003"/>
      <c r="S26" s="990"/>
      <c r="X26" s="948"/>
      <c r="Y26" s="740"/>
      <c r="Z26" s="740"/>
      <c r="AA26" s="740"/>
      <c r="AB26" s="740"/>
      <c r="AC26" s="740"/>
      <c r="AD26" s="740"/>
      <c r="AE26" s="740"/>
      <c r="AF26" s="740"/>
      <c r="AG26" s="740"/>
      <c r="AH26" s="740"/>
      <c r="AI26" s="740"/>
      <c r="AJ26" s="740"/>
      <c r="AK26" s="740"/>
    </row>
    <row r="27" spans="1:37" s="991" customFormat="1" ht="9" customHeight="1" x14ac:dyDescent="0.25">
      <c r="A27" s="1000" t="s">
        <v>174</v>
      </c>
      <c r="B27" s="981">
        <f>IF($E27="","",VLOOKUP($E27,'1MD ELO (10)'!$A$7:$O$80,14))</f>
        <v>0</v>
      </c>
      <c r="C27" s="981">
        <f>IF($E27="","",VLOOKUP($E27,'1MD ELO (10)'!$A$7:$O$80,15))</f>
        <v>0</v>
      </c>
      <c r="D27" s="1001">
        <f>IF($E27="","",VLOOKUP($E27,'1MD ELO (10)'!$A$7:$O$80,5))</f>
        <v>0</v>
      </c>
      <c r="E27" s="983">
        <v>12</v>
      </c>
      <c r="F27" s="994" t="str">
        <f>UPPER(IF($E27="","",VLOOKUP($E27,'1MD ELO (10)'!$A$7:$O$80,2)))</f>
        <v>KOBRA</v>
      </c>
      <c r="G27" s="994" t="str">
        <f>IF($E27="","",VLOOKUP($E27,'1MD ELO (10)'!$A$7:$O$80,3))</f>
        <v>Balázs</v>
      </c>
      <c r="H27" s="994"/>
      <c r="I27" s="995" t="str">
        <f>IF($E27="","",VLOOKUP($E27,'1MD ELO (10)'!$A$7:$O$80,4))</f>
        <v>Bu., József A.</v>
      </c>
      <c r="J27" s="986"/>
      <c r="K27" s="987" t="str">
        <f>UPPER(IF(OR(J28="a",J28="as"),F27,IF(OR(J28="b",J28="bs"),F28,)))</f>
        <v>KOBRA</v>
      </c>
      <c r="L27" s="988"/>
      <c r="M27" s="1006"/>
      <c r="N27" s="1007"/>
      <c r="O27" s="997"/>
      <c r="P27" s="1003"/>
      <c r="Q27" s="989"/>
      <c r="R27" s="1003"/>
      <c r="S27" s="990"/>
      <c r="X27" s="948"/>
      <c r="Y27" s="740"/>
      <c r="Z27" s="740"/>
      <c r="AA27" s="740"/>
      <c r="AB27" s="740"/>
      <c r="AC27" s="740"/>
      <c r="AD27" s="740"/>
      <c r="AE27" s="740"/>
      <c r="AF27" s="740"/>
      <c r="AG27" s="740"/>
      <c r="AH27" s="740"/>
      <c r="AI27" s="740"/>
      <c r="AJ27" s="740"/>
      <c r="AK27" s="740"/>
    </row>
    <row r="28" spans="1:37" s="991" customFormat="1" ht="9" customHeight="1" x14ac:dyDescent="0.25">
      <c r="A28" s="1000" t="s">
        <v>175</v>
      </c>
      <c r="B28" s="981" t="str">
        <f>IF($E28="","",VLOOKUP($E28,'1MD ELO (10)'!$A$7:$O$80,14))</f>
        <v/>
      </c>
      <c r="C28" s="981" t="str">
        <f>IF($E28="","",VLOOKUP($E28,'1MD ELO (10)'!$A$7:$O$80,15))</f>
        <v/>
      </c>
      <c r="D28" s="1001" t="str">
        <f>IF($E28="","",VLOOKUP($E28,'1MD ELO (10)'!$A$7:$O$80,5))</f>
        <v/>
      </c>
      <c r="E28" s="983"/>
      <c r="F28" s="994" t="str">
        <f>UPPER(IF($E28="","",VLOOKUP($E28,'1MD ELO (10)'!$A$7:$O$80,2)))</f>
        <v/>
      </c>
      <c r="G28" s="994" t="str">
        <f>IF($E28="","",VLOOKUP($E28,'1MD ELO (10)'!$A$7:$O$80,3))</f>
        <v/>
      </c>
      <c r="H28" s="994"/>
      <c r="I28" s="995" t="str">
        <f>IF($E28="","",VLOOKUP($E28,'1MD ELO (10)'!$A$7:$O$80,4))</f>
        <v/>
      </c>
      <c r="J28" s="996" t="s">
        <v>343</v>
      </c>
      <c r="K28" s="997"/>
      <c r="L28" s="998"/>
      <c r="M28" s="987" t="s">
        <v>271</v>
      </c>
      <c r="N28" s="1008"/>
      <c r="O28" s="989"/>
      <c r="P28" s="1003"/>
      <c r="Q28" s="989"/>
      <c r="R28" s="1003"/>
      <c r="S28" s="990"/>
      <c r="X28" s="948"/>
      <c r="Y28" s="948"/>
      <c r="Z28" s="948"/>
      <c r="AA28" s="948"/>
      <c r="AB28" s="948"/>
      <c r="AC28" s="948"/>
      <c r="AD28" s="948"/>
      <c r="AE28" s="948"/>
      <c r="AF28" s="948"/>
      <c r="AG28" s="948"/>
      <c r="AH28" s="948"/>
      <c r="AI28" s="948"/>
      <c r="AJ28" s="948"/>
    </row>
    <row r="29" spans="1:37" s="991" customFormat="1" ht="9" customHeight="1" x14ac:dyDescent="0.25">
      <c r="A29" s="993" t="s">
        <v>176</v>
      </c>
      <c r="B29" s="981">
        <f>IF($E29="","",VLOOKUP($E29,'1MD ELO (10)'!$A$7:$O$80,14))</f>
        <v>0</v>
      </c>
      <c r="C29" s="981">
        <f>IF($E29="","",VLOOKUP($E29,'1MD ELO (10)'!$A$7:$O$80,15))</f>
        <v>0</v>
      </c>
      <c r="D29" s="1001">
        <f>IF($E29="","",VLOOKUP($E29,'1MD ELO (10)'!$A$7:$O$80,5))</f>
        <v>0</v>
      </c>
      <c r="E29" s="983">
        <v>28</v>
      </c>
      <c r="F29" s="994" t="str">
        <f>UPPER(IF($E29="","",VLOOKUP($E29,'1MD ELO (10)'!$A$7:$O$80,2)))</f>
        <v>PATYÁN</v>
      </c>
      <c r="G29" s="994" t="str">
        <f>IF($E29="","",VLOOKUP($E29,'1MD ELO (10)'!$A$7:$O$80,3))</f>
        <v>Gergő</v>
      </c>
      <c r="H29" s="994"/>
      <c r="I29" s="995" t="str">
        <f>IF($E29="","",VLOOKUP($E29,'1MD ELO (10)'!$A$7:$O$80,4))</f>
        <v>Bu., József A.</v>
      </c>
      <c r="J29" s="986"/>
      <c r="K29" s="987" t="str">
        <f>UPPER(IF(OR(J30="a",J30="as"),F29,IF(OR(J30="b",J30="bs"),F30,)))</f>
        <v>PATYÁN</v>
      </c>
      <c r="L29" s="1009"/>
      <c r="M29" s="997"/>
      <c r="N29" s="989"/>
      <c r="O29" s="989"/>
      <c r="P29" s="1003"/>
      <c r="Q29" s="989"/>
      <c r="R29" s="1003"/>
      <c r="S29" s="990"/>
      <c r="X29" s="948"/>
      <c r="Y29" s="948"/>
      <c r="Z29" s="948"/>
      <c r="AA29" s="948"/>
      <c r="AB29" s="948"/>
      <c r="AC29" s="948"/>
      <c r="AD29" s="948"/>
      <c r="AE29" s="948"/>
      <c r="AF29" s="948"/>
      <c r="AG29" s="948"/>
      <c r="AH29" s="948"/>
      <c r="AI29" s="948"/>
      <c r="AJ29" s="948"/>
    </row>
    <row r="30" spans="1:37" s="991" customFormat="1" ht="9" customHeight="1" x14ac:dyDescent="0.25">
      <c r="A30" s="1010" t="s">
        <v>177</v>
      </c>
      <c r="B30" s="981" t="str">
        <f>IF($E30="","",VLOOKUP($E30,'1MD ELO (10)'!$A$7:$O$80,14))</f>
        <v/>
      </c>
      <c r="C30" s="981" t="str">
        <f>IF($E30="","",VLOOKUP($E30,'1MD ELO (10)'!$A$7:$O$80,15))</f>
        <v/>
      </c>
      <c r="D30" s="1001" t="str">
        <f>IF($E30="","",VLOOKUP($E30,'1MD ELO (10)'!$A$7:$O$80,5))</f>
        <v/>
      </c>
      <c r="E30" s="983"/>
      <c r="F30" s="1011" t="str">
        <f>UPPER(IF($E30="","",VLOOKUP($E30,'1MD ELO (10)'!$A$7:$O$80,2)))</f>
        <v/>
      </c>
      <c r="G30" s="1011" t="str">
        <f>IF($E30="","",VLOOKUP($E30,'1MD ELO (10)'!$A$7:$O$80,3))</f>
        <v/>
      </c>
      <c r="H30" s="1011"/>
      <c r="I30" s="1012" t="str">
        <f>IF($E30="","",VLOOKUP($E30,'1MD ELO (10)'!$A$7:$O$80,4))</f>
        <v/>
      </c>
      <c r="J30" s="996" t="s">
        <v>343</v>
      </c>
      <c r="K30" s="997"/>
      <c r="L30" s="989"/>
      <c r="M30" s="989"/>
      <c r="N30" s="1013"/>
      <c r="O30" s="1004" t="s">
        <v>59</v>
      </c>
      <c r="P30" s="1005"/>
      <c r="Q30" s="987" t="s">
        <v>350</v>
      </c>
      <c r="R30" s="1009"/>
      <c r="S30" s="990"/>
      <c r="X30" s="948"/>
      <c r="Y30" s="948"/>
      <c r="Z30" s="948"/>
      <c r="AA30" s="948"/>
      <c r="AB30" s="948"/>
      <c r="AC30" s="948"/>
      <c r="AD30" s="948"/>
      <c r="AE30" s="948"/>
      <c r="AF30" s="948"/>
      <c r="AG30" s="948"/>
      <c r="AH30" s="948"/>
      <c r="AI30" s="948"/>
      <c r="AJ30" s="948"/>
    </row>
    <row r="31" spans="1:37" s="991" customFormat="1" ht="9" customHeight="1" x14ac:dyDescent="0.25">
      <c r="A31" s="980" t="s">
        <v>178</v>
      </c>
      <c r="B31" s="981">
        <f>IF($E31="","",VLOOKUP($E31,'1MD ELO (10)'!$A$7:$O$80,14))</f>
        <v>0</v>
      </c>
      <c r="C31" s="981">
        <f>IF($E31="","",VLOOKUP($E31,'1MD ELO (10)'!$A$7:$O$80,15))</f>
        <v>0</v>
      </c>
      <c r="D31" s="982">
        <f>IF($E31="","",VLOOKUP($E31,'1MD ELO (10)'!$A$7:$O$80,5))</f>
        <v>0</v>
      </c>
      <c r="E31" s="983">
        <v>31</v>
      </c>
      <c r="F31" s="1011" t="str">
        <f>UPPER(IF($E31="","",VLOOKUP($E31,'1MD ELO (10)'!$A$7:$O$80,2)))</f>
        <v>BALÁZSI</v>
      </c>
      <c r="G31" s="1011" t="str">
        <f>IF($E31="","",VLOOKUP($E31,'1MD ELO (10)'!$A$7:$O$80,3))</f>
        <v>Mátyás</v>
      </c>
      <c r="H31" s="1011"/>
      <c r="I31" s="1012" t="str">
        <f>IF($E31="","",VLOOKUP($E31,'1MD ELO (10)'!$A$7:$O$80,4))</f>
        <v>Bu., József A.</v>
      </c>
      <c r="J31" s="986"/>
      <c r="K31" s="987" t="s">
        <v>351</v>
      </c>
      <c r="L31" s="988"/>
      <c r="M31" s="989"/>
      <c r="N31" s="989"/>
      <c r="O31" s="989"/>
      <c r="P31" s="1003"/>
      <c r="Q31" s="997"/>
      <c r="R31" s="989"/>
      <c r="S31" s="990"/>
      <c r="X31" s="948"/>
      <c r="Y31" s="948"/>
      <c r="Z31" s="948"/>
      <c r="AA31" s="948"/>
      <c r="AB31" s="948"/>
      <c r="AC31" s="948"/>
      <c r="AD31" s="948"/>
      <c r="AE31" s="948"/>
      <c r="AF31" s="948"/>
      <c r="AG31" s="948"/>
      <c r="AH31" s="948"/>
      <c r="AI31" s="948"/>
      <c r="AJ31" s="948"/>
    </row>
    <row r="32" spans="1:37" s="991" customFormat="1" ht="9" customHeight="1" x14ac:dyDescent="0.25">
      <c r="A32" s="993" t="s">
        <v>179</v>
      </c>
      <c r="B32" s="981">
        <f>IF($E32="","",VLOOKUP($E32,'1MD ELO (10)'!$A$7:$O$80,14))</f>
        <v>0</v>
      </c>
      <c r="C32" s="981">
        <f>IF($E32="","",VLOOKUP($E32,'1MD ELO (10)'!$A$7:$O$80,15))</f>
        <v>0</v>
      </c>
      <c r="D32" s="982">
        <f>IF($E32="","",VLOOKUP($E32,'1MD ELO (10)'!$A$7:$O$80,5))</f>
        <v>0</v>
      </c>
      <c r="E32" s="983">
        <v>20</v>
      </c>
      <c r="F32" s="994" t="str">
        <f>UPPER(IF($E32="","",VLOOKUP($E32,'1MD ELO (10)'!$A$7:$O$80,2)))</f>
        <v>FEKETE</v>
      </c>
      <c r="G32" s="994" t="str">
        <f>IF($E32="","",VLOOKUP($E32,'1MD ELO (10)'!$A$7:$O$80,3))</f>
        <v>Kevin</v>
      </c>
      <c r="H32" s="994"/>
      <c r="I32" s="995" t="str">
        <f>IF($E32="","",VLOOKUP($E32,'1MD ELO (10)'!$A$7:$O$80,4))</f>
        <v>Bu., József A.</v>
      </c>
      <c r="J32" s="996"/>
      <c r="K32" s="997"/>
      <c r="L32" s="998"/>
      <c r="M32" s="987" t="s">
        <v>352</v>
      </c>
      <c r="N32" s="988"/>
      <c r="O32" s="989"/>
      <c r="P32" s="1003"/>
      <c r="Q32" s="989"/>
      <c r="R32" s="989"/>
      <c r="S32" s="990"/>
      <c r="X32" s="948"/>
      <c r="Y32" s="948"/>
      <c r="Z32" s="948"/>
      <c r="AA32" s="948"/>
      <c r="AB32" s="948"/>
      <c r="AC32" s="948"/>
      <c r="AD32" s="948"/>
      <c r="AE32" s="948"/>
      <c r="AF32" s="948"/>
      <c r="AG32" s="948"/>
      <c r="AH32" s="948"/>
      <c r="AI32" s="948"/>
      <c r="AJ32" s="948"/>
    </row>
    <row r="33" spans="1:36" s="991" customFormat="1" ht="9" customHeight="1" x14ac:dyDescent="0.25">
      <c r="A33" s="1000" t="s">
        <v>180</v>
      </c>
      <c r="B33" s="981">
        <f>IF($E33="","",VLOOKUP($E33,'1MD ELO (10)'!$A$7:$O$80,14))</f>
        <v>0</v>
      </c>
      <c r="C33" s="981">
        <f>IF($E33="","",VLOOKUP($E33,'1MD ELO (10)'!$A$7:$O$80,15))</f>
        <v>0</v>
      </c>
      <c r="D33" s="1001">
        <f>IF($E33="","",VLOOKUP($E33,'1MD ELO (10)'!$A$7:$O$80,5))</f>
        <v>0</v>
      </c>
      <c r="E33" s="983">
        <v>7</v>
      </c>
      <c r="F33" s="994" t="str">
        <f>UPPER(IF($E33="","",VLOOKUP($E33,'1MD ELO (10)'!$A$7:$O$80,2)))</f>
        <v>CSIRMAZ</v>
      </c>
      <c r="G33" s="994" t="str">
        <f>IF($E33="","",VLOOKUP($E33,'1MD ELO (10)'!$A$7:$O$80,3))</f>
        <v>Áron</v>
      </c>
      <c r="H33" s="994"/>
      <c r="I33" s="995" t="str">
        <f>IF($E33="","",VLOOKUP($E33,'1MD ELO (10)'!$A$7:$O$80,4))</f>
        <v>Db., Nemzetközi I.</v>
      </c>
      <c r="J33" s="986"/>
      <c r="K33" s="987" t="str">
        <f>UPPER(IF(OR(J34="a",J34="as"),F33,IF(OR(J34="b",J34="bs"),F34,)))</f>
        <v>CSIRMAZ</v>
      </c>
      <c r="L33" s="1002"/>
      <c r="M33" s="997"/>
      <c r="N33" s="1003"/>
      <c r="O33" s="989"/>
      <c r="P33" s="1003"/>
      <c r="Q33" s="989"/>
      <c r="R33" s="989"/>
      <c r="S33" s="990"/>
      <c r="X33" s="948"/>
      <c r="Y33" s="948"/>
      <c r="Z33" s="948"/>
      <c r="AA33" s="948"/>
      <c r="AB33" s="948"/>
      <c r="AC33" s="948"/>
      <c r="AD33" s="948"/>
      <c r="AE33" s="948"/>
      <c r="AF33" s="948"/>
      <c r="AG33" s="948"/>
      <c r="AH33" s="948"/>
      <c r="AI33" s="948"/>
      <c r="AJ33" s="948"/>
    </row>
    <row r="34" spans="1:36" s="991" customFormat="1" ht="9" customHeight="1" x14ac:dyDescent="0.25">
      <c r="A34" s="1000" t="s">
        <v>181</v>
      </c>
      <c r="B34" s="981" t="str">
        <f>IF($E34="","",VLOOKUP($E34,'1MD ELO (10)'!$A$7:$O$80,14))</f>
        <v/>
      </c>
      <c r="C34" s="981" t="str">
        <f>IF($E34="","",VLOOKUP($E34,'1MD ELO (10)'!$A$7:$O$80,15))</f>
        <v/>
      </c>
      <c r="D34" s="1001" t="str">
        <f>IF($E34="","",VLOOKUP($E34,'1MD ELO (10)'!$A$7:$O$80,5))</f>
        <v/>
      </c>
      <c r="E34" s="983"/>
      <c r="F34" s="994" t="str">
        <f>UPPER(IF($E34="","",VLOOKUP($E34,'1MD ELO (10)'!$A$7:$O$80,2)))</f>
        <v/>
      </c>
      <c r="G34" s="994" t="str">
        <f>IF($E34="","",VLOOKUP($E34,'1MD ELO (10)'!$A$7:$O$80,3))</f>
        <v/>
      </c>
      <c r="H34" s="994"/>
      <c r="I34" s="995" t="str">
        <f>IF($E34="","",VLOOKUP($E34,'1MD ELO (10)'!$A$7:$O$80,4))</f>
        <v/>
      </c>
      <c r="J34" s="996" t="s">
        <v>343</v>
      </c>
      <c r="K34" s="997"/>
      <c r="L34" s="989"/>
      <c r="M34" s="1004" t="s">
        <v>59</v>
      </c>
      <c r="N34" s="1005"/>
      <c r="O34" s="987" t="s">
        <v>353</v>
      </c>
      <c r="P34" s="1009"/>
      <c r="Q34" s="989"/>
      <c r="R34" s="989"/>
      <c r="S34" s="990"/>
      <c r="X34" s="948"/>
      <c r="Y34" s="948"/>
      <c r="Z34" s="948"/>
      <c r="AA34" s="948"/>
      <c r="AB34" s="948"/>
      <c r="AC34" s="948"/>
      <c r="AD34" s="948"/>
      <c r="AE34" s="948"/>
      <c r="AF34" s="948"/>
      <c r="AG34" s="948"/>
      <c r="AH34" s="948"/>
      <c r="AI34" s="948"/>
      <c r="AJ34" s="948"/>
    </row>
    <row r="35" spans="1:36" s="991" customFormat="1" ht="9" customHeight="1" x14ac:dyDescent="0.25">
      <c r="A35" s="1000" t="s">
        <v>182</v>
      </c>
      <c r="B35" s="981">
        <f>IF($E35="","",VLOOKUP($E35,'1MD ELO (10)'!$A$7:$O$80,14))</f>
        <v>0</v>
      </c>
      <c r="C35" s="981">
        <f>IF($E35="","",VLOOKUP($E35,'1MD ELO (10)'!$A$7:$O$80,15))</f>
        <v>0</v>
      </c>
      <c r="D35" s="1001">
        <f>IF($E35="","",VLOOKUP($E35,'1MD ELO (10)'!$A$7:$O$80,5))</f>
        <v>0</v>
      </c>
      <c r="E35" s="983">
        <v>32</v>
      </c>
      <c r="F35" s="994" t="str">
        <f>UPPER(IF($E35="","",VLOOKUP($E35,'1MD ELO (10)'!$A$7:$O$80,2)))</f>
        <v>MEZŐ</v>
      </c>
      <c r="G35" s="994" t="str">
        <f>IF($E35="","",VLOOKUP($E35,'1MD ELO (10)'!$A$7:$O$80,3))</f>
        <v>Olivér</v>
      </c>
      <c r="H35" s="994"/>
      <c r="I35" s="995" t="str">
        <f>IF($E35="","",VLOOKUP($E35,'1MD ELO (10)'!$A$7:$O$80,4))</f>
        <v>Bu., II. Rákóczi F.</v>
      </c>
      <c r="J35" s="986"/>
      <c r="K35" s="987" t="str">
        <f>UPPER(IF(OR(J36="a",J36="as"),F35,IF(OR(J36="b",J36="bs"),F36,)))</f>
        <v>MEZŐ</v>
      </c>
      <c r="L35" s="988"/>
      <c r="M35" s="1006"/>
      <c r="N35" s="1007"/>
      <c r="O35" s="997"/>
      <c r="P35" s="989"/>
      <c r="Q35" s="989"/>
      <c r="R35" s="989"/>
      <c r="S35" s="990"/>
      <c r="X35" s="948"/>
      <c r="Y35" s="948"/>
      <c r="Z35" s="948"/>
      <c r="AA35" s="948"/>
      <c r="AB35" s="948"/>
      <c r="AC35" s="948"/>
      <c r="AD35" s="948"/>
      <c r="AE35" s="948"/>
      <c r="AF35" s="948"/>
      <c r="AG35" s="948"/>
      <c r="AH35" s="948"/>
      <c r="AI35" s="948"/>
      <c r="AJ35" s="948"/>
    </row>
    <row r="36" spans="1:36" s="991" customFormat="1" ht="9" customHeight="1" x14ac:dyDescent="0.25">
      <c r="A36" s="1000" t="s">
        <v>183</v>
      </c>
      <c r="B36" s="981" t="str">
        <f>IF($E36="","",VLOOKUP($E36,'1MD ELO (10)'!$A$7:$O$80,14))</f>
        <v/>
      </c>
      <c r="C36" s="981" t="str">
        <f>IF($E36="","",VLOOKUP($E36,'1MD ELO (10)'!$A$7:$O$80,15))</f>
        <v/>
      </c>
      <c r="D36" s="1001" t="str">
        <f>IF($E36="","",VLOOKUP($E36,'1MD ELO (10)'!$A$7:$O$80,5))</f>
        <v/>
      </c>
      <c r="E36" s="983"/>
      <c r="F36" s="994" t="str">
        <f>UPPER(IF($E36="","",VLOOKUP($E36,'1MD ELO (10)'!$A$7:$O$80,2)))</f>
        <v/>
      </c>
      <c r="G36" s="994" t="str">
        <f>IF($E36="","",VLOOKUP($E36,'1MD ELO (10)'!$A$7:$O$80,3))</f>
        <v/>
      </c>
      <c r="H36" s="994"/>
      <c r="I36" s="995" t="str">
        <f>IF($E36="","",VLOOKUP($E36,'1MD ELO (10)'!$A$7:$O$80,4))</f>
        <v/>
      </c>
      <c r="J36" s="996" t="s">
        <v>343</v>
      </c>
      <c r="K36" s="997"/>
      <c r="L36" s="998"/>
      <c r="M36" s="987" t="s">
        <v>354</v>
      </c>
      <c r="N36" s="1008"/>
      <c r="O36" s="1022" t="s">
        <v>82</v>
      </c>
      <c r="P36" s="1023"/>
      <c r="Q36" s="1022" t="s">
        <v>156</v>
      </c>
      <c r="R36" s="1023"/>
      <c r="S36" s="990"/>
      <c r="X36" s="948"/>
      <c r="Y36" s="948"/>
      <c r="Z36" s="948"/>
      <c r="AA36" s="948"/>
      <c r="AB36" s="948"/>
      <c r="AC36" s="948"/>
      <c r="AD36" s="948"/>
      <c r="AE36" s="948"/>
      <c r="AF36" s="948"/>
      <c r="AG36" s="948"/>
      <c r="AH36" s="948"/>
      <c r="AI36" s="948"/>
      <c r="AJ36" s="948"/>
    </row>
    <row r="37" spans="1:36" s="991" customFormat="1" ht="9" customHeight="1" x14ac:dyDescent="0.25">
      <c r="A37" s="993" t="s">
        <v>184</v>
      </c>
      <c r="B37" s="981">
        <f>IF($E37="","",VLOOKUP($E37,'1MD ELO (10)'!$A$7:$O$80,14))</f>
        <v>0</v>
      </c>
      <c r="C37" s="981">
        <f>IF($E37="","",VLOOKUP($E37,'1MD ELO (10)'!$A$7:$O$80,15))</f>
        <v>0</v>
      </c>
      <c r="D37" s="1001">
        <f>IF($E37="","",VLOOKUP($E37,'1MD ELO (10)'!$A$7:$O$80,5))</f>
        <v>0</v>
      </c>
      <c r="E37" s="983">
        <v>15</v>
      </c>
      <c r="F37" s="994" t="str">
        <f>UPPER(IF($E37="","",VLOOKUP($E37,'1MD ELO (10)'!$A$7:$O$80,2)))</f>
        <v>NAGY</v>
      </c>
      <c r="G37" s="994" t="str">
        <f>IF($E37="","",VLOOKUP($E37,'1MD ELO (10)'!$A$7:$O$80,3))</f>
        <v>Máté Gyula</v>
      </c>
      <c r="H37" s="994"/>
      <c r="I37" s="995" t="str">
        <f>IF($E37="","",VLOOKUP($E37,'1MD ELO (10)'!$A$7:$O$80,4))</f>
        <v>Bu., József A.</v>
      </c>
      <c r="J37" s="986"/>
      <c r="K37" s="987" t="str">
        <f>UPPER(IF(OR(J38="a",J38="as"),F37,IF(OR(J38="b",J38="bs"),F38,)))</f>
        <v>NAGY</v>
      </c>
      <c r="L37" s="1009"/>
      <c r="M37" s="997"/>
      <c r="N37" s="989"/>
      <c r="O37" s="1024" t="s">
        <v>248</v>
      </c>
      <c r="P37" s="1025"/>
      <c r="Q37" s="1022"/>
      <c r="R37" s="1023"/>
      <c r="S37" s="990"/>
      <c r="X37" s="948"/>
      <c r="Y37" s="948"/>
      <c r="Z37" s="948"/>
      <c r="AA37" s="948"/>
      <c r="AB37" s="948"/>
      <c r="AC37" s="948"/>
      <c r="AD37" s="948"/>
      <c r="AE37" s="948"/>
      <c r="AF37" s="948"/>
      <c r="AG37" s="948"/>
      <c r="AH37" s="948"/>
      <c r="AI37" s="948"/>
      <c r="AJ37" s="948"/>
    </row>
    <row r="38" spans="1:36" s="991" customFormat="1" ht="9" customHeight="1" x14ac:dyDescent="0.25">
      <c r="A38" s="1010" t="s">
        <v>185</v>
      </c>
      <c r="B38" s="981" t="str">
        <f>IF($E38="","",VLOOKUP($E38,'1MD ELO (10)'!$A$7:$O$80,14))</f>
        <v/>
      </c>
      <c r="C38" s="981" t="str">
        <f>IF($E38="","",VLOOKUP($E38,'1MD ELO (10)'!$A$7:$O$80,15))</f>
        <v/>
      </c>
      <c r="D38" s="1001" t="str">
        <f>IF($E38="","",VLOOKUP($E38,'1MD ELO (10)'!$A$7:$O$80,5))</f>
        <v/>
      </c>
      <c r="E38" s="983"/>
      <c r="F38" s="1011" t="str">
        <f>UPPER(IF($E38="","",VLOOKUP($E38,'1MD ELO (10)'!$A$7:$O$80,2)))</f>
        <v/>
      </c>
      <c r="G38" s="1011" t="str">
        <f>IF($E38="","",VLOOKUP($E38,'1MD ELO (10)'!$A$7:$O$80,3))</f>
        <v/>
      </c>
      <c r="H38" s="1011"/>
      <c r="I38" s="1012" t="str">
        <f>IF($E38="","",VLOOKUP($E38,'1MD ELO (10)'!$A$7:$O$80,4))</f>
        <v/>
      </c>
      <c r="J38" s="996" t="s">
        <v>343</v>
      </c>
      <c r="K38" s="997"/>
      <c r="L38" s="989"/>
      <c r="M38" s="989"/>
      <c r="N38" s="1026"/>
      <c r="O38" s="1027" t="s">
        <v>59</v>
      </c>
      <c r="P38" s="1028"/>
      <c r="Q38" s="1024" t="s">
        <v>355</v>
      </c>
      <c r="R38" s="1025"/>
      <c r="S38" s="990"/>
      <c r="X38" s="948"/>
      <c r="Y38" s="948"/>
      <c r="Z38" s="948"/>
      <c r="AA38" s="948"/>
      <c r="AB38" s="948"/>
      <c r="AC38" s="948"/>
      <c r="AD38" s="948"/>
      <c r="AE38" s="948"/>
      <c r="AF38" s="948"/>
      <c r="AG38" s="948"/>
      <c r="AH38" s="948"/>
      <c r="AI38" s="948"/>
      <c r="AJ38" s="948"/>
    </row>
    <row r="39" spans="1:36" s="991" customFormat="1" ht="9" customHeight="1" x14ac:dyDescent="0.25">
      <c r="A39" s="980" t="s">
        <v>186</v>
      </c>
      <c r="B39" s="981">
        <f>IF($E39="","",VLOOKUP($E39,'1MD ELO (10)'!$A$7:$O$80,14))</f>
        <v>0</v>
      </c>
      <c r="C39" s="981">
        <f>IF($E39="","",VLOOKUP($E39,'1MD ELO (10)'!$A$7:$O$80,15))</f>
        <v>0</v>
      </c>
      <c r="D39" s="1001">
        <f>IF($E39="","",VLOOKUP($E39,'1MD ELO (10)'!$A$7:$O$80,5))</f>
        <v>0</v>
      </c>
      <c r="E39" s="983">
        <v>5</v>
      </c>
      <c r="F39" s="1011" t="str">
        <f>UPPER(IF($E39="","",VLOOKUP($E39,'1MD ELO (10)'!$A$7:$O$80,2)))</f>
        <v>FRÁTER</v>
      </c>
      <c r="G39" s="1011" t="str">
        <f>IF($E39="","",VLOOKUP($E39,'1MD ELO (10)'!$A$7:$O$80,3))</f>
        <v>Noel</v>
      </c>
      <c r="H39" s="1011"/>
      <c r="I39" s="1012" t="str">
        <f>IF($E39="","",VLOOKUP($E39,'1MD ELO (10)'!$A$7:$O$80,4))</f>
        <v>Ko., Sulyok I.</v>
      </c>
      <c r="J39" s="986"/>
      <c r="K39" s="987" t="str">
        <f>UPPER(IF(OR(J40="a",J40="as"),F39,IF(OR(J40="b",J40="bs"),F40,)))</f>
        <v>FRÁTER</v>
      </c>
      <c r="L39" s="988"/>
      <c r="M39" s="989"/>
      <c r="N39" s="1029"/>
      <c r="O39" s="1024" t="s">
        <v>263</v>
      </c>
      <c r="P39" s="1030"/>
      <c r="Q39" s="1023"/>
      <c r="R39" s="1023"/>
      <c r="S39" s="990"/>
      <c r="X39" s="948"/>
      <c r="Y39" s="948"/>
      <c r="Z39" s="948"/>
      <c r="AA39" s="948"/>
      <c r="AB39" s="948"/>
      <c r="AC39" s="948"/>
      <c r="AD39" s="948"/>
      <c r="AE39" s="948"/>
      <c r="AF39" s="948"/>
      <c r="AG39" s="948"/>
      <c r="AH39" s="948"/>
      <c r="AI39" s="948"/>
      <c r="AJ39" s="948"/>
    </row>
    <row r="40" spans="1:36" s="991" customFormat="1" ht="9" customHeight="1" x14ac:dyDescent="0.25">
      <c r="A40" s="993" t="s">
        <v>187</v>
      </c>
      <c r="B40" s="981" t="str">
        <f>IF($E40="","",VLOOKUP($E40,'1MD ELO (10)'!$A$7:$O$80,14))</f>
        <v/>
      </c>
      <c r="C40" s="981" t="str">
        <f>IF($E40="","",VLOOKUP($E40,'1MD ELO (10)'!$A$7:$O$80,15))</f>
        <v/>
      </c>
      <c r="D40" s="1001" t="str">
        <f>IF($E40="","",VLOOKUP($E40,'1MD ELO (10)'!$A$7:$O$80,5))</f>
        <v/>
      </c>
      <c r="E40" s="983"/>
      <c r="F40" s="994" t="str">
        <f>UPPER(IF($E40="","",VLOOKUP($E40,'1MD ELO (10)'!$A$7:$O$80,2)))</f>
        <v/>
      </c>
      <c r="G40" s="994" t="str">
        <f>IF($E40="","",VLOOKUP($E40,'1MD ELO (10)'!$A$7:$O$80,3))</f>
        <v/>
      </c>
      <c r="H40" s="994"/>
      <c r="I40" s="995" t="str">
        <f>IF($E40="","",VLOOKUP($E40,'1MD ELO (10)'!$A$7:$O$80,4))</f>
        <v/>
      </c>
      <c r="J40" s="996" t="s">
        <v>343</v>
      </c>
      <c r="K40" s="997"/>
      <c r="L40" s="998"/>
      <c r="M40" s="987" t="s">
        <v>356</v>
      </c>
      <c r="N40" s="988"/>
      <c r="O40" s="1023"/>
      <c r="P40" s="1023"/>
      <c r="Q40" s="1023"/>
      <c r="R40" s="1023"/>
      <c r="S40" s="990"/>
      <c r="X40" s="948"/>
      <c r="Y40" s="948"/>
      <c r="Z40" s="948"/>
      <c r="AA40" s="948"/>
      <c r="AB40" s="948"/>
      <c r="AC40" s="948"/>
      <c r="AD40" s="948"/>
      <c r="AE40" s="948"/>
      <c r="AF40" s="948"/>
      <c r="AG40" s="948"/>
      <c r="AH40" s="948"/>
      <c r="AI40" s="948"/>
      <c r="AJ40" s="948"/>
    </row>
    <row r="41" spans="1:36" s="991" customFormat="1" ht="9" customHeight="1" x14ac:dyDescent="0.25">
      <c r="A41" s="1000" t="s">
        <v>188</v>
      </c>
      <c r="B41" s="981">
        <f>IF($E41="","",VLOOKUP($E41,'1MD ELO (10)'!$A$7:$O$80,14))</f>
        <v>0</v>
      </c>
      <c r="C41" s="981">
        <f>IF($E41="","",VLOOKUP($E41,'1MD ELO (10)'!$A$7:$O$80,15))</f>
        <v>0</v>
      </c>
      <c r="D41" s="1001">
        <f>IF($E41="","",VLOOKUP($E41,'1MD ELO (10)'!$A$7:$O$80,5))</f>
        <v>0</v>
      </c>
      <c r="E41" s="983">
        <v>33</v>
      </c>
      <c r="F41" s="994" t="str">
        <f>UPPER(IF($E41="","",VLOOKUP($E41,'1MD ELO (10)'!$A$7:$O$80,2)))</f>
        <v>KIRÁLY</v>
      </c>
      <c r="G41" s="994" t="str">
        <f>IF($E41="","",VLOOKUP($E41,'1MD ELO (10)'!$A$7:$O$80,3))</f>
        <v>Krisztián Raul</v>
      </c>
      <c r="H41" s="994"/>
      <c r="I41" s="995" t="str">
        <f>IF($E41="","",VLOOKUP($E41,'1MD ELO (10)'!$A$7:$O$80,4))</f>
        <v>Bu., II. Rákóczi F.</v>
      </c>
      <c r="J41" s="986"/>
      <c r="K41" s="987" t="str">
        <f>UPPER(IF(OR(J42="a",J42="as"),F41,IF(OR(J42="b",J42="bs"),F42,)))</f>
        <v>KIRÁLY</v>
      </c>
      <c r="L41" s="1002"/>
      <c r="M41" s="997"/>
      <c r="N41" s="1003"/>
      <c r="O41" s="1023"/>
      <c r="P41" s="1023"/>
      <c r="Q41" s="1031" t="str">
        <f>IF(Y3="","",CONCATENATE(AB1," pont"))</f>
        <v/>
      </c>
      <c r="R41" s="1031"/>
      <c r="S41" s="990"/>
      <c r="X41" s="948"/>
      <c r="Y41" s="948"/>
      <c r="Z41" s="948"/>
      <c r="AA41" s="948"/>
      <c r="AB41" s="948"/>
      <c r="AC41" s="948"/>
      <c r="AD41" s="948"/>
      <c r="AE41" s="948"/>
      <c r="AF41" s="948"/>
      <c r="AG41" s="948"/>
      <c r="AH41" s="948"/>
      <c r="AI41" s="948"/>
      <c r="AJ41" s="948"/>
    </row>
    <row r="42" spans="1:36" s="991" customFormat="1" ht="9" customHeight="1" x14ac:dyDescent="0.25">
      <c r="A42" s="1000" t="s">
        <v>189</v>
      </c>
      <c r="B42" s="981" t="str">
        <f>IF($E42="","",VLOOKUP($E42,'1MD ELO (10)'!$A$7:$O$80,14))</f>
        <v/>
      </c>
      <c r="C42" s="981" t="str">
        <f>IF($E42="","",VLOOKUP($E42,'1MD ELO (10)'!$A$7:$O$80,15))</f>
        <v/>
      </c>
      <c r="D42" s="1001" t="str">
        <f>IF($E42="","",VLOOKUP($E42,'1MD ELO (10)'!$A$7:$O$80,5))</f>
        <v/>
      </c>
      <c r="E42" s="983"/>
      <c r="F42" s="994" t="str">
        <f>UPPER(IF($E42="","",VLOOKUP($E42,'1MD ELO (10)'!$A$7:$O$80,2)))</f>
        <v/>
      </c>
      <c r="G42" s="994" t="str">
        <f>IF($E42="","",VLOOKUP($E42,'1MD ELO (10)'!$A$7:$O$80,3))</f>
        <v/>
      </c>
      <c r="H42" s="994"/>
      <c r="I42" s="995" t="str">
        <f>IF($E42="","",VLOOKUP($E42,'1MD ELO (10)'!$A$7:$O$80,4))</f>
        <v/>
      </c>
      <c r="J42" s="996" t="s">
        <v>343</v>
      </c>
      <c r="K42" s="997"/>
      <c r="L42" s="989"/>
      <c r="M42" s="1004" t="s">
        <v>59</v>
      </c>
      <c r="N42" s="1005"/>
      <c r="O42" s="987" t="s">
        <v>357</v>
      </c>
      <c r="P42" s="988"/>
      <c r="Q42" s="989"/>
      <c r="R42" s="989"/>
      <c r="S42" s="990"/>
      <c r="X42" s="948"/>
      <c r="Y42" s="948"/>
      <c r="Z42" s="948"/>
      <c r="AA42" s="948"/>
      <c r="AB42" s="948"/>
      <c r="AC42" s="948"/>
      <c r="AD42" s="948"/>
      <c r="AE42" s="948"/>
      <c r="AF42" s="948"/>
      <c r="AG42" s="948"/>
      <c r="AH42" s="948"/>
      <c r="AI42" s="948"/>
      <c r="AJ42" s="948"/>
    </row>
    <row r="43" spans="1:36" s="991" customFormat="1" ht="9" customHeight="1" x14ac:dyDescent="0.25">
      <c r="A43" s="1000" t="s">
        <v>190</v>
      </c>
      <c r="B43" s="981">
        <f>IF($E43="","",VLOOKUP($E43,'1MD ELO (10)'!$A$7:$O$80,14))</f>
        <v>0</v>
      </c>
      <c r="C43" s="981">
        <f>IF($E43="","",VLOOKUP($E43,'1MD ELO (10)'!$A$7:$O$80,15))</f>
        <v>0</v>
      </c>
      <c r="D43" s="982">
        <f>IF($E43="","",VLOOKUP($E43,'1MD ELO (10)'!$A$7:$O$80,5))</f>
        <v>0</v>
      </c>
      <c r="E43" s="983">
        <v>29</v>
      </c>
      <c r="F43" s="994" t="str">
        <f>UPPER(IF($E43="","",VLOOKUP($E43,'1MD ELO (10)'!$A$7:$O$80,2)))</f>
        <v>NAGY</v>
      </c>
      <c r="G43" s="994" t="str">
        <f>IF($E43="","",VLOOKUP($E43,'1MD ELO (10)'!$A$7:$O$80,3))</f>
        <v>Leandró Umbertó</v>
      </c>
      <c r="H43" s="994"/>
      <c r="I43" s="995" t="str">
        <f>IF($E43="","",VLOOKUP($E43,'1MD ELO (10)'!$A$7:$O$80,4))</f>
        <v>Bu., József A.</v>
      </c>
      <c r="J43" s="986"/>
      <c r="K43" s="987" t="s">
        <v>358</v>
      </c>
      <c r="L43" s="988"/>
      <c r="M43" s="1006"/>
      <c r="N43" s="1007"/>
      <c r="O43" s="997"/>
      <c r="P43" s="1003"/>
      <c r="Q43" s="989"/>
      <c r="R43" s="989"/>
      <c r="S43" s="990"/>
      <c r="X43" s="948"/>
      <c r="Y43" s="948"/>
      <c r="Z43" s="948"/>
      <c r="AA43" s="948"/>
      <c r="AB43" s="948"/>
      <c r="AC43" s="948"/>
      <c r="AD43" s="948"/>
      <c r="AE43" s="948"/>
      <c r="AF43" s="948"/>
      <c r="AG43" s="948"/>
      <c r="AH43" s="948"/>
      <c r="AI43" s="948"/>
      <c r="AJ43" s="948"/>
    </row>
    <row r="44" spans="1:36" s="991" customFormat="1" ht="9" customHeight="1" x14ac:dyDescent="0.25">
      <c r="A44" s="1000" t="s">
        <v>191</v>
      </c>
      <c r="B44" s="981">
        <f>IF($E44="","",VLOOKUP($E44,'1MD ELO (10)'!$A$7:$O$80,14))</f>
        <v>0</v>
      </c>
      <c r="C44" s="981">
        <f>IF($E44="","",VLOOKUP($E44,'1MD ELO (10)'!$A$7:$O$80,15))</f>
        <v>0</v>
      </c>
      <c r="D44" s="982">
        <f>IF($E44="","",VLOOKUP($E44,'1MD ELO (10)'!$A$7:$O$80,5))</f>
        <v>0</v>
      </c>
      <c r="E44" s="983">
        <v>22</v>
      </c>
      <c r="F44" s="994" t="str">
        <f>UPPER(IF($E44="","",VLOOKUP($E44,'1MD ELO (10)'!$A$7:$O$80,2)))</f>
        <v>CSŐSZ</v>
      </c>
      <c r="G44" s="994" t="str">
        <f>IF($E44="","",VLOOKUP($E44,'1MD ELO (10)'!$A$7:$O$80,3))</f>
        <v>Csaba</v>
      </c>
      <c r="H44" s="994"/>
      <c r="I44" s="995" t="str">
        <f>IF($E44="","",VLOOKUP($E44,'1MD ELO (10)'!$A$7:$O$80,4))</f>
        <v>Bu., József A.</v>
      </c>
      <c r="J44" s="996"/>
      <c r="K44" s="997"/>
      <c r="L44" s="998"/>
      <c r="M44" s="987" t="s">
        <v>357</v>
      </c>
      <c r="N44" s="1008"/>
      <c r="O44" s="989"/>
      <c r="P44" s="1003"/>
      <c r="Q44" s="989"/>
      <c r="R44" s="989"/>
      <c r="S44" s="990"/>
      <c r="X44" s="948"/>
      <c r="Y44" s="948"/>
      <c r="Z44" s="948"/>
      <c r="AA44" s="948"/>
      <c r="AB44" s="948"/>
      <c r="AC44" s="948"/>
      <c r="AD44" s="948"/>
      <c r="AE44" s="948"/>
      <c r="AF44" s="948"/>
      <c r="AG44" s="948"/>
      <c r="AH44" s="948"/>
      <c r="AI44" s="948"/>
      <c r="AJ44" s="948"/>
    </row>
    <row r="45" spans="1:36" s="991" customFormat="1" ht="9" customHeight="1" x14ac:dyDescent="0.25">
      <c r="A45" s="993" t="s">
        <v>192</v>
      </c>
      <c r="B45" s="981">
        <f>IF($E45="","",VLOOKUP($E45,'1MD ELO (10)'!$A$7:$O$80,14))</f>
        <v>0</v>
      </c>
      <c r="C45" s="981">
        <f>IF($E45="","",VLOOKUP($E45,'1MD ELO (10)'!$A$7:$O$80,15))</f>
        <v>0</v>
      </c>
      <c r="D45" s="1001">
        <f>IF($E45="","",VLOOKUP($E45,'1MD ELO (10)'!$A$7:$O$80,5))</f>
        <v>0</v>
      </c>
      <c r="E45" s="983">
        <v>16</v>
      </c>
      <c r="F45" s="994" t="str">
        <f>UPPER(IF($E45="","",VLOOKUP($E45,'1MD ELO (10)'!$A$7:$O$80,2)))</f>
        <v>LAKATOS</v>
      </c>
      <c r="G45" s="994" t="str">
        <f>IF($E45="","",VLOOKUP($E45,'1MD ELO (10)'!$A$7:$O$80,3))</f>
        <v>Marcell</v>
      </c>
      <c r="H45" s="994"/>
      <c r="I45" s="995" t="str">
        <f>IF($E45="","",VLOOKUP($E45,'1MD ELO (10)'!$A$7:$O$80,4))</f>
        <v>Bu., József A.</v>
      </c>
      <c r="J45" s="986"/>
      <c r="K45" s="987" t="str">
        <f>UPPER(IF(OR(J46="a",J46="as"),F45,IF(OR(J46="b",J46="bs"),F46,)))</f>
        <v>LAKATOS</v>
      </c>
      <c r="L45" s="1009"/>
      <c r="M45" s="997"/>
      <c r="N45" s="989"/>
      <c r="O45" s="989"/>
      <c r="P45" s="1003"/>
      <c r="Q45" s="989"/>
      <c r="R45" s="989"/>
      <c r="S45" s="990"/>
      <c r="X45" s="948"/>
      <c r="Y45" s="948"/>
      <c r="Z45" s="948"/>
      <c r="AA45" s="948"/>
      <c r="AB45" s="948"/>
      <c r="AC45" s="948"/>
      <c r="AD45" s="948"/>
      <c r="AE45" s="948"/>
      <c r="AF45" s="948"/>
      <c r="AG45" s="948"/>
      <c r="AH45" s="948"/>
      <c r="AI45" s="948"/>
      <c r="AJ45" s="948"/>
    </row>
    <row r="46" spans="1:36" s="991" customFormat="1" ht="9" customHeight="1" x14ac:dyDescent="0.25">
      <c r="A46" s="1010" t="s">
        <v>193</v>
      </c>
      <c r="B46" s="981" t="str">
        <f>IF($E46="","",VLOOKUP($E46,'1MD ELO (10)'!$A$7:$O$80,14))</f>
        <v/>
      </c>
      <c r="C46" s="981" t="str">
        <f>IF($E46="","",VLOOKUP($E46,'1MD ELO (10)'!$A$7:$O$80,15))</f>
        <v/>
      </c>
      <c r="D46" s="1001" t="str">
        <f>IF($E46="","",VLOOKUP($E46,'1MD ELO (10)'!$A$7:$O$80,5))</f>
        <v/>
      </c>
      <c r="E46" s="983"/>
      <c r="F46" s="1011" t="str">
        <f>UPPER(IF($E46="","",VLOOKUP($E46,'1MD ELO (10)'!$A$7:$O$80,2)))</f>
        <v/>
      </c>
      <c r="G46" s="1011" t="str">
        <f>IF($E46="","",VLOOKUP($E46,'1MD ELO (10)'!$A$7:$O$80,3))</f>
        <v/>
      </c>
      <c r="H46" s="1011"/>
      <c r="I46" s="1012" t="str">
        <f>IF($E46="","",VLOOKUP($E46,'1MD ELO (10)'!$A$7:$O$80,4))</f>
        <v/>
      </c>
      <c r="J46" s="996" t="s">
        <v>343</v>
      </c>
      <c r="K46" s="997"/>
      <c r="L46" s="989"/>
      <c r="M46" s="989"/>
      <c r="N46" s="1013"/>
      <c r="O46" s="1004" t="s">
        <v>59</v>
      </c>
      <c r="P46" s="1005"/>
      <c r="Q46" s="987" t="s">
        <v>359</v>
      </c>
      <c r="R46" s="988"/>
      <c r="S46" s="990"/>
      <c r="X46" s="948"/>
      <c r="Y46" s="948"/>
      <c r="Z46" s="948"/>
      <c r="AA46" s="948"/>
      <c r="AB46" s="948"/>
      <c r="AC46" s="948"/>
      <c r="AD46" s="948"/>
      <c r="AE46" s="948"/>
      <c r="AF46" s="948"/>
      <c r="AG46" s="948"/>
      <c r="AH46" s="948"/>
      <c r="AI46" s="948"/>
      <c r="AJ46" s="948"/>
    </row>
    <row r="47" spans="1:36" s="991" customFormat="1" ht="9" customHeight="1" x14ac:dyDescent="0.25">
      <c r="A47" s="980" t="s">
        <v>194</v>
      </c>
      <c r="B47" s="981">
        <f>IF($E47="","",VLOOKUP($E47,'1MD ELO (10)'!$A$7:$O$80,14))</f>
        <v>0</v>
      </c>
      <c r="C47" s="981">
        <f>IF($E47="","",VLOOKUP($E47,'1MD ELO (10)'!$A$7:$O$80,15))</f>
        <v>0</v>
      </c>
      <c r="D47" s="1001">
        <f>IF($E47="","",VLOOKUP($E47,'1MD ELO (10)'!$A$7:$O$80,5))</f>
        <v>0</v>
      </c>
      <c r="E47" s="983">
        <v>11</v>
      </c>
      <c r="F47" s="1011" t="str">
        <f>UPPER(IF($E47="","",VLOOKUP($E47,'1MD ELO (10)'!$A$7:$O$80,2)))</f>
        <v>KOVÁCS</v>
      </c>
      <c r="G47" s="1011" t="str">
        <f>IF($E47="","",VLOOKUP($E47,'1MD ELO (10)'!$A$7:$O$80,3))</f>
        <v>Márton</v>
      </c>
      <c r="H47" s="1011"/>
      <c r="I47" s="1012" t="str">
        <f>IF($E47="","",VLOOKUP($E47,'1MD ELO (10)'!$A$7:$O$80,4))</f>
        <v>Db., Kossuth L.</v>
      </c>
      <c r="J47" s="986"/>
      <c r="K47" s="987" t="str">
        <f>UPPER(IF(OR(J48="a",J48="as"),F47,IF(OR(J48="b",J48="bs"),F48,)))</f>
        <v>KOVÁCS</v>
      </c>
      <c r="L47" s="988"/>
      <c r="M47" s="989"/>
      <c r="N47" s="989"/>
      <c r="O47" s="989"/>
      <c r="P47" s="1003"/>
      <c r="Q47" s="997"/>
      <c r="R47" s="1003"/>
      <c r="S47" s="990"/>
      <c r="X47" s="948"/>
      <c r="Y47" s="948"/>
      <c r="Z47" s="948"/>
      <c r="AA47" s="948"/>
      <c r="AB47" s="948"/>
      <c r="AC47" s="948"/>
      <c r="AD47" s="948"/>
      <c r="AE47" s="948"/>
      <c r="AF47" s="948"/>
      <c r="AG47" s="948"/>
      <c r="AH47" s="948"/>
      <c r="AI47" s="948"/>
      <c r="AJ47" s="948"/>
    </row>
    <row r="48" spans="1:36" s="991" customFormat="1" ht="9" customHeight="1" x14ac:dyDescent="0.25">
      <c r="A48" s="993" t="s">
        <v>195</v>
      </c>
      <c r="B48" s="981" t="str">
        <f>IF($E48="","",VLOOKUP($E48,'1MD ELO (10)'!$A$7:$O$80,14))</f>
        <v/>
      </c>
      <c r="C48" s="981" t="str">
        <f>IF($E48="","",VLOOKUP($E48,'1MD ELO (10)'!$A$7:$O$80,15))</f>
        <v/>
      </c>
      <c r="D48" s="1001" t="str">
        <f>IF($E48="","",VLOOKUP($E48,'1MD ELO (10)'!$A$7:$O$80,5))</f>
        <v/>
      </c>
      <c r="E48" s="983"/>
      <c r="F48" s="994" t="str">
        <f>UPPER(IF($E48="","",VLOOKUP($E48,'1MD ELO (10)'!$A$7:$O$80,2)))</f>
        <v/>
      </c>
      <c r="G48" s="994" t="str">
        <f>IF($E48="","",VLOOKUP($E48,'1MD ELO (10)'!$A$7:$O$80,3))</f>
        <v/>
      </c>
      <c r="H48" s="994"/>
      <c r="I48" s="995" t="str">
        <f>IF($E48="","",VLOOKUP($E48,'1MD ELO (10)'!$A$7:$O$80,4))</f>
        <v/>
      </c>
      <c r="J48" s="996" t="s">
        <v>343</v>
      </c>
      <c r="K48" s="997"/>
      <c r="L48" s="998"/>
      <c r="M48" s="987" t="s">
        <v>360</v>
      </c>
      <c r="N48" s="988"/>
      <c r="O48" s="989"/>
      <c r="P48" s="1003"/>
      <c r="Q48" s="989"/>
      <c r="R48" s="1003"/>
      <c r="S48" s="990"/>
      <c r="X48" s="948"/>
      <c r="Y48" s="948"/>
      <c r="Z48" s="948"/>
      <c r="AA48" s="948"/>
      <c r="AB48" s="948"/>
      <c r="AC48" s="948"/>
      <c r="AD48" s="948"/>
      <c r="AE48" s="948"/>
      <c r="AF48" s="948"/>
      <c r="AG48" s="948"/>
      <c r="AH48" s="948"/>
      <c r="AI48" s="948"/>
      <c r="AJ48" s="948"/>
    </row>
    <row r="49" spans="1:36" s="991" customFormat="1" ht="9" customHeight="1" x14ac:dyDescent="0.25">
      <c r="A49" s="1000" t="s">
        <v>196</v>
      </c>
      <c r="B49" s="981">
        <f>IF($E49="","",VLOOKUP($E49,'1MD ELO (10)'!$A$7:$O$80,14))</f>
        <v>0</v>
      </c>
      <c r="C49" s="981">
        <f>IF($E49="","",VLOOKUP($E49,'1MD ELO (10)'!$A$7:$O$80,15))</f>
        <v>0</v>
      </c>
      <c r="D49" s="1001">
        <f>IF($E49="","",VLOOKUP($E49,'1MD ELO (10)'!$A$7:$O$80,5))</f>
        <v>0</v>
      </c>
      <c r="E49" s="983">
        <v>36</v>
      </c>
      <c r="F49" s="994" t="str">
        <f>UPPER(IF($E49="","",VLOOKUP($E49,'1MD ELO (10)'!$A$7:$O$80,2)))</f>
        <v>MEZŐ</v>
      </c>
      <c r="G49" s="994" t="str">
        <f>IF($E49="","",VLOOKUP($E49,'1MD ELO (10)'!$A$7:$O$80,3))</f>
        <v>József</v>
      </c>
      <c r="H49" s="994"/>
      <c r="I49" s="995" t="str">
        <f>IF($E49="","",VLOOKUP($E49,'1MD ELO (10)'!$A$7:$O$80,4))</f>
        <v>Bu., II. Rákóczi F.</v>
      </c>
      <c r="J49" s="986"/>
      <c r="K49" s="987" t="str">
        <f>UPPER(IF(OR(J50="a",J50="as"),F49,IF(OR(J50="b",J50="bs"),F50,)))</f>
        <v>MEZŐ</v>
      </c>
      <c r="L49" s="1002"/>
      <c r="M49" s="997"/>
      <c r="N49" s="1003"/>
      <c r="O49" s="989"/>
      <c r="P49" s="1003"/>
      <c r="Q49" s="989"/>
      <c r="R49" s="1003"/>
      <c r="S49" s="990"/>
      <c r="X49" s="948"/>
      <c r="Y49" s="948"/>
      <c r="Z49" s="948"/>
      <c r="AA49" s="948"/>
      <c r="AB49" s="948"/>
      <c r="AC49" s="948"/>
      <c r="AD49" s="948"/>
      <c r="AE49" s="948"/>
      <c r="AF49" s="948"/>
      <c r="AG49" s="948"/>
      <c r="AH49" s="948"/>
      <c r="AI49" s="948"/>
      <c r="AJ49" s="948"/>
    </row>
    <row r="50" spans="1:36" s="991" customFormat="1" ht="9" customHeight="1" x14ac:dyDescent="0.25">
      <c r="A50" s="1000" t="s">
        <v>197</v>
      </c>
      <c r="B50" s="981" t="str">
        <f>IF($E50="","",VLOOKUP($E50,'1MD ELO (10)'!$A$7:$O$80,14))</f>
        <v/>
      </c>
      <c r="C50" s="981" t="str">
        <f>IF($E50="","",VLOOKUP($E50,'1MD ELO (10)'!$A$7:$O$80,15))</f>
        <v/>
      </c>
      <c r="D50" s="1001" t="str">
        <f>IF($E50="","",VLOOKUP($E50,'1MD ELO (10)'!$A$7:$O$80,5))</f>
        <v/>
      </c>
      <c r="E50" s="983"/>
      <c r="F50" s="994" t="str">
        <f>UPPER(IF($E50="","",VLOOKUP($E50,'1MD ELO (10)'!$A$7:$O$80,2)))</f>
        <v/>
      </c>
      <c r="G50" s="994" t="str">
        <f>IF($E50="","",VLOOKUP($E50,'1MD ELO (10)'!$A$7:$O$80,3))</f>
        <v/>
      </c>
      <c r="H50" s="994"/>
      <c r="I50" s="995" t="str">
        <f>IF($E50="","",VLOOKUP($E50,'1MD ELO (10)'!$A$7:$O$80,4))</f>
        <v/>
      </c>
      <c r="J50" s="996" t="s">
        <v>343</v>
      </c>
      <c r="K50" s="997"/>
      <c r="L50" s="989"/>
      <c r="M50" s="1004" t="s">
        <v>59</v>
      </c>
      <c r="N50" s="1005"/>
      <c r="O50" s="987" t="s">
        <v>360</v>
      </c>
      <c r="P50" s="1009"/>
      <c r="Q50" s="989"/>
      <c r="R50" s="1003"/>
      <c r="S50" s="990"/>
      <c r="X50" s="948"/>
      <c r="Y50" s="948"/>
      <c r="Z50" s="948"/>
      <c r="AA50" s="948"/>
      <c r="AB50" s="948"/>
      <c r="AC50" s="948"/>
      <c r="AD50" s="948"/>
      <c r="AE50" s="948"/>
      <c r="AF50" s="948"/>
      <c r="AG50" s="948"/>
      <c r="AH50" s="948"/>
      <c r="AI50" s="948"/>
      <c r="AJ50" s="948"/>
    </row>
    <row r="51" spans="1:36" s="991" customFormat="1" ht="9" customHeight="1" x14ac:dyDescent="0.25">
      <c r="A51" s="1000" t="s">
        <v>198</v>
      </c>
      <c r="B51" s="981">
        <f>IF($E51="","",VLOOKUP($E51,'1MD ELO (10)'!$A$7:$O$80,14))</f>
        <v>0</v>
      </c>
      <c r="C51" s="981">
        <f>IF($E51="","",VLOOKUP($E51,'1MD ELO (10)'!$A$7:$O$80,15))</f>
        <v>0</v>
      </c>
      <c r="D51" s="1001">
        <f>IF($E51="","",VLOOKUP($E51,'1MD ELO (10)'!$A$7:$O$80,5))</f>
        <v>0</v>
      </c>
      <c r="E51" s="983">
        <v>3</v>
      </c>
      <c r="F51" s="994" t="str">
        <f>UPPER(IF($E51="","",VLOOKUP($E51,'1MD ELO (10)'!$A$7:$O$80,2)))</f>
        <v>MÓNUS</v>
      </c>
      <c r="G51" s="994" t="str">
        <f>IF($E51="","",VLOOKUP($E51,'1MD ELO (10)'!$A$7:$O$80,3))</f>
        <v>Gergő</v>
      </c>
      <c r="H51" s="994"/>
      <c r="I51" s="995" t="str">
        <f>IF($E51="","",VLOOKUP($E51,'1MD ELO (10)'!$A$7:$O$80,4))</f>
        <v>Db., Szt. József</v>
      </c>
      <c r="J51" s="986"/>
      <c r="K51" s="987" t="str">
        <f>UPPER(IF(OR(J52="a",J52="as"),F51,IF(OR(J52="b",J52="bs"),F52,)))</f>
        <v>MÓNUS</v>
      </c>
      <c r="L51" s="988"/>
      <c r="M51" s="1006"/>
      <c r="N51" s="1007"/>
      <c r="O51" s="997"/>
      <c r="P51" s="989"/>
      <c r="Q51" s="989"/>
      <c r="R51" s="1003"/>
      <c r="S51" s="990"/>
      <c r="X51" s="948"/>
      <c r="Y51" s="948"/>
      <c r="Z51" s="948"/>
      <c r="AA51" s="948"/>
      <c r="AB51" s="948"/>
      <c r="AC51" s="948"/>
      <c r="AD51" s="948"/>
      <c r="AE51" s="948"/>
      <c r="AF51" s="948"/>
      <c r="AG51" s="948"/>
      <c r="AH51" s="948"/>
      <c r="AI51" s="948"/>
      <c r="AJ51" s="948"/>
    </row>
    <row r="52" spans="1:36" s="991" customFormat="1" ht="9" customHeight="1" x14ac:dyDescent="0.25">
      <c r="A52" s="1000" t="s">
        <v>199</v>
      </c>
      <c r="B52" s="981" t="str">
        <f>IF($E52="","",VLOOKUP($E52,'1MD ELO (10)'!$A$7:$O$80,14))</f>
        <v/>
      </c>
      <c r="C52" s="981" t="str">
        <f>IF($E52="","",VLOOKUP($E52,'1MD ELO (10)'!$A$7:$O$80,15))</f>
        <v/>
      </c>
      <c r="D52" s="1001" t="str">
        <f>IF($E52="","",VLOOKUP($E52,'1MD ELO (10)'!$A$7:$O$80,5))</f>
        <v/>
      </c>
      <c r="E52" s="983"/>
      <c r="F52" s="994" t="str">
        <f>UPPER(IF($E52="","",VLOOKUP($E52,'1MD ELO (10)'!$A$7:$O$80,2)))</f>
        <v/>
      </c>
      <c r="G52" s="994" t="str">
        <f>IF($E52="","",VLOOKUP($E52,'1MD ELO (10)'!$A$7:$O$80,3))</f>
        <v/>
      </c>
      <c r="H52" s="994"/>
      <c r="I52" s="995" t="str">
        <f>IF($E52="","",VLOOKUP($E52,'1MD ELO (10)'!$A$7:$O$80,4))</f>
        <v/>
      </c>
      <c r="J52" s="996" t="s">
        <v>343</v>
      </c>
      <c r="K52" s="997"/>
      <c r="L52" s="998"/>
      <c r="M52" s="987" t="s">
        <v>361</v>
      </c>
      <c r="N52" s="1008"/>
      <c r="O52" s="989"/>
      <c r="P52" s="989"/>
      <c r="Q52" s="989"/>
      <c r="R52" s="1003"/>
      <c r="S52" s="990"/>
      <c r="X52" s="948"/>
      <c r="Y52" s="948"/>
      <c r="Z52" s="948"/>
      <c r="AA52" s="948"/>
      <c r="AB52" s="948"/>
      <c r="AC52" s="948"/>
      <c r="AD52" s="948"/>
      <c r="AE52" s="948"/>
      <c r="AF52" s="948"/>
      <c r="AG52" s="948"/>
      <c r="AH52" s="948"/>
      <c r="AI52" s="948"/>
      <c r="AJ52" s="948"/>
    </row>
    <row r="53" spans="1:36" s="991" customFormat="1" ht="9" customHeight="1" x14ac:dyDescent="0.25">
      <c r="A53" s="993" t="s">
        <v>200</v>
      </c>
      <c r="B53" s="981">
        <f>IF($E53="","",VLOOKUP($E53,'1MD ELO (10)'!$A$7:$O$80,14))</f>
        <v>0</v>
      </c>
      <c r="C53" s="981">
        <f>IF($E53="","",VLOOKUP($E53,'1MD ELO (10)'!$A$7:$O$80,15))</f>
        <v>0</v>
      </c>
      <c r="D53" s="1001">
        <f>IF($E53="","",VLOOKUP($E53,'1MD ELO (10)'!$A$7:$O$80,5))</f>
        <v>0</v>
      </c>
      <c r="E53" s="983">
        <v>30</v>
      </c>
      <c r="F53" s="994" t="str">
        <f>UPPER(IF($E53="","",VLOOKUP($E53,'1MD ELO (10)'!$A$7:$O$80,2)))</f>
        <v>SZILÁGYI</v>
      </c>
      <c r="G53" s="994" t="str">
        <f>IF($E53="","",VLOOKUP($E53,'1MD ELO (10)'!$A$7:$O$80,3))</f>
        <v>Botond</v>
      </c>
      <c r="H53" s="994"/>
      <c r="I53" s="995" t="str">
        <f>IF($E53="","",VLOOKUP($E53,'1MD ELO (10)'!$A$7:$O$80,4))</f>
        <v>Bu., József A.</v>
      </c>
      <c r="J53" s="986"/>
      <c r="K53" s="987" t="str">
        <f>UPPER(IF(OR(J54="a",J54="as"),F53,IF(OR(J54="b",J54="bs"),F54,)))</f>
        <v>SZILÁGYI</v>
      </c>
      <c r="L53" s="1009"/>
      <c r="M53" s="997"/>
      <c r="N53" s="989"/>
      <c r="O53" s="989"/>
      <c r="P53" s="989"/>
      <c r="Q53" s="989"/>
      <c r="R53" s="1003"/>
      <c r="S53" s="990"/>
      <c r="X53" s="948"/>
      <c r="Y53" s="948"/>
      <c r="Z53" s="948"/>
      <c r="AA53" s="948"/>
      <c r="AB53" s="948"/>
      <c r="AC53" s="948"/>
      <c r="AD53" s="948"/>
      <c r="AE53" s="948"/>
      <c r="AF53" s="948"/>
      <c r="AG53" s="948"/>
      <c r="AH53" s="948"/>
      <c r="AI53" s="948"/>
      <c r="AJ53" s="948"/>
    </row>
    <row r="54" spans="1:36" s="991" customFormat="1" ht="9" customHeight="1" x14ac:dyDescent="0.25">
      <c r="A54" s="1010" t="s">
        <v>201</v>
      </c>
      <c r="B54" s="981" t="str">
        <f>IF($E54="","",VLOOKUP($E54,'1MD ELO (10)'!$A$7:$O$80,14))</f>
        <v/>
      </c>
      <c r="C54" s="981" t="str">
        <f>IF($E54="","",VLOOKUP($E54,'1MD ELO (10)'!$A$7:$O$80,15))</f>
        <v/>
      </c>
      <c r="D54" s="1001" t="str">
        <f>IF($E54="","",VLOOKUP($E54,'1MD ELO (10)'!$A$7:$O$80,5))</f>
        <v/>
      </c>
      <c r="E54" s="983"/>
      <c r="F54" s="1011" t="str">
        <f>UPPER(IF($E54="","",VLOOKUP($E54,'1MD ELO (10)'!$A$7:$O$80,2)))</f>
        <v/>
      </c>
      <c r="G54" s="1011" t="str">
        <f>IF($E54="","",VLOOKUP($E54,'1MD ELO (10)'!$A$7:$O$80,3))</f>
        <v/>
      </c>
      <c r="H54" s="1011"/>
      <c r="I54" s="1012" t="str">
        <f>IF($E54="","",VLOOKUP($E54,'1MD ELO (10)'!$A$7:$O$80,4))</f>
        <v/>
      </c>
      <c r="J54" s="996" t="s">
        <v>343</v>
      </c>
      <c r="K54" s="997"/>
      <c r="L54" s="989"/>
      <c r="M54" s="989"/>
      <c r="N54" s="1013"/>
      <c r="O54" s="1016" t="s">
        <v>202</v>
      </c>
      <c r="P54" s="1017"/>
      <c r="Q54" s="987" t="s">
        <v>360</v>
      </c>
      <c r="R54" s="1018"/>
      <c r="S54" s="990"/>
      <c r="X54" s="948"/>
      <c r="Y54" s="948"/>
      <c r="Z54" s="948"/>
      <c r="AA54" s="948"/>
      <c r="AB54" s="948"/>
      <c r="AC54" s="948"/>
      <c r="AD54" s="948"/>
      <c r="AE54" s="948"/>
      <c r="AF54" s="948"/>
      <c r="AG54" s="948"/>
      <c r="AH54" s="948"/>
      <c r="AI54" s="948"/>
      <c r="AJ54" s="948"/>
    </row>
    <row r="55" spans="1:36" s="991" customFormat="1" ht="9" customHeight="1" x14ac:dyDescent="0.25">
      <c r="A55" s="980" t="s">
        <v>203</v>
      </c>
      <c r="B55" s="981">
        <f>IF($E55="","",VLOOKUP($E55,'1MD ELO (10)'!$A$7:$O$80,14))</f>
        <v>0</v>
      </c>
      <c r="C55" s="981">
        <f>IF($E55="","",VLOOKUP($E55,'1MD ELO (10)'!$A$7:$O$80,15))</f>
        <v>0</v>
      </c>
      <c r="D55" s="982">
        <f>IF($E55="","",VLOOKUP($E55,'1MD ELO (10)'!$A$7:$O$80,5))</f>
        <v>0</v>
      </c>
      <c r="E55" s="983">
        <v>21</v>
      </c>
      <c r="F55" s="1011" t="str">
        <f>UPPER(IF($E55="","",VLOOKUP($E55,'1MD ELO (10)'!$A$7:$O$80,2)))</f>
        <v>GYÖNGYÖSI</v>
      </c>
      <c r="G55" s="1011" t="str">
        <f>IF($E55="","",VLOOKUP($E55,'1MD ELO (10)'!$A$7:$O$80,3))</f>
        <v>Krisztofer</v>
      </c>
      <c r="H55" s="1011"/>
      <c r="I55" s="1012" t="str">
        <f>IF($E55="","",VLOOKUP($E55,'1MD ELO (10)'!$A$7:$O$80,4))</f>
        <v>Bu., József A.</v>
      </c>
      <c r="J55" s="986"/>
      <c r="K55" s="987" t="str">
        <f>UPPER(IF(OR(J56="a",J56="as"),F55,IF(OR(J56="b",J56="bs"),F56,)))</f>
        <v/>
      </c>
      <c r="L55" s="988"/>
      <c r="M55" s="989"/>
      <c r="N55" s="989"/>
      <c r="O55" s="1004" t="s">
        <v>59</v>
      </c>
      <c r="P55" s="1019"/>
      <c r="Q55" s="997"/>
      <c r="R55" s="1020"/>
      <c r="S55" s="990"/>
      <c r="X55" s="948"/>
      <c r="Y55" s="948"/>
      <c r="Z55" s="948"/>
      <c r="AA55" s="948"/>
      <c r="AB55" s="948"/>
      <c r="AC55" s="948"/>
      <c r="AD55" s="948"/>
      <c r="AE55" s="948"/>
      <c r="AF55" s="948"/>
      <c r="AG55" s="948"/>
      <c r="AH55" s="948"/>
      <c r="AI55" s="948"/>
      <c r="AJ55" s="948"/>
    </row>
    <row r="56" spans="1:36" s="991" customFormat="1" ht="9" customHeight="1" x14ac:dyDescent="0.25">
      <c r="A56" s="993" t="s">
        <v>204</v>
      </c>
      <c r="B56" s="981">
        <f>IF($E56="","",VLOOKUP($E56,'1MD ELO (10)'!$A$7:$O$80,14))</f>
        <v>0</v>
      </c>
      <c r="C56" s="981">
        <f>IF($E56="","",VLOOKUP($E56,'1MD ELO (10)'!$A$7:$O$80,15))</f>
        <v>0</v>
      </c>
      <c r="D56" s="982">
        <f>IF($E56="","",VLOOKUP($E56,'1MD ELO (10)'!$A$7:$O$80,5))</f>
        <v>0</v>
      </c>
      <c r="E56" s="983">
        <v>27</v>
      </c>
      <c r="F56" s="994" t="str">
        <f>UPPER(IF($E56="","",VLOOKUP($E56,'1MD ELO (10)'!$A$7:$O$80,2)))</f>
        <v>MEZŐ</v>
      </c>
      <c r="G56" s="994" t="str">
        <f>IF($E56="","",VLOOKUP($E56,'1MD ELO (10)'!$A$7:$O$80,3))</f>
        <v>Károly</v>
      </c>
      <c r="H56" s="994"/>
      <c r="I56" s="995" t="str">
        <f>IF($E56="","",VLOOKUP($E56,'1MD ELO (10)'!$A$7:$O$80,4))</f>
        <v>Bu., József A.</v>
      </c>
      <c r="J56" s="996"/>
      <c r="K56" s="997" t="s">
        <v>362</v>
      </c>
      <c r="L56" s="998"/>
      <c r="M56" s="987" t="s">
        <v>363</v>
      </c>
      <c r="N56" s="988"/>
      <c r="O56" s="989"/>
      <c r="P56" s="989"/>
      <c r="Q56" s="989"/>
      <c r="R56" s="1003"/>
      <c r="S56" s="990"/>
      <c r="X56" s="948"/>
      <c r="Y56" s="948"/>
      <c r="Z56" s="948"/>
      <c r="AA56" s="948"/>
      <c r="AB56" s="948"/>
      <c r="AC56" s="948"/>
      <c r="AD56" s="948"/>
      <c r="AE56" s="948"/>
      <c r="AF56" s="948"/>
      <c r="AG56" s="948"/>
      <c r="AH56" s="948"/>
      <c r="AI56" s="948"/>
      <c r="AJ56" s="948"/>
    </row>
    <row r="57" spans="1:36" s="991" customFormat="1" ht="9" customHeight="1" x14ac:dyDescent="0.25">
      <c r="A57" s="1000" t="s">
        <v>205</v>
      </c>
      <c r="B57" s="981">
        <f>IF($E57="","",VLOOKUP($E57,'1MD ELO (10)'!$A$7:$O$80,14))</f>
        <v>0</v>
      </c>
      <c r="C57" s="981">
        <f>IF($E57="","",VLOOKUP($E57,'1MD ELO (10)'!$A$7:$O$80,15))</f>
        <v>0</v>
      </c>
      <c r="D57" s="1001">
        <f>IF($E57="","",VLOOKUP($E57,'1MD ELO (10)'!$A$7:$O$80,5))</f>
        <v>0</v>
      </c>
      <c r="E57" s="983">
        <v>4</v>
      </c>
      <c r="F57" s="994" t="str">
        <f>UPPER(IF($E57="","",VLOOKUP($E57,'1MD ELO (10)'!$A$7:$O$80,2)))</f>
        <v>SZABÓ-NAGY</v>
      </c>
      <c r="G57" s="994" t="str">
        <f>IF($E57="","",VLOOKUP($E57,'1MD ELO (10)'!$A$7:$O$80,3))</f>
        <v>Ádám</v>
      </c>
      <c r="H57" s="994"/>
      <c r="I57" s="995" t="str">
        <f>IF($E57="","",VLOOKUP($E57,'1MD ELO (10)'!$A$7:$O$80,4))</f>
        <v>Db., Hunyadi J.</v>
      </c>
      <c r="J57" s="986"/>
      <c r="K57" s="987" t="str">
        <f>UPPER(IF(OR(J58="a",J58="as"),F57,IF(OR(J58="b",J58="bs"),F58,)))</f>
        <v>SZABÓ-NAGY</v>
      </c>
      <c r="L57" s="1002"/>
      <c r="M57" s="997"/>
      <c r="N57" s="1003"/>
      <c r="O57" s="989"/>
      <c r="P57" s="989"/>
      <c r="Q57" s="1021" t="str">
        <f>IF(Y3="","",CONCATENATE(AC1," pont"))</f>
        <v/>
      </c>
      <c r="R57" s="1021"/>
      <c r="S57" s="990"/>
      <c r="X57" s="948"/>
      <c r="Y57" s="948"/>
      <c r="Z57" s="948"/>
      <c r="AA57" s="948"/>
      <c r="AB57" s="948"/>
      <c r="AC57" s="948"/>
      <c r="AD57" s="948"/>
      <c r="AE57" s="948"/>
      <c r="AF57" s="948"/>
      <c r="AG57" s="948"/>
      <c r="AH57" s="948"/>
      <c r="AI57" s="948"/>
      <c r="AJ57" s="948"/>
    </row>
    <row r="58" spans="1:36" s="991" customFormat="1" ht="9" customHeight="1" x14ac:dyDescent="0.25">
      <c r="A58" s="1000" t="s">
        <v>206</v>
      </c>
      <c r="B58" s="981" t="str">
        <f>IF($E58="","",VLOOKUP($E58,'1MD ELO (10)'!$A$7:$O$80,14))</f>
        <v/>
      </c>
      <c r="C58" s="981" t="str">
        <f>IF($E58="","",VLOOKUP($E58,'1MD ELO (10)'!$A$7:$O$80,15))</f>
        <v/>
      </c>
      <c r="D58" s="1001" t="str">
        <f>IF($E58="","",VLOOKUP($E58,'1MD ELO (10)'!$A$7:$O$80,5))</f>
        <v/>
      </c>
      <c r="E58" s="983"/>
      <c r="F58" s="994" t="str">
        <f>UPPER(IF($E58="","",VLOOKUP($E58,'1MD ELO (10)'!$A$7:$O$80,2)))</f>
        <v/>
      </c>
      <c r="G58" s="994" t="str">
        <f>IF($E58="","",VLOOKUP($E58,'1MD ELO (10)'!$A$7:$O$80,3))</f>
        <v/>
      </c>
      <c r="H58" s="994"/>
      <c r="I58" s="995" t="str">
        <f>IF($E58="","",VLOOKUP($E58,'1MD ELO (10)'!$A$7:$O$80,4))</f>
        <v/>
      </c>
      <c r="J58" s="996" t="s">
        <v>343</v>
      </c>
      <c r="K58" s="997"/>
      <c r="L58" s="989"/>
      <c r="M58" s="1004" t="s">
        <v>59</v>
      </c>
      <c r="N58" s="1005"/>
      <c r="O58" s="987" t="s">
        <v>364</v>
      </c>
      <c r="P58" s="988"/>
      <c r="Q58" s="989"/>
      <c r="R58" s="1003"/>
      <c r="S58" s="990"/>
      <c r="X58" s="948"/>
      <c r="Y58" s="948"/>
      <c r="Z58" s="948"/>
      <c r="AA58" s="948"/>
      <c r="AB58" s="948"/>
      <c r="AC58" s="948"/>
      <c r="AD58" s="948"/>
      <c r="AE58" s="948"/>
      <c r="AF58" s="948"/>
      <c r="AG58" s="948"/>
      <c r="AH58" s="948"/>
      <c r="AI58" s="948"/>
      <c r="AJ58" s="948"/>
    </row>
    <row r="59" spans="1:36" s="991" customFormat="1" ht="9" customHeight="1" x14ac:dyDescent="0.25">
      <c r="A59" s="1000" t="s">
        <v>207</v>
      </c>
      <c r="B59" s="981">
        <f>IF($E59="","",VLOOKUP($E59,'1MD ELO (10)'!$A$7:$O$80,14))</f>
        <v>0</v>
      </c>
      <c r="C59" s="981">
        <f>IF($E59="","",VLOOKUP($E59,'1MD ELO (10)'!$A$7:$O$80,15))</f>
        <v>0</v>
      </c>
      <c r="D59" s="1001">
        <f>IF($E59="","",VLOOKUP($E59,'1MD ELO (10)'!$A$7:$O$80,5))</f>
        <v>0</v>
      </c>
      <c r="E59" s="983">
        <v>10</v>
      </c>
      <c r="F59" s="994" t="str">
        <f>UPPER(IF($E59="","",VLOOKUP($E59,'1MD ELO (10)'!$A$7:$O$80,2)))</f>
        <v>TAKÁCS</v>
      </c>
      <c r="G59" s="994" t="str">
        <f>IF($E59="","",VLOOKUP($E59,'1MD ELO (10)'!$A$7:$O$80,3))</f>
        <v>Dániel</v>
      </c>
      <c r="H59" s="994"/>
      <c r="I59" s="995" t="str">
        <f>IF($E59="","",VLOOKUP($E59,'1MD ELO (10)'!$A$7:$O$80,4))</f>
        <v>Bu., Diószegi K. I.</v>
      </c>
      <c r="J59" s="986"/>
      <c r="K59" s="987" t="str">
        <f>UPPER(IF(OR(J60="a",J60="as"),F59,IF(OR(J60="b",J60="bs"),F60,)))</f>
        <v>TAKÁCS</v>
      </c>
      <c r="L59" s="988"/>
      <c r="M59" s="1006"/>
      <c r="N59" s="1007"/>
      <c r="O59" s="997"/>
      <c r="P59" s="1003"/>
      <c r="Q59" s="989"/>
      <c r="R59" s="1003"/>
      <c r="S59" s="990"/>
      <c r="X59" s="948"/>
      <c r="Y59" s="948"/>
      <c r="Z59" s="948"/>
      <c r="AA59" s="948"/>
      <c r="AB59" s="948"/>
      <c r="AC59" s="948"/>
      <c r="AD59" s="948"/>
      <c r="AE59" s="948"/>
      <c r="AF59" s="948"/>
      <c r="AG59" s="948"/>
      <c r="AH59" s="948"/>
      <c r="AI59" s="948"/>
      <c r="AJ59" s="948"/>
    </row>
    <row r="60" spans="1:36" s="991" customFormat="1" ht="9" customHeight="1" x14ac:dyDescent="0.25">
      <c r="A60" s="1000" t="s">
        <v>208</v>
      </c>
      <c r="B60" s="981" t="str">
        <f>IF($E60="","",VLOOKUP($E60,'1MD ELO (10)'!$A$7:$O$80,14))</f>
        <v/>
      </c>
      <c r="C60" s="981" t="str">
        <f>IF($E60="","",VLOOKUP($E60,'1MD ELO (10)'!$A$7:$O$80,15))</f>
        <v/>
      </c>
      <c r="D60" s="1001" t="str">
        <f>IF($E60="","",VLOOKUP($E60,'1MD ELO (10)'!$A$7:$O$80,5))</f>
        <v/>
      </c>
      <c r="E60" s="983"/>
      <c r="F60" s="994" t="str">
        <f>UPPER(IF($E60="","",VLOOKUP($E60,'1MD ELO (10)'!$A$7:$O$80,2)))</f>
        <v/>
      </c>
      <c r="G60" s="994" t="str">
        <f>IF($E60="","",VLOOKUP($E60,'1MD ELO (10)'!$A$7:$O$80,3))</f>
        <v/>
      </c>
      <c r="H60" s="994"/>
      <c r="I60" s="995" t="str">
        <f>IF($E60="","",VLOOKUP($E60,'1MD ELO (10)'!$A$7:$O$80,4))</f>
        <v/>
      </c>
      <c r="J60" s="996" t="s">
        <v>343</v>
      </c>
      <c r="K60" s="997"/>
      <c r="L60" s="998"/>
      <c r="M60" s="987" t="s">
        <v>365</v>
      </c>
      <c r="N60" s="1008"/>
      <c r="O60" s="989"/>
      <c r="P60" s="1003"/>
      <c r="Q60" s="989"/>
      <c r="R60" s="1003"/>
      <c r="S60" s="990"/>
      <c r="X60" s="948"/>
      <c r="Y60" s="948"/>
      <c r="Z60" s="948"/>
      <c r="AA60" s="948"/>
      <c r="AB60" s="948"/>
      <c r="AC60" s="948"/>
      <c r="AD60" s="948"/>
      <c r="AE60" s="948"/>
      <c r="AF60" s="948"/>
      <c r="AG60" s="948"/>
      <c r="AH60" s="948"/>
      <c r="AI60" s="948"/>
      <c r="AJ60" s="948"/>
    </row>
    <row r="61" spans="1:36" s="991" customFormat="1" ht="9" customHeight="1" x14ac:dyDescent="0.25">
      <c r="A61" s="993" t="s">
        <v>209</v>
      </c>
      <c r="B61" s="981">
        <f>IF($E61="","",VLOOKUP($E61,'1MD ELO (10)'!$A$7:$O$80,14))</f>
        <v>0</v>
      </c>
      <c r="C61" s="981">
        <f>IF($E61="","",VLOOKUP($E61,'1MD ELO (10)'!$A$7:$O$80,15))</f>
        <v>0</v>
      </c>
      <c r="D61" s="1001">
        <f>IF($E61="","",VLOOKUP($E61,'1MD ELO (10)'!$A$7:$O$80,5))</f>
        <v>0</v>
      </c>
      <c r="E61" s="983">
        <v>23</v>
      </c>
      <c r="F61" s="994" t="str">
        <f>UPPER(IF($E61="","",VLOOKUP($E61,'1MD ELO (10)'!$A$7:$O$80,2)))</f>
        <v>FENT</v>
      </c>
      <c r="G61" s="994" t="str">
        <f>IF($E61="","",VLOOKUP($E61,'1MD ELO (10)'!$A$7:$O$80,3))</f>
        <v>Benett Donát</v>
      </c>
      <c r="H61" s="994"/>
      <c r="I61" s="995" t="str">
        <f>IF($E61="","",VLOOKUP($E61,'1MD ELO (10)'!$A$7:$O$80,4))</f>
        <v>Bu., József A.</v>
      </c>
      <c r="J61" s="986"/>
      <c r="K61" s="987" t="str">
        <f>UPPER(IF(OR(J62="a",J62="as"),F61,IF(OR(J62="b",J62="bs"),F62,)))</f>
        <v>FENT</v>
      </c>
      <c r="L61" s="1009"/>
      <c r="M61" s="997"/>
      <c r="N61" s="989"/>
      <c r="O61" s="989"/>
      <c r="P61" s="1003"/>
      <c r="Q61" s="989"/>
      <c r="R61" s="1003"/>
      <c r="S61" s="990"/>
      <c r="X61" s="948"/>
      <c r="Y61" s="948"/>
      <c r="Z61" s="948"/>
      <c r="AA61" s="948"/>
      <c r="AB61" s="948"/>
      <c r="AC61" s="948"/>
      <c r="AD61" s="948"/>
      <c r="AE61" s="948"/>
      <c r="AF61" s="948"/>
      <c r="AG61" s="948"/>
      <c r="AH61" s="948"/>
      <c r="AI61" s="948"/>
      <c r="AJ61" s="948"/>
    </row>
    <row r="62" spans="1:36" s="991" customFormat="1" ht="9" customHeight="1" x14ac:dyDescent="0.25">
      <c r="A62" s="1010" t="s">
        <v>210</v>
      </c>
      <c r="B62" s="981" t="str">
        <f>IF($E62="","",VLOOKUP($E62,'1MD ELO (10)'!$A$7:$O$80,14))</f>
        <v/>
      </c>
      <c r="C62" s="981" t="str">
        <f>IF($E62="","",VLOOKUP($E62,'1MD ELO (10)'!$A$7:$O$80,15))</f>
        <v/>
      </c>
      <c r="D62" s="1001" t="str">
        <f>IF($E62="","",VLOOKUP($E62,'1MD ELO (10)'!$A$7:$O$80,5))</f>
        <v/>
      </c>
      <c r="E62" s="983"/>
      <c r="F62" s="1011" t="str">
        <f>UPPER(IF($E62="","",VLOOKUP($E62,'1MD ELO (10)'!$A$7:$O$80,2)))</f>
        <v/>
      </c>
      <c r="G62" s="1011" t="str">
        <f>IF($E62="","",VLOOKUP($E62,'1MD ELO (10)'!$A$7:$O$80,3))</f>
        <v/>
      </c>
      <c r="H62" s="1011"/>
      <c r="I62" s="1012" t="str">
        <f>IF($E62="","",VLOOKUP($E62,'1MD ELO (10)'!$A$7:$O$80,4))</f>
        <v/>
      </c>
      <c r="J62" s="996" t="s">
        <v>343</v>
      </c>
      <c r="K62" s="997"/>
      <c r="L62" s="989"/>
      <c r="M62" s="989"/>
      <c r="N62" s="1013"/>
      <c r="O62" s="1004" t="s">
        <v>59</v>
      </c>
      <c r="P62" s="1005"/>
      <c r="Q62" s="987" t="s">
        <v>366</v>
      </c>
      <c r="R62" s="1009"/>
      <c r="S62" s="990"/>
      <c r="X62" s="948"/>
      <c r="Y62" s="948"/>
      <c r="Z62" s="948"/>
      <c r="AA62" s="948"/>
      <c r="AB62" s="948"/>
      <c r="AC62" s="948"/>
      <c r="AD62" s="948"/>
      <c r="AE62" s="948"/>
      <c r="AF62" s="948"/>
      <c r="AG62" s="948"/>
      <c r="AH62" s="948"/>
      <c r="AI62" s="948"/>
      <c r="AJ62" s="948"/>
    </row>
    <row r="63" spans="1:36" s="991" customFormat="1" ht="9" customHeight="1" x14ac:dyDescent="0.25">
      <c r="A63" s="980" t="s">
        <v>211</v>
      </c>
      <c r="B63" s="981">
        <f>IF($E63="","",VLOOKUP($E63,'1MD ELO (10)'!$A$7:$O$80,14))</f>
        <v>0</v>
      </c>
      <c r="C63" s="981">
        <f>IF($E63="","",VLOOKUP($E63,'1MD ELO (10)'!$A$7:$O$80,15))</f>
        <v>0</v>
      </c>
      <c r="D63" s="1001">
        <f>IF($E63="","",VLOOKUP($E63,'1MD ELO (10)'!$A$7:$O$80,5))</f>
        <v>0</v>
      </c>
      <c r="E63" s="983">
        <v>6</v>
      </c>
      <c r="F63" s="1011" t="str">
        <f>UPPER(IF($E63="","",VLOOKUP($E63,'1MD ELO (10)'!$A$7:$O$80,2)))</f>
        <v>EDIZ SAMI</v>
      </c>
      <c r="G63" s="1011" t="str">
        <f>IF($E63="","",VLOOKUP($E63,'1MD ELO (10)'!$A$7:$O$80,3))</f>
        <v>Cetin</v>
      </c>
      <c r="H63" s="1011"/>
      <c r="I63" s="1012" t="str">
        <f>IF($E63="","",VLOOKUP($E63,'1MD ELO (10)'!$A$7:$O$80,4))</f>
        <v>Db., Nemzetközi I.</v>
      </c>
      <c r="J63" s="986"/>
      <c r="K63" s="987" t="str">
        <f>UPPER(IF(OR(J64="a",J64="as"),F63,IF(OR(J64="b",J64="bs"),F64,)))</f>
        <v>EDIZ SAMI</v>
      </c>
      <c r="L63" s="988"/>
      <c r="M63" s="989"/>
      <c r="N63" s="989"/>
      <c r="O63" s="989"/>
      <c r="P63" s="1003"/>
      <c r="Q63" s="997"/>
      <c r="R63" s="989"/>
      <c r="S63" s="990"/>
      <c r="X63" s="948"/>
      <c r="Y63" s="948"/>
      <c r="Z63" s="948"/>
      <c r="AA63" s="948"/>
      <c r="AB63" s="948"/>
      <c r="AC63" s="948"/>
      <c r="AD63" s="948"/>
      <c r="AE63" s="948"/>
      <c r="AF63" s="948"/>
      <c r="AG63" s="948"/>
      <c r="AH63" s="948"/>
      <c r="AI63" s="948"/>
      <c r="AJ63" s="948"/>
    </row>
    <row r="64" spans="1:36" s="991" customFormat="1" ht="9" customHeight="1" x14ac:dyDescent="0.25">
      <c r="A64" s="993" t="s">
        <v>212</v>
      </c>
      <c r="B64" s="981" t="str">
        <f>IF($E64="","",VLOOKUP($E64,'1MD ELO (10)'!$A$7:$O$80,14))</f>
        <v/>
      </c>
      <c r="C64" s="981" t="str">
        <f>IF($E64="","",VLOOKUP($E64,'1MD ELO (10)'!$A$7:$O$80,15))</f>
        <v/>
      </c>
      <c r="D64" s="1001" t="str">
        <f>IF($E64="","",VLOOKUP($E64,'1MD ELO (10)'!$A$7:$O$80,5))</f>
        <v/>
      </c>
      <c r="E64" s="983"/>
      <c r="F64" s="994" t="str">
        <f>UPPER(IF($E64="","",VLOOKUP($E64,'1MD ELO (10)'!$A$7:$O$80,2)))</f>
        <v/>
      </c>
      <c r="G64" s="994" t="str">
        <f>IF($E64="","",VLOOKUP($E64,'1MD ELO (10)'!$A$7:$O$80,3))</f>
        <v/>
      </c>
      <c r="H64" s="994"/>
      <c r="I64" s="995" t="str">
        <f>IF($E64="","",VLOOKUP($E64,'1MD ELO (10)'!$A$7:$O$80,4))</f>
        <v/>
      </c>
      <c r="J64" s="996" t="s">
        <v>343</v>
      </c>
      <c r="K64" s="997"/>
      <c r="L64" s="998" t="s">
        <v>367</v>
      </c>
      <c r="M64" s="987" t="str">
        <f>UPPER(IF(OR(L64="a",L64="as"),K63,IF(OR(L64="b",L64="bs"),K65,)))</f>
        <v>EDIZ SAMI</v>
      </c>
      <c r="N64" s="988"/>
      <c r="O64" s="989"/>
      <c r="P64" s="1003"/>
      <c r="Q64" s="989"/>
      <c r="R64" s="989"/>
      <c r="S64" s="990"/>
      <c r="X64" s="948"/>
      <c r="Y64" s="948"/>
      <c r="Z64" s="948"/>
      <c r="AA64" s="948"/>
      <c r="AB64" s="948"/>
      <c r="AC64" s="948"/>
      <c r="AD64" s="948"/>
      <c r="AE64" s="948"/>
      <c r="AF64" s="948"/>
      <c r="AG64" s="948"/>
      <c r="AH64" s="948"/>
      <c r="AI64" s="948"/>
      <c r="AJ64" s="948"/>
    </row>
    <row r="65" spans="1:36" s="991" customFormat="1" ht="9" customHeight="1" x14ac:dyDescent="0.25">
      <c r="A65" s="1000" t="s">
        <v>213</v>
      </c>
      <c r="B65" s="981">
        <f>IF($E65="","",VLOOKUP($E65,'1MD ELO (10)'!$A$7:$O$80,14))</f>
        <v>0</v>
      </c>
      <c r="C65" s="981">
        <f>IF($E65="","",VLOOKUP($E65,'1MD ELO (10)'!$A$7:$O$80,15))</f>
        <v>0</v>
      </c>
      <c r="D65" s="1001">
        <f>IF($E65="","",VLOOKUP($E65,'1MD ELO (10)'!$A$7:$O$80,5))</f>
        <v>0</v>
      </c>
      <c r="E65" s="983">
        <v>25</v>
      </c>
      <c r="F65" s="994" t="str">
        <f>UPPER(IF($E65="","",VLOOKUP($E65,'1MD ELO (10)'!$A$7:$O$80,2)))</f>
        <v>PAP</v>
      </c>
      <c r="G65" s="994" t="str">
        <f>IF($E65="","",VLOOKUP($E65,'1MD ELO (10)'!$A$7:$O$80,3))</f>
        <v>Mátyás Attila</v>
      </c>
      <c r="H65" s="994"/>
      <c r="I65" s="995" t="str">
        <f>IF($E65="","",VLOOKUP($E65,'1MD ELO (10)'!$A$7:$O$80,4))</f>
        <v>Bu., József A.</v>
      </c>
      <c r="J65" s="986"/>
      <c r="K65" s="987" t="str">
        <f>UPPER(IF(OR(J66="a",J66="as"),F65,IF(OR(J66="b",J66="bs"),F66,)))</f>
        <v>PAP</v>
      </c>
      <c r="L65" s="1002"/>
      <c r="M65" s="997"/>
      <c r="N65" s="1003"/>
      <c r="O65" s="989"/>
      <c r="P65" s="1003"/>
      <c r="Q65" s="989"/>
      <c r="R65" s="989"/>
      <c r="S65" s="990"/>
      <c r="X65" s="948"/>
      <c r="Y65" s="948"/>
      <c r="Z65" s="948"/>
      <c r="AA65" s="948"/>
      <c r="AB65" s="948"/>
      <c r="AC65" s="948"/>
      <c r="AD65" s="948"/>
      <c r="AE65" s="948"/>
      <c r="AF65" s="948"/>
      <c r="AG65" s="948"/>
      <c r="AH65" s="948"/>
      <c r="AI65" s="948"/>
      <c r="AJ65" s="948"/>
    </row>
    <row r="66" spans="1:36" s="991" customFormat="1" ht="9" customHeight="1" x14ac:dyDescent="0.25">
      <c r="A66" s="1000" t="s">
        <v>214</v>
      </c>
      <c r="B66" s="981" t="str">
        <f>IF($E66="","",VLOOKUP($E66,'1MD ELO (10)'!$A$7:$O$80,14))</f>
        <v/>
      </c>
      <c r="C66" s="981" t="str">
        <f>IF($E66="","",VLOOKUP($E66,'1MD ELO (10)'!$A$7:$O$80,15))</f>
        <v/>
      </c>
      <c r="D66" s="1001" t="str">
        <f>IF($E66="","",VLOOKUP($E66,'1MD ELO (10)'!$A$7:$O$80,5))</f>
        <v/>
      </c>
      <c r="E66" s="983"/>
      <c r="F66" s="994" t="str">
        <f>UPPER(IF($E66="","",VLOOKUP($E66,'1MD ELO (10)'!$A$7:$O$80,2)))</f>
        <v/>
      </c>
      <c r="G66" s="994" t="str">
        <f>IF($E66="","",VLOOKUP($E66,'1MD ELO (10)'!$A$7:$O$80,3))</f>
        <v/>
      </c>
      <c r="H66" s="994"/>
      <c r="I66" s="995" t="str">
        <f>IF($E66="","",VLOOKUP($E66,'1MD ELO (10)'!$A$7:$O$80,4))</f>
        <v/>
      </c>
      <c r="J66" s="996" t="s">
        <v>343</v>
      </c>
      <c r="K66" s="997"/>
      <c r="L66" s="989"/>
      <c r="M66" s="1004" t="s">
        <v>59</v>
      </c>
      <c r="N66" s="1005"/>
      <c r="O66" s="987" t="s">
        <v>368</v>
      </c>
      <c r="P66" s="1009"/>
      <c r="Q66" s="989"/>
      <c r="R66" s="989"/>
      <c r="S66" s="990"/>
      <c r="X66" s="948"/>
      <c r="Y66" s="948"/>
      <c r="Z66" s="948"/>
      <c r="AA66" s="948"/>
      <c r="AB66" s="948"/>
      <c r="AC66" s="948"/>
      <c r="AD66" s="948"/>
      <c r="AE66" s="948"/>
      <c r="AF66" s="948"/>
      <c r="AG66" s="948"/>
      <c r="AH66" s="948"/>
      <c r="AI66" s="948"/>
      <c r="AJ66" s="948"/>
    </row>
    <row r="67" spans="1:36" s="991" customFormat="1" ht="9" customHeight="1" x14ac:dyDescent="0.25">
      <c r="A67" s="1000" t="s">
        <v>215</v>
      </c>
      <c r="B67" s="981">
        <f>IF($E67="","",VLOOKUP($E67,'1MD ELO (10)'!$A$7:$O$80,14))</f>
        <v>0</v>
      </c>
      <c r="C67" s="981">
        <f>IF($E67="","",VLOOKUP($E67,'1MD ELO (10)'!$A$7:$O$80,15))</f>
        <v>0</v>
      </c>
      <c r="D67" s="982">
        <f>IF($E67="","",VLOOKUP($E67,'1MD ELO (10)'!$A$7:$O$80,5))</f>
        <v>0</v>
      </c>
      <c r="E67" s="983">
        <v>26</v>
      </c>
      <c r="F67" s="994" t="str">
        <f>UPPER(IF($E67="","",VLOOKUP($E67,'1MD ELO (10)'!$A$7:$O$80,2)))</f>
        <v>MIHUCZA</v>
      </c>
      <c r="G67" s="994" t="str">
        <f>IF($E67="","",VLOOKUP($E67,'1MD ELO (10)'!$A$7:$O$80,3))</f>
        <v>Benjamin</v>
      </c>
      <c r="H67" s="994"/>
      <c r="I67" s="995" t="str">
        <f>IF($E67="","",VLOOKUP($E67,'1MD ELO (10)'!$A$7:$O$80,4))</f>
        <v>Bu., József A.</v>
      </c>
      <c r="J67" s="986"/>
      <c r="K67" s="987" t="s">
        <v>369</v>
      </c>
      <c r="L67" s="988"/>
      <c r="M67" s="1006"/>
      <c r="N67" s="1007"/>
      <c r="O67" s="997"/>
      <c r="P67" s="989"/>
      <c r="Q67" s="989"/>
      <c r="R67" s="989"/>
      <c r="S67" s="990"/>
      <c r="X67" s="948"/>
      <c r="Y67" s="948"/>
      <c r="Z67" s="948"/>
      <c r="AA67" s="948"/>
      <c r="AB67" s="948"/>
      <c r="AC67" s="948"/>
      <c r="AD67" s="948"/>
      <c r="AE67" s="948"/>
      <c r="AF67" s="948"/>
      <c r="AG67" s="948"/>
      <c r="AH67" s="948"/>
      <c r="AI67" s="948"/>
      <c r="AJ67" s="948"/>
    </row>
    <row r="68" spans="1:36" s="991" customFormat="1" ht="9" customHeight="1" x14ac:dyDescent="0.25">
      <c r="A68" s="1000" t="s">
        <v>216</v>
      </c>
      <c r="B68" s="981">
        <f>IF($E68="","",VLOOKUP($E68,'1MD ELO (10)'!$A$7:$O$80,14))</f>
        <v>0</v>
      </c>
      <c r="C68" s="981">
        <f>IF($E68="","",VLOOKUP($E68,'1MD ELO (10)'!$A$7:$O$80,15))</f>
        <v>0</v>
      </c>
      <c r="D68" s="982">
        <f>IF($E68="","",VLOOKUP($E68,'1MD ELO (10)'!$A$7:$O$80,5))</f>
        <v>0</v>
      </c>
      <c r="E68" s="983">
        <v>19</v>
      </c>
      <c r="F68" s="994" t="str">
        <f>UPPER(IF($E68="","",VLOOKUP($E68,'1MD ELO (10)'!$A$7:$O$80,2)))</f>
        <v>CZÉKMÁNY</v>
      </c>
      <c r="G68" s="994" t="str">
        <f>IF($E68="","",VLOOKUP($E68,'1MD ELO (10)'!$A$7:$O$80,3))</f>
        <v>Rikárdó</v>
      </c>
      <c r="H68" s="994"/>
      <c r="I68" s="995" t="str">
        <f>IF($E68="","",VLOOKUP($E68,'1MD ELO (10)'!$A$7:$O$80,4))</f>
        <v>Bu., József A.</v>
      </c>
      <c r="J68" s="996"/>
      <c r="K68" s="997"/>
      <c r="L68" s="998"/>
      <c r="M68" s="987" t="s">
        <v>370</v>
      </c>
      <c r="N68" s="1008"/>
      <c r="O68" s="989"/>
      <c r="P68" s="989"/>
      <c r="Q68" s="989"/>
      <c r="R68" s="989"/>
      <c r="S68" s="990"/>
      <c r="X68" s="948"/>
      <c r="Y68" s="948"/>
      <c r="Z68" s="948"/>
      <c r="AA68" s="948"/>
      <c r="AB68" s="948"/>
      <c r="AC68" s="948"/>
      <c r="AD68" s="948"/>
      <c r="AE68" s="948"/>
      <c r="AF68" s="948"/>
      <c r="AG68" s="948"/>
      <c r="AH68" s="948"/>
      <c r="AI68" s="948"/>
      <c r="AJ68" s="948"/>
    </row>
    <row r="69" spans="1:36" s="991" customFormat="1" ht="9" customHeight="1" x14ac:dyDescent="0.25">
      <c r="A69" s="993" t="s">
        <v>217</v>
      </c>
      <c r="B69" s="981">
        <f>IF($E69="","",VLOOKUP($E69,'1MD ELO (10)'!$A$7:$O$80,14))</f>
        <v>0</v>
      </c>
      <c r="C69" s="981">
        <f>IF($E69="","",VLOOKUP($E69,'1MD ELO (10)'!$A$7:$O$80,15))</f>
        <v>0</v>
      </c>
      <c r="D69" s="1001">
        <f>IF($E69="","",VLOOKUP($E69,'1MD ELO (10)'!$A$7:$O$80,5))</f>
        <v>0</v>
      </c>
      <c r="E69" s="983">
        <v>2</v>
      </c>
      <c r="F69" s="994" t="str">
        <f>UPPER(IF($E69="","",VLOOKUP($E69,'1MD ELO (10)'!$A$7:$O$80,2)))</f>
        <v>MCLEAN</v>
      </c>
      <c r="G69" s="994" t="str">
        <f>IF($E69="","",VLOOKUP($E69,'1MD ELO (10)'!$A$7:$O$80,3))</f>
        <v>Jack</v>
      </c>
      <c r="H69" s="994"/>
      <c r="I69" s="995" t="str">
        <f>IF($E69="","",VLOOKUP($E69,'1MD ELO (10)'!$A$7:$O$80,4))</f>
        <v>Db., Nemzetközi I.</v>
      </c>
      <c r="J69" s="986"/>
      <c r="K69" s="987" t="str">
        <f>UPPER(IF(OR(J70="a",J70="as"),F69,IF(OR(J70="b",J70="bs"),F70,)))</f>
        <v>MCLEAN</v>
      </c>
      <c r="L69" s="1009"/>
      <c r="M69" s="997"/>
      <c r="N69" s="989"/>
      <c r="O69" s="989"/>
      <c r="P69" s="989"/>
      <c r="Q69" s="989"/>
      <c r="R69" s="989"/>
      <c r="S69" s="990"/>
      <c r="X69" s="948"/>
      <c r="Y69" s="948"/>
      <c r="Z69" s="948"/>
      <c r="AA69" s="948"/>
      <c r="AB69" s="948"/>
      <c r="AC69" s="948"/>
      <c r="AD69" s="948"/>
      <c r="AE69" s="948"/>
      <c r="AF69" s="948"/>
      <c r="AG69" s="948"/>
      <c r="AH69" s="948"/>
      <c r="AI69" s="948"/>
      <c r="AJ69" s="948"/>
    </row>
    <row r="70" spans="1:36" s="991" customFormat="1" ht="9" customHeight="1" x14ac:dyDescent="0.25">
      <c r="A70" s="1010" t="s">
        <v>218</v>
      </c>
      <c r="B70" s="981" t="str">
        <f>IF($E70="","",VLOOKUP($E70,'1MD ELO (10)'!$A$7:$O$80,14))</f>
        <v/>
      </c>
      <c r="C70" s="981" t="str">
        <f>IF($E70="","",VLOOKUP($E70,'1MD ELO (10)'!$A$7:$O$80,15))</f>
        <v/>
      </c>
      <c r="D70" s="1001" t="str">
        <f>IF($E70="","",VLOOKUP($E70,'1MD ELO (10)'!$A$7:$O$80,5))</f>
        <v/>
      </c>
      <c r="E70" s="983"/>
      <c r="F70" s="1011" t="str">
        <f>UPPER(IF($E70="","",VLOOKUP($E70,'1MD ELO (10)'!$A$7:$O$80,2)))</f>
        <v/>
      </c>
      <c r="G70" s="1011" t="str">
        <f>IF($E70="","",VLOOKUP($E70,'1MD ELO (10)'!$A$7:$O$80,3))</f>
        <v/>
      </c>
      <c r="H70" s="1011"/>
      <c r="I70" s="1012" t="str">
        <f>IF($E70="","",VLOOKUP($E70,'1MD ELO (10)'!$A$7:$O$80,4))</f>
        <v/>
      </c>
      <c r="J70" s="996" t="s">
        <v>343</v>
      </c>
      <c r="K70" s="997"/>
      <c r="L70" s="989"/>
      <c r="M70" s="989"/>
      <c r="N70" s="1013"/>
      <c r="O70" s="989"/>
      <c r="P70" s="989"/>
      <c r="Q70" s="989"/>
      <c r="R70" s="989"/>
      <c r="S70" s="990"/>
      <c r="X70" s="948"/>
      <c r="Y70" s="948"/>
      <c r="Z70" s="948"/>
      <c r="AA70" s="948"/>
      <c r="AB70" s="948"/>
      <c r="AC70" s="948"/>
      <c r="AD70" s="948"/>
      <c r="AE70" s="948"/>
      <c r="AF70" s="948"/>
      <c r="AG70" s="948"/>
      <c r="AH70" s="948"/>
      <c r="AI70" s="948"/>
      <c r="AJ70" s="948"/>
    </row>
    <row r="71" spans="1:36" s="991" customFormat="1" ht="6" customHeight="1" x14ac:dyDescent="0.25">
      <c r="A71" s="1032"/>
      <c r="B71" s="1033"/>
      <c r="C71" s="1033"/>
      <c r="D71" s="1033"/>
      <c r="E71" s="1034"/>
      <c r="F71" s="1035"/>
      <c r="G71" s="1035"/>
      <c r="H71" s="1036"/>
      <c r="I71" s="1037"/>
      <c r="J71" s="1038"/>
      <c r="K71" s="989"/>
      <c r="L71" s="989"/>
      <c r="M71" s="989"/>
      <c r="N71" s="1013"/>
      <c r="O71" s="989"/>
      <c r="P71" s="989"/>
      <c r="Q71" s="989"/>
      <c r="R71" s="989"/>
      <c r="S71" s="990"/>
      <c r="X71" s="948"/>
      <c r="Y71" s="948"/>
      <c r="Z71" s="948"/>
      <c r="AA71" s="948"/>
      <c r="AB71" s="948"/>
      <c r="AC71" s="948"/>
      <c r="AD71" s="948"/>
      <c r="AE71" s="948"/>
      <c r="AF71" s="948"/>
      <c r="AG71" s="948"/>
      <c r="AH71" s="948"/>
      <c r="AI71" s="948"/>
      <c r="AJ71" s="948"/>
    </row>
    <row r="72" spans="1:36" s="1048" customFormat="1" ht="10.5" customHeight="1" x14ac:dyDescent="0.2">
      <c r="A72" s="873" t="s">
        <v>54</v>
      </c>
      <c r="B72" s="874"/>
      <c r="C72" s="874"/>
      <c r="D72" s="875"/>
      <c r="E72" s="1039" t="s">
        <v>60</v>
      </c>
      <c r="F72" s="1040" t="s">
        <v>61</v>
      </c>
      <c r="G72" s="1039" t="s">
        <v>60</v>
      </c>
      <c r="H72" s="1041" t="s">
        <v>61</v>
      </c>
      <c r="I72" s="1042"/>
      <c r="J72" s="1039" t="s">
        <v>60</v>
      </c>
      <c r="K72" s="1040" t="s">
        <v>123</v>
      </c>
      <c r="L72" s="1043"/>
      <c r="M72" s="1040" t="s">
        <v>124</v>
      </c>
      <c r="N72" s="1044"/>
      <c r="O72" s="1045" t="s">
        <v>125</v>
      </c>
      <c r="P72" s="1045"/>
      <c r="Q72" s="1046"/>
      <c r="R72" s="1047"/>
      <c r="X72" s="1049"/>
      <c r="Y72" s="1049"/>
      <c r="Z72" s="1049"/>
      <c r="AA72" s="1049"/>
      <c r="AB72" s="1049"/>
      <c r="AC72" s="1049"/>
      <c r="AD72" s="1049"/>
      <c r="AE72" s="1049"/>
      <c r="AF72" s="1049"/>
      <c r="AG72" s="1049"/>
      <c r="AH72" s="1049"/>
      <c r="AI72" s="1049"/>
      <c r="AJ72" s="1049"/>
    </row>
    <row r="73" spans="1:36" s="1048" customFormat="1" ht="9" customHeight="1" x14ac:dyDescent="0.2">
      <c r="A73" s="1050" t="s">
        <v>65</v>
      </c>
      <c r="B73" s="1051"/>
      <c r="C73" s="1052"/>
      <c r="D73" s="1053"/>
      <c r="E73" s="1054">
        <v>1</v>
      </c>
      <c r="F73" s="1055" t="str">
        <f>IF(E73&gt;$R$80,,UPPER(VLOOKUP(E73,'1MD ELO (10)'!$A$7:$Q$134,2)))</f>
        <v>NÁNÁSI</v>
      </c>
      <c r="G73" s="1054">
        <v>9</v>
      </c>
      <c r="H73" s="913" t="str">
        <f>IF(G73&gt;$R$80,,UPPER(VLOOKUP(G73,'1MD ELO (10)'!$A$7:$Q$134,2)))</f>
        <v>VIDA</v>
      </c>
      <c r="I73" s="1056"/>
      <c r="J73" s="1057" t="s">
        <v>66</v>
      </c>
      <c r="K73" s="909"/>
      <c r="L73" s="897"/>
      <c r="M73" s="909"/>
      <c r="N73" s="1058"/>
      <c r="O73" s="1059" t="s">
        <v>67</v>
      </c>
      <c r="P73" s="1060"/>
      <c r="Q73" s="1060"/>
      <c r="R73" s="1061"/>
      <c r="X73" s="1049"/>
      <c r="Y73" s="1049"/>
      <c r="Z73" s="1049"/>
      <c r="AA73" s="1049"/>
      <c r="AB73" s="1049"/>
      <c r="AC73" s="1049"/>
      <c r="AD73" s="1049"/>
      <c r="AE73" s="1049"/>
      <c r="AF73" s="1049"/>
      <c r="AG73" s="1049"/>
      <c r="AH73" s="1049"/>
      <c r="AI73" s="1049"/>
      <c r="AJ73" s="1049"/>
    </row>
    <row r="74" spans="1:36" s="1048" customFormat="1" ht="9" customHeight="1" x14ac:dyDescent="0.2">
      <c r="A74" s="1062" t="s">
        <v>126</v>
      </c>
      <c r="B74" s="1063"/>
      <c r="C74" s="1064"/>
      <c r="D74" s="1065"/>
      <c r="E74" s="1054">
        <v>2</v>
      </c>
      <c r="F74" s="1055" t="str">
        <f>IF(E74&gt;$R$80,,UPPER(VLOOKUP(E74,'1MD ELO (10)'!$A$7:$Q$134,2)))</f>
        <v>MCLEAN</v>
      </c>
      <c r="G74" s="1054">
        <v>10</v>
      </c>
      <c r="H74" s="913" t="str">
        <f>IF(G74&gt;$R$80,,UPPER(VLOOKUP(G74,'1MD ELO (10)'!$A$7:$Q$134,2)))</f>
        <v>TAKÁCS</v>
      </c>
      <c r="I74" s="1056"/>
      <c r="J74" s="1057" t="s">
        <v>69</v>
      </c>
      <c r="K74" s="909"/>
      <c r="L74" s="897"/>
      <c r="M74" s="909"/>
      <c r="N74" s="1058"/>
      <c r="O74" s="1066"/>
      <c r="P74" s="1067"/>
      <c r="Q74" s="1063"/>
      <c r="R74" s="1068"/>
      <c r="X74" s="1049"/>
      <c r="Y74" s="1049"/>
      <c r="Z74" s="1049"/>
      <c r="AA74" s="1049"/>
      <c r="AB74" s="1049"/>
      <c r="AC74" s="1049"/>
      <c r="AD74" s="1049"/>
      <c r="AE74" s="1049"/>
      <c r="AF74" s="1049"/>
      <c r="AG74" s="1049"/>
      <c r="AH74" s="1049"/>
      <c r="AI74" s="1049"/>
      <c r="AJ74" s="1049"/>
    </row>
    <row r="75" spans="1:36" s="1048" customFormat="1" ht="9" customHeight="1" x14ac:dyDescent="0.2">
      <c r="A75" s="910"/>
      <c r="B75" s="911"/>
      <c r="C75" s="1069"/>
      <c r="D75" s="912"/>
      <c r="E75" s="1054">
        <v>3</v>
      </c>
      <c r="F75" s="1055" t="str">
        <f>IF(E75&gt;$R$80,,UPPER(VLOOKUP(E75,'1MD ELO (10)'!$A$7:$Q$134,2)))</f>
        <v>MÓNUS</v>
      </c>
      <c r="G75" s="1054">
        <v>11</v>
      </c>
      <c r="H75" s="913" t="str">
        <f>IF(G75&gt;$R$80,,UPPER(VLOOKUP(G75,'1MD ELO (10)'!$A$7:$Q$134,2)))</f>
        <v>KOVÁCS</v>
      </c>
      <c r="I75" s="1056"/>
      <c r="J75" s="1057" t="s">
        <v>70</v>
      </c>
      <c r="K75" s="909"/>
      <c r="L75" s="897"/>
      <c r="M75" s="909"/>
      <c r="N75" s="1058"/>
      <c r="O75" s="1059" t="s">
        <v>71</v>
      </c>
      <c r="P75" s="1060"/>
      <c r="Q75" s="1060"/>
      <c r="R75" s="1061"/>
      <c r="X75" s="1049"/>
      <c r="Y75" s="1049"/>
      <c r="Z75" s="1049"/>
      <c r="AA75" s="1049"/>
      <c r="AB75" s="1049"/>
      <c r="AC75" s="1049"/>
      <c r="AD75" s="1049"/>
      <c r="AE75" s="1049"/>
      <c r="AF75" s="1049"/>
      <c r="AG75" s="1049"/>
      <c r="AH75" s="1049"/>
      <c r="AI75" s="1049"/>
      <c r="AJ75" s="1049"/>
    </row>
    <row r="76" spans="1:36" s="1048" customFormat="1" ht="9" customHeight="1" x14ac:dyDescent="0.2">
      <c r="A76" s="915"/>
      <c r="B76" s="916"/>
      <c r="C76" s="916"/>
      <c r="D76" s="917"/>
      <c r="E76" s="1054">
        <v>4</v>
      </c>
      <c r="F76" s="1055" t="str">
        <f>IF(E76&gt;$R$80,,UPPER(VLOOKUP(E76,'1MD ELO (10)'!$A$7:$Q$134,2)))</f>
        <v>SZABÓ-NAGY</v>
      </c>
      <c r="G76" s="1054">
        <v>12</v>
      </c>
      <c r="H76" s="913" t="str">
        <f>IF(G76&gt;$R$80,,UPPER(VLOOKUP(G76,'1MD ELO (10)'!$A$7:$Q$134,2)))</f>
        <v>KOBRA</v>
      </c>
      <c r="I76" s="1056"/>
      <c r="J76" s="1057" t="s">
        <v>72</v>
      </c>
      <c r="K76" s="909"/>
      <c r="L76" s="897"/>
      <c r="M76" s="909"/>
      <c r="N76" s="1058"/>
      <c r="O76" s="909"/>
      <c r="P76" s="897"/>
      <c r="Q76" s="909"/>
      <c r="R76" s="1058"/>
      <c r="X76" s="1049"/>
      <c r="Y76" s="1049"/>
      <c r="Z76" s="1049"/>
      <c r="AA76" s="1049"/>
      <c r="AB76" s="1049"/>
      <c r="AC76" s="1049"/>
      <c r="AD76" s="1049"/>
      <c r="AE76" s="1049"/>
      <c r="AF76" s="1049"/>
      <c r="AG76" s="1049"/>
      <c r="AH76" s="1049"/>
      <c r="AI76" s="1049"/>
      <c r="AJ76" s="1049"/>
    </row>
    <row r="77" spans="1:36" s="1048" customFormat="1" ht="9" customHeight="1" x14ac:dyDescent="0.2">
      <c r="A77" s="919"/>
      <c r="B77" s="920"/>
      <c r="C77" s="920"/>
      <c r="D77" s="921"/>
      <c r="E77" s="1054">
        <v>5</v>
      </c>
      <c r="F77" s="1055" t="str">
        <f>IF(E77&gt;$R$80,,UPPER(VLOOKUP(E77,'1MD ELO (10)'!$A$7:$Q$134,2)))</f>
        <v>FRÁTER</v>
      </c>
      <c r="G77" s="1054">
        <v>13</v>
      </c>
      <c r="H77" s="913" t="str">
        <f>IF(G77&gt;$R$80,,UPPER(VLOOKUP(G77,'1MD ELO (10)'!$A$7:$Q$134,2)))</f>
        <v>MEGYASZAI</v>
      </c>
      <c r="I77" s="1056"/>
      <c r="J77" s="1057" t="s">
        <v>73</v>
      </c>
      <c r="K77" s="909"/>
      <c r="L77" s="897"/>
      <c r="M77" s="909"/>
      <c r="N77" s="1058"/>
      <c r="O77" s="1063"/>
      <c r="P77" s="1067"/>
      <c r="Q77" s="1063"/>
      <c r="R77" s="1068"/>
      <c r="X77" s="1049"/>
      <c r="Y77" s="1049"/>
      <c r="Z77" s="1049"/>
      <c r="AA77" s="1049"/>
      <c r="AB77" s="1049"/>
      <c r="AC77" s="1049"/>
      <c r="AD77" s="1049"/>
      <c r="AE77" s="1049"/>
      <c r="AF77" s="1049"/>
      <c r="AG77" s="1049"/>
      <c r="AH77" s="1049"/>
      <c r="AI77" s="1049"/>
      <c r="AJ77" s="1049"/>
    </row>
    <row r="78" spans="1:36" s="1048" customFormat="1" ht="9" customHeight="1" x14ac:dyDescent="0.2">
      <c r="A78" s="922"/>
      <c r="B78" s="923"/>
      <c r="C78" s="916"/>
      <c r="D78" s="917"/>
      <c r="E78" s="1054">
        <v>6</v>
      </c>
      <c r="F78" s="1055" t="str">
        <f>IF(E78&gt;$R$80,,UPPER(VLOOKUP(E78,'1MD ELO (10)'!$A$7:$Q$134,2)))</f>
        <v>EDIZ SAMI</v>
      </c>
      <c r="G78" s="1054">
        <v>14</v>
      </c>
      <c r="H78" s="913" t="str">
        <f>IF(G78&gt;$R$80,,UPPER(VLOOKUP(G78,'1MD ELO (10)'!$A$7:$Q$134,2)))</f>
        <v>NAGY</v>
      </c>
      <c r="I78" s="1056"/>
      <c r="J78" s="1057" t="s">
        <v>74</v>
      </c>
      <c r="K78" s="909"/>
      <c r="L78" s="897"/>
      <c r="M78" s="909"/>
      <c r="N78" s="1058"/>
      <c r="O78" s="1059" t="s">
        <v>34</v>
      </c>
      <c r="P78" s="1060"/>
      <c r="Q78" s="1060"/>
      <c r="R78" s="1061"/>
      <c r="X78" s="1049"/>
      <c r="Y78" s="1049"/>
      <c r="Z78" s="1049"/>
      <c r="AA78" s="1049"/>
      <c r="AB78" s="1049"/>
      <c r="AC78" s="1049"/>
      <c r="AD78" s="1049"/>
      <c r="AE78" s="1049"/>
      <c r="AF78" s="1049"/>
      <c r="AG78" s="1049"/>
      <c r="AH78" s="1049"/>
      <c r="AI78" s="1049"/>
      <c r="AJ78" s="1049"/>
    </row>
    <row r="79" spans="1:36" s="1048" customFormat="1" ht="9" customHeight="1" x14ac:dyDescent="0.2">
      <c r="A79" s="922"/>
      <c r="B79" s="923"/>
      <c r="C79" s="1070"/>
      <c r="D79" s="924"/>
      <c r="E79" s="1054">
        <v>7</v>
      </c>
      <c r="F79" s="1055" t="str">
        <f>IF(E79&gt;$R$80,,UPPER(VLOOKUP(E79,'1MD ELO (10)'!$A$7:$Q$134,2)))</f>
        <v>CSIRMAZ</v>
      </c>
      <c r="G79" s="1054">
        <v>15</v>
      </c>
      <c r="H79" s="913" t="str">
        <f>IF(G79&gt;$R$80,,UPPER(VLOOKUP(G79,'1MD ELO (10)'!$A$7:$Q$134,2)))</f>
        <v>NAGY</v>
      </c>
      <c r="I79" s="1056"/>
      <c r="J79" s="1057" t="s">
        <v>75</v>
      </c>
      <c r="K79" s="909"/>
      <c r="L79" s="897"/>
      <c r="M79" s="909"/>
      <c r="N79" s="1058"/>
      <c r="O79" s="909"/>
      <c r="P79" s="897"/>
      <c r="Q79" s="909"/>
      <c r="R79" s="1058"/>
      <c r="X79" s="1049"/>
      <c r="Y79" s="1049"/>
      <c r="Z79" s="1049"/>
      <c r="AA79" s="1049"/>
      <c r="AB79" s="1049"/>
      <c r="AC79" s="1049"/>
      <c r="AD79" s="1049"/>
      <c r="AE79" s="1049"/>
      <c r="AF79" s="1049"/>
      <c r="AG79" s="1049"/>
      <c r="AH79" s="1049"/>
      <c r="AI79" s="1049"/>
      <c r="AJ79" s="1049"/>
    </row>
    <row r="80" spans="1:36" s="1048" customFormat="1" ht="9" customHeight="1" x14ac:dyDescent="0.2">
      <c r="A80" s="925"/>
      <c r="B80" s="926"/>
      <c r="C80" s="1071"/>
      <c r="D80" s="927"/>
      <c r="E80" s="1072">
        <v>8</v>
      </c>
      <c r="F80" s="1073" t="str">
        <f>IF(E80&gt;$R$80,,UPPER(VLOOKUP(E80,'1MD ELO (10)'!$A$7:$Q$134,2)))</f>
        <v>HORNYÁK</v>
      </c>
      <c r="G80" s="1072">
        <v>16</v>
      </c>
      <c r="H80" s="929" t="str">
        <f>IF(G80&gt;$R$80,,UPPER(VLOOKUP(G80,'1MD ELO (10)'!$A$7:$Q$134,2)))</f>
        <v>LAKATOS</v>
      </c>
      <c r="I80" s="1074"/>
      <c r="J80" s="1075" t="s">
        <v>76</v>
      </c>
      <c r="K80" s="1063"/>
      <c r="L80" s="1067"/>
      <c r="M80" s="1063"/>
      <c r="N80" s="1068"/>
      <c r="O80" s="1063">
        <f>R4</f>
        <v>0</v>
      </c>
      <c r="P80" s="1067"/>
      <c r="Q80" s="1063"/>
      <c r="R80" s="1076">
        <f>MIN(16,'1MD ELO (10)'!Q5)</f>
        <v>16</v>
      </c>
      <c r="X80" s="1049"/>
      <c r="Y80" s="1049"/>
      <c r="Z80" s="1049"/>
      <c r="AA80" s="1049"/>
      <c r="AB80" s="1049"/>
      <c r="AC80" s="1049"/>
      <c r="AD80" s="1049"/>
      <c r="AE80" s="1049"/>
      <c r="AF80" s="1049"/>
      <c r="AG80" s="1049"/>
      <c r="AH80" s="1049"/>
      <c r="AI80" s="1049"/>
      <c r="AJ80" s="1049"/>
    </row>
    <row r="81" ht="15.75" customHeight="1" x14ac:dyDescent="0.25"/>
    <row r="82" ht="9" customHeight="1" x14ac:dyDescent="0.25"/>
  </sheetData>
  <mergeCells count="4">
    <mergeCell ref="A4:C4"/>
    <mergeCell ref="Q25:R25"/>
    <mergeCell ref="Q41:R41"/>
    <mergeCell ref="Q57:R57"/>
  </mergeCells>
  <conditionalFormatting sqref="E7:E70">
    <cfRule type="expression" dxfId="293" priority="5">
      <formula>$E7&lt;17</formula>
    </cfRule>
  </conditionalFormatting>
  <conditionalFormatting sqref="G7:G70 I7:I70">
    <cfRule type="expression" dxfId="292" priority="14">
      <formula>AND($E7&lt;17,$C7&gt;0)</formula>
    </cfRule>
  </conditionalFormatting>
  <conditionalFormatting sqref="H7:H70">
    <cfRule type="expression" dxfId="291" priority="15">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90" priority="6">
      <formula>$O$1="CU"</formula>
    </cfRule>
  </conditionalFormatting>
  <conditionalFormatting sqref="K7 K9 K11:L11 K13 K15 K17 K19 K21 Q22 K23 K25 K27 K29 K31 K33 K35 K37 K39 K41 K43 K45 K47 K49 K51 K53 Q54 K55 K57 K59 K61 K63 K65 K67 K69">
    <cfRule type="expression" dxfId="289" priority="7">
      <formula>J8="as"</formula>
    </cfRule>
    <cfRule type="expression" dxfId="288" priority="8">
      <formula>J8="bs"</formula>
    </cfRule>
  </conditionalFormatting>
  <conditionalFormatting sqref="M8 O10 M12 Q14 M16 O18 M20 M24 O26 M28 Q30 M32 O34 M36 Q38 M40 O42 M44 Q46 M48 O50 M52 M56 O58 M60 Q62 M64 O66 M68">
    <cfRule type="expression" dxfId="287" priority="9">
      <formula>L8="as"</formula>
    </cfRule>
    <cfRule type="expression" dxfId="286" priority="10">
      <formula>L8="bs"</formula>
    </cfRule>
  </conditionalFormatting>
  <conditionalFormatting sqref="M10 O14 M18 O23 M26 O30 M34 O38 M42 O46 M50 O55 M58 O62 M66">
    <cfRule type="expression" dxfId="285" priority="11">
      <formula>AND($O$1="CU",M10="Umpire")</formula>
    </cfRule>
    <cfRule type="expression" dxfId="284" priority="12">
      <formula>AND($O$1="CU",M10&lt;&gt;"Umpire",N10&lt;&gt;"")</formula>
    </cfRule>
    <cfRule type="expression" dxfId="283" priority="13">
      <formula>AND($O$1="CU",M10&lt;&gt;"Umpire")</formula>
    </cfRule>
  </conditionalFormatting>
  <conditionalFormatting sqref="O37">
    <cfRule type="expression" dxfId="282" priority="3">
      <formula>P23="as"</formula>
    </cfRule>
    <cfRule type="expression" dxfId="281" priority="4">
      <formula>P23="bs"</formula>
    </cfRule>
  </conditionalFormatting>
  <conditionalFormatting sqref="O39">
    <cfRule type="expression" dxfId="280" priority="1">
      <formula>P55="as"</formula>
    </cfRule>
    <cfRule type="expression" dxfId="279" priority="2">
      <formula>P55="bs"</formula>
    </cfRule>
  </conditionalFormatting>
  <dataValidations count="1">
    <dataValidation type="list" allowBlank="1" showInputMessage="1" sqref="M10 O14 M18 O23 M26 O30 M34 O38 M42 O46 M50 O55 M58 O62 M66" xr:uid="{78926B5B-A6B5-4E04-945A-6BC6F9AB0F09}">
      <formula1>$U$7:$U$16</formula1>
      <formula2>0</formula2>
    </dataValidation>
  </dataValidations>
  <printOptions horizontalCentered="1"/>
  <pageMargins left="0.35" right="0.35" top="0.35" bottom="0.35" header="0.511811023622047" footer="0.511811023622047"/>
  <pageSetup paperSize="9" orientation="portrait" horizontalDpi="300" verticalDpi="30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09569" r:id="rId3" name="Button 1">
              <controlPr defaultSize="0" autoFill="0" autoPict="0" altText="Legyen bíró">
                <anchor moveWithCells="1">
                  <from>
                    <xdr:col>12</xdr:col>
                    <xdr:colOff>685800</xdr:colOff>
                    <xdr:row>0</xdr:row>
                    <xdr:rowOff>7620</xdr:rowOff>
                  </from>
                  <to>
                    <xdr:col>14</xdr:col>
                    <xdr:colOff>487680</xdr:colOff>
                    <xdr:row>0</xdr:row>
                    <xdr:rowOff>213360</xdr:rowOff>
                  </to>
                </anchor>
              </controlPr>
            </control>
          </mc:Choice>
        </mc:AlternateContent>
        <mc:AlternateContent xmlns:mc="http://schemas.openxmlformats.org/markup-compatibility/2006">
          <mc:Choice Requires="x14">
            <control shapeId="109570" r:id="rId4" name="Button 2">
              <controlPr defaultSize="0" autoFill="0" autoPict="0" altText="Nincs bíró">
                <anchor moveWithCells="1">
                  <from>
                    <xdr:col>12</xdr:col>
                    <xdr:colOff>662940</xdr:colOff>
                    <xdr:row>0</xdr:row>
                    <xdr:rowOff>228600</xdr:rowOff>
                  </from>
                  <to>
                    <xdr:col>14</xdr:col>
                    <xdr:colOff>487680</xdr:colOff>
                    <xdr:row>1</xdr:row>
                    <xdr:rowOff>76200</xdr:rowOff>
                  </to>
                </anchor>
              </controlPr>
            </control>
          </mc:Choice>
        </mc:AlternateContent>
        <mc:AlternateContent xmlns:mc="http://schemas.openxmlformats.org/markup-compatibility/2006">
          <mc:Choice Requires="x14">
            <control shapeId="109571" r:id="rId5" name="Button 3">
              <controlPr defaultSize="0" autoPict="0">
                <anchor moveWithCells="1" sizeWithCells="1">
                  <from>
                    <xdr:col>12</xdr:col>
                    <xdr:colOff>548640</xdr:colOff>
                    <xdr:row>0</xdr:row>
                    <xdr:rowOff>7620</xdr:rowOff>
                  </from>
                  <to>
                    <xdr:col>14</xdr:col>
                    <xdr:colOff>388620</xdr:colOff>
                    <xdr:row>1</xdr:row>
                    <xdr:rowOff>45720</xdr:rowOff>
                  </to>
                </anchor>
              </controlPr>
            </control>
          </mc:Choice>
        </mc:AlternateContent>
        <mc:AlternateContent xmlns:mc="http://schemas.openxmlformats.org/markup-compatibility/2006">
          <mc:Choice Requires="x14">
            <control shapeId="109572" r:id="rId6" name="Button 4">
              <controlPr defaultSize="0" autoPict="0">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78BA4-0A9B-4432-9962-950B81E6A23D}">
  <sheetPr>
    <tabColor rgb="FFCCFFFF"/>
  </sheetPr>
  <dimension ref="A1:Q156"/>
  <sheetViews>
    <sheetView showGridLines="0" showZeros="0" zoomScaleNormal="100" workbookViewId="0">
      <pane ySplit="6" topLeftCell="A7" activePane="bottomLeft" state="frozen"/>
      <selection activeCell="D10" sqref="D10"/>
      <selection pane="bottomLeft" activeCell="D10" sqref="D10"/>
    </sheetView>
  </sheetViews>
  <sheetFormatPr defaultColWidth="8.6640625" defaultRowHeight="12.75" customHeight="1" x14ac:dyDescent="0.25"/>
  <cols>
    <col min="1" max="1" width="3.88671875" style="740" customWidth="1"/>
    <col min="2" max="2" width="16.5546875" style="740" customWidth="1"/>
    <col min="3" max="3" width="14" style="740" customWidth="1"/>
    <col min="4" max="4" width="13.88671875" style="812" customWidth="1"/>
    <col min="5" max="5" width="12.109375" style="813" customWidth="1"/>
    <col min="6" max="6" width="6.109375" style="814" hidden="1" customWidth="1"/>
    <col min="7" max="7" width="29.8867187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[7]Altalanos!$A$6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[7]Altalanos!$C$8</f>
        <v>III. (U11)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[7]Altalanos!$A$10</f>
        <v>2025. 04. 29-30.</v>
      </c>
      <c r="B5" s="766"/>
      <c r="C5" s="767" t="str">
        <f>[7]Altalanos!$C$10</f>
        <v>Berettyóújfalu</v>
      </c>
      <c r="D5" s="768" t="str">
        <f>[7]Altalanos!$D$10</f>
        <v xml:space="preserve">  </v>
      </c>
      <c r="E5" s="768"/>
      <c r="F5" s="768"/>
      <c r="G5" s="768"/>
      <c r="H5" s="769">
        <f>[7]Altalanos!$E$10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371</v>
      </c>
      <c r="C7" s="787" t="s">
        <v>372</v>
      </c>
      <c r="D7" s="788" t="s">
        <v>282</v>
      </c>
      <c r="E7" s="789"/>
      <c r="F7" s="790"/>
      <c r="G7" s="791"/>
      <c r="H7" s="788"/>
      <c r="I7" s="788"/>
      <c r="J7" s="792"/>
      <c r="K7" s="793"/>
      <c r="L7" s="794"/>
      <c r="M7" s="793"/>
      <c r="N7" s="795"/>
      <c r="O7" s="788"/>
      <c r="P7" s="796"/>
      <c r="Q7" s="797"/>
    </row>
    <row r="8" spans="1:17" s="798" customFormat="1" ht="18.75" customHeight="1" x14ac:dyDescent="0.25">
      <c r="A8" s="786">
        <v>2</v>
      </c>
      <c r="B8" s="787" t="s">
        <v>373</v>
      </c>
      <c r="C8" s="787" t="s">
        <v>374</v>
      </c>
      <c r="D8" s="788" t="s">
        <v>270</v>
      </c>
      <c r="E8" s="789"/>
      <c r="F8" s="799"/>
      <c r="G8" s="800"/>
      <c r="H8" s="788"/>
      <c r="I8" s="788"/>
      <c r="J8" s="792"/>
      <c r="K8" s="793"/>
      <c r="L8" s="794"/>
      <c r="M8" s="793"/>
      <c r="N8" s="795"/>
      <c r="O8" s="788"/>
      <c r="P8" s="796"/>
      <c r="Q8" s="797"/>
    </row>
    <row r="9" spans="1:17" s="798" customFormat="1" ht="18.75" customHeight="1" x14ac:dyDescent="0.25">
      <c r="A9" s="786">
        <v>3</v>
      </c>
      <c r="B9" s="787" t="s">
        <v>375</v>
      </c>
      <c r="C9" s="787" t="s">
        <v>376</v>
      </c>
      <c r="D9" s="788" t="s">
        <v>270</v>
      </c>
      <c r="E9" s="789"/>
      <c r="F9" s="799"/>
      <c r="G9" s="800"/>
      <c r="H9" s="788"/>
      <c r="I9" s="788"/>
      <c r="J9" s="792"/>
      <c r="K9" s="793"/>
      <c r="L9" s="794"/>
      <c r="M9" s="793"/>
      <c r="N9" s="795"/>
      <c r="O9" s="788"/>
      <c r="P9" s="801"/>
      <c r="Q9" s="802"/>
    </row>
    <row r="10" spans="1:17" s="798" customFormat="1" ht="18.75" customHeight="1" x14ac:dyDescent="0.25">
      <c r="A10" s="786">
        <v>4</v>
      </c>
      <c r="B10" s="787" t="s">
        <v>377</v>
      </c>
      <c r="C10" s="787" t="s">
        <v>378</v>
      </c>
      <c r="D10" s="788" t="s">
        <v>89</v>
      </c>
      <c r="E10" s="789"/>
      <c r="F10" s="799"/>
      <c r="G10" s="800"/>
      <c r="H10" s="788"/>
      <c r="I10" s="788"/>
      <c r="J10" s="792"/>
      <c r="K10" s="793"/>
      <c r="L10" s="794"/>
      <c r="M10" s="793"/>
      <c r="N10" s="795"/>
      <c r="O10" s="788"/>
      <c r="P10" s="803"/>
      <c r="Q10" s="804"/>
    </row>
    <row r="11" spans="1:17" s="798" customFormat="1" ht="18.75" customHeight="1" x14ac:dyDescent="0.25">
      <c r="A11" s="786">
        <v>5</v>
      </c>
      <c r="B11" s="787" t="s">
        <v>379</v>
      </c>
      <c r="C11" s="787" t="s">
        <v>380</v>
      </c>
      <c r="D11" s="788" t="s">
        <v>97</v>
      </c>
      <c r="E11" s="789"/>
      <c r="F11" s="799"/>
      <c r="G11" s="800"/>
      <c r="H11" s="788"/>
      <c r="I11" s="788"/>
      <c r="J11" s="792"/>
      <c r="K11" s="793"/>
      <c r="L11" s="794"/>
      <c r="M11" s="793"/>
      <c r="N11" s="795"/>
      <c r="O11" s="788"/>
      <c r="P11" s="803"/>
      <c r="Q11" s="804"/>
    </row>
    <row r="12" spans="1:17" s="798" customFormat="1" ht="18.75" customHeight="1" x14ac:dyDescent="0.25">
      <c r="A12" s="786">
        <v>6</v>
      </c>
      <c r="B12" s="787" t="s">
        <v>381</v>
      </c>
      <c r="C12" s="787" t="s">
        <v>382</v>
      </c>
      <c r="D12" s="788" t="s">
        <v>97</v>
      </c>
      <c r="E12" s="789"/>
      <c r="F12" s="799"/>
      <c r="G12" s="800"/>
      <c r="H12" s="788"/>
      <c r="I12" s="788"/>
      <c r="J12" s="792"/>
      <c r="K12" s="793"/>
      <c r="L12" s="794"/>
      <c r="M12" s="793"/>
      <c r="N12" s="795"/>
      <c r="O12" s="788"/>
      <c r="P12" s="803"/>
      <c r="Q12" s="804"/>
    </row>
    <row r="13" spans="1:17" s="798" customFormat="1" ht="18.75" customHeight="1" x14ac:dyDescent="0.25">
      <c r="A13" s="786">
        <v>7</v>
      </c>
      <c r="B13" s="787" t="s">
        <v>383</v>
      </c>
      <c r="C13" s="787" t="s">
        <v>384</v>
      </c>
      <c r="D13" s="788" t="s">
        <v>97</v>
      </c>
      <c r="E13" s="789"/>
      <c r="F13" s="799"/>
      <c r="G13" s="800"/>
      <c r="H13" s="788"/>
      <c r="I13" s="788"/>
      <c r="J13" s="792"/>
      <c r="K13" s="793"/>
      <c r="L13" s="794"/>
      <c r="M13" s="793"/>
      <c r="N13" s="795"/>
      <c r="O13" s="788"/>
      <c r="P13" s="803"/>
      <c r="Q13" s="804"/>
    </row>
    <row r="14" spans="1:17" s="798" customFormat="1" ht="18.75" customHeight="1" x14ac:dyDescent="0.25">
      <c r="A14" s="786">
        <v>8</v>
      </c>
      <c r="B14" s="787" t="s">
        <v>385</v>
      </c>
      <c r="C14" s="787" t="s">
        <v>386</v>
      </c>
      <c r="D14" s="788" t="s">
        <v>97</v>
      </c>
      <c r="E14" s="789"/>
      <c r="F14" s="799"/>
      <c r="G14" s="800"/>
      <c r="H14" s="788"/>
      <c r="I14" s="788"/>
      <c r="J14" s="792"/>
      <c r="K14" s="793"/>
      <c r="L14" s="794"/>
      <c r="M14" s="793"/>
      <c r="N14" s="795"/>
      <c r="O14" s="788"/>
      <c r="P14" s="803"/>
      <c r="Q14" s="804"/>
    </row>
    <row r="15" spans="1:17" s="798" customFormat="1" ht="18.75" customHeight="1" x14ac:dyDescent="0.25">
      <c r="A15" s="786">
        <v>9</v>
      </c>
      <c r="B15" s="787" t="s">
        <v>387</v>
      </c>
      <c r="C15" s="787" t="s">
        <v>388</v>
      </c>
      <c r="D15" s="788" t="s">
        <v>389</v>
      </c>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278" priority="12">
      <formula>$Q7&gt;=1</formula>
    </cfRule>
  </conditionalFormatting>
  <conditionalFormatting sqref="B7:D37">
    <cfRule type="expression" dxfId="277" priority="1">
      <formula>$Q7&gt;=1</formula>
    </cfRule>
  </conditionalFormatting>
  <conditionalFormatting sqref="E7:E14">
    <cfRule type="expression" dxfId="276" priority="5">
      <formula>AND(ROUNDDOWN(($A$4-E7)/365.25,0)&lt;=13,G7&lt;&gt;"OK")</formula>
    </cfRule>
    <cfRule type="expression" dxfId="275" priority="6">
      <formula>AND(ROUNDDOWN(($A$4-E7)/365.25,0)&lt;=14,G7&lt;&gt;"OK")</formula>
    </cfRule>
    <cfRule type="expression" dxfId="274" priority="7">
      <formula>AND(ROUNDDOWN(($A$4-E7)/365.25,0)&lt;=17,G7&lt;&gt;"OK")</formula>
    </cfRule>
    <cfRule type="expression" dxfId="273" priority="8">
      <formula>AND(ROUNDDOWN(($A$4-E7)/365.25,0)&lt;=13,G7&lt;&gt;"OK")</formula>
    </cfRule>
    <cfRule type="expression" dxfId="272" priority="9">
      <formula>AND(ROUNDDOWN(($A$4-E7)/365.25,0)&lt;=14,G7&lt;&gt;"OK")</formula>
    </cfRule>
    <cfRule type="expression" dxfId="271" priority="10">
      <formula>AND(ROUNDDOWN(($A$4-E7)/365.25,0)&lt;=17,G7&lt;&gt;"OK")</formula>
    </cfRule>
  </conditionalFormatting>
  <conditionalFormatting sqref="E7:E27 E29:E37">
    <cfRule type="expression" dxfId="270" priority="2">
      <formula>AND(ROUNDDOWN(($A$4-E7)/365.25,0)&lt;=13,G7&lt;&gt;"OK")</formula>
    </cfRule>
    <cfRule type="expression" dxfId="269" priority="3">
      <formula>AND(ROUNDDOWN(($A$4-E7)/365.25,0)&lt;=14,G7&lt;&gt;"OK")</formula>
    </cfRule>
    <cfRule type="expression" dxfId="268" priority="4">
      <formula>AND(ROUNDDOWN(($A$4-E7)/365.25,0)&lt;=17,G7&lt;&gt;"OK")</formula>
    </cfRule>
  </conditionalFormatting>
  <conditionalFormatting sqref="E7:E156">
    <cfRule type="expression" dxfId="267" priority="13">
      <formula>AND(ROUNDDOWN(($A$4-E7)/365.25,0)&lt;=13,G7&lt;&gt;"OK")</formula>
    </cfRule>
    <cfRule type="expression" dxfId="266" priority="14">
      <formula>AND(ROUNDDOWN(($A$4-E7)/365.25,0)&lt;=14,G7&lt;&gt;"OK")</formula>
    </cfRule>
    <cfRule type="expression" dxfId="265" priority="15">
      <formula>AND(ROUNDDOWN(($A$4-E7)/365.25,0)&lt;=17,G7&lt;&gt;"OK")</formula>
    </cfRule>
  </conditionalFormatting>
  <conditionalFormatting sqref="J7:J156">
    <cfRule type="cellIs" dxfId="264"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10593"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10594"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F1D3-89C4-4ED5-830A-B4D6E3E60058}">
  <sheetPr>
    <tabColor rgb="FF00FF00"/>
    <pageSetUpPr fitToPage="1"/>
  </sheetPr>
  <dimension ref="A1:AK57"/>
  <sheetViews>
    <sheetView showGridLines="0" showZeros="0" zoomScaleNormal="100" workbookViewId="0">
      <selection activeCell="D10" sqref="D10"/>
    </sheetView>
  </sheetViews>
  <sheetFormatPr defaultColWidth="8.6640625" defaultRowHeight="12.75" customHeight="1" x14ac:dyDescent="0.25"/>
  <cols>
    <col min="1" max="2" width="3.33203125" style="740" customWidth="1"/>
    <col min="3" max="3" width="4.6640625" style="740" customWidth="1"/>
    <col min="4" max="4" width="7" style="740" customWidth="1"/>
    <col min="5" max="5" width="4.33203125" style="740" customWidth="1"/>
    <col min="6" max="6" width="12.6640625" style="740" customWidth="1"/>
    <col min="7" max="7" width="2.6640625" style="740" customWidth="1"/>
    <col min="8" max="8" width="7.6640625" style="740" customWidth="1"/>
    <col min="9" max="9" width="5.88671875" style="740" customWidth="1"/>
    <col min="10" max="10" width="1.6640625" style="1078" customWidth="1"/>
    <col min="11" max="11" width="10.6640625" style="740" customWidth="1"/>
    <col min="12" max="12" width="1.6640625" style="1078" customWidth="1"/>
    <col min="13" max="13" width="10.6640625" style="740" customWidth="1"/>
    <col min="14" max="14" width="1.6640625" style="1079" customWidth="1"/>
    <col min="15" max="15" width="10.6640625" style="740" customWidth="1"/>
    <col min="16" max="16" width="1.6640625" style="1078" customWidth="1"/>
    <col min="17" max="17" width="10.6640625" style="740" customWidth="1"/>
    <col min="18" max="18" width="1.6640625" style="1079" customWidth="1"/>
    <col min="19" max="19" width="9.109375" style="740" hidden="1" customWidth="1"/>
    <col min="20" max="20" width="8.6640625" style="740"/>
    <col min="21" max="21" width="9.109375" style="740" hidden="1" customWidth="1"/>
    <col min="22" max="24" width="8.6640625" style="740"/>
    <col min="25" max="34" width="9.109375" style="740" hidden="1" customWidth="1"/>
    <col min="35" max="37" width="9.109375" style="740" customWidth="1"/>
    <col min="38" max="16384" width="8.6640625" style="740"/>
  </cols>
  <sheetData>
    <row r="1" spans="1:37" s="940" customFormat="1" ht="21.75" customHeight="1" x14ac:dyDescent="0.25">
      <c r="A1" s="732" t="str">
        <f>[7]Altalanos!$A$6</f>
        <v>Diákolimpia / H-B vm</v>
      </c>
      <c r="B1" s="732"/>
      <c r="C1" s="823"/>
      <c r="D1" s="823"/>
      <c r="E1" s="823"/>
      <c r="F1" s="823"/>
      <c r="G1" s="823"/>
      <c r="H1" s="732"/>
      <c r="I1" s="1080"/>
      <c r="J1" s="822"/>
      <c r="K1" s="734" t="s">
        <v>83</v>
      </c>
      <c r="L1" s="735"/>
      <c r="M1" s="737"/>
      <c r="N1" s="822"/>
      <c r="O1" s="822" t="s">
        <v>51</v>
      </c>
      <c r="P1" s="822"/>
      <c r="Q1" s="823"/>
      <c r="R1" s="822"/>
      <c r="Y1" s="1081"/>
      <c r="Z1" s="1081"/>
      <c r="AA1" s="1081"/>
      <c r="AB1" s="824" t="e">
        <f>IF($Y$5=1,CONCATENATE(VLOOKUP($Y$3,$AA$2:$AH$14,2)),CONCATENATE(VLOOKUP($Y$3,$AA$16:$AH$25,2)))</f>
        <v>#N/A</v>
      </c>
      <c r="AC1" s="824" t="e">
        <f>IF($Y$5=1,CONCATENATE(VLOOKUP($Y$3,$AA$2:$AH$14,3)),CONCATENATE(VLOOKUP($Y$3,$AA$16:$AH$25,3)))</f>
        <v>#N/A</v>
      </c>
      <c r="AD1" s="824" t="e">
        <f>IF($Y$5=1,CONCATENATE(VLOOKUP($Y$3,$AA$2:$AH$14,4)),CONCATENATE(VLOOKUP($Y$3,$AA$16:$AH$25,4)))</f>
        <v>#N/A</v>
      </c>
      <c r="AE1" s="824" t="e">
        <f>IF($Y$5=1,CONCATENATE(VLOOKUP($Y$3,$AA$2:$AH$14,5)),CONCATENATE(VLOOKUP($Y$3,$AA$16:$AH$25,5)))</f>
        <v>#N/A</v>
      </c>
      <c r="AF1" s="824" t="e">
        <f>IF($Y$5=1,CONCATENATE(VLOOKUP($Y$3,$AA$2:$AH$14,6)),CONCATENATE(VLOOKUP($Y$3,$AA$16:$AH$25,6)))</f>
        <v>#N/A</v>
      </c>
      <c r="AG1" s="824" t="e">
        <f>IF($Y$5=1,CONCATENATE(VLOOKUP($Y$3,$AA$2:$AH$14,7)),CONCATENATE(VLOOKUP($Y$3,$AA$16:$AH$25,7)))</f>
        <v>#N/A</v>
      </c>
      <c r="AH1" s="824" t="e">
        <f>IF($Y$5=1,CONCATENATE(VLOOKUP($Y$3,$AA$2:$AH$14,8)),CONCATENATE(VLOOKUP($Y$3,$AA$16:$AH$25,8)))</f>
        <v>#N/A</v>
      </c>
    </row>
    <row r="2" spans="1:37" s="948" customFormat="1" ht="13.2" x14ac:dyDescent="0.25">
      <c r="A2" s="944" t="s">
        <v>32</v>
      </c>
      <c r="B2" s="741"/>
      <c r="C2" s="741"/>
      <c r="D2" s="741"/>
      <c r="E2" s="945" t="str">
        <f>[7]Altalanos!$C$8</f>
        <v>III. (U11) – Lány / B</v>
      </c>
      <c r="F2" s="741"/>
      <c r="G2" s="946"/>
      <c r="H2" s="831"/>
      <c r="I2" s="831"/>
      <c r="J2" s="830"/>
      <c r="K2" s="735"/>
      <c r="L2" s="735"/>
      <c r="M2" s="735"/>
      <c r="N2" s="830"/>
      <c r="O2" s="831"/>
      <c r="P2" s="830"/>
      <c r="Q2" s="831"/>
      <c r="R2" s="830"/>
      <c r="Y2" s="832"/>
      <c r="Z2" s="833"/>
      <c r="AA2" s="833" t="s">
        <v>98</v>
      </c>
      <c r="AB2" s="834">
        <v>300</v>
      </c>
      <c r="AC2" s="834">
        <v>250</v>
      </c>
      <c r="AD2" s="834">
        <v>200</v>
      </c>
      <c r="AE2" s="834">
        <v>150</v>
      </c>
      <c r="AF2" s="834">
        <v>120</v>
      </c>
      <c r="AG2" s="834">
        <v>90</v>
      </c>
      <c r="AH2" s="834">
        <v>40</v>
      </c>
      <c r="AI2" s="740"/>
      <c r="AJ2" s="740"/>
      <c r="AK2" s="740"/>
    </row>
    <row r="3" spans="1:37" s="950" customFormat="1" ht="11.25" customHeight="1" x14ac:dyDescent="0.25">
      <c r="A3" s="756" t="s">
        <v>24</v>
      </c>
      <c r="B3" s="756"/>
      <c r="C3" s="756"/>
      <c r="D3" s="756"/>
      <c r="E3" s="756"/>
      <c r="F3" s="756"/>
      <c r="G3" s="756" t="s">
        <v>13</v>
      </c>
      <c r="H3" s="756"/>
      <c r="I3" s="756"/>
      <c r="J3" s="835"/>
      <c r="K3" s="756" t="s">
        <v>35</v>
      </c>
      <c r="L3" s="835"/>
      <c r="M3" s="756"/>
      <c r="N3" s="835"/>
      <c r="O3" s="756"/>
      <c r="P3" s="835"/>
      <c r="Q3" s="756"/>
      <c r="R3" s="836" t="s">
        <v>36</v>
      </c>
      <c r="Y3" s="833" t="str">
        <f>IF(K4="OB","A",IF(K4="IX","W",IF(K4="","",K4)))</f>
        <v/>
      </c>
      <c r="Z3" s="833"/>
      <c r="AA3" s="833" t="s">
        <v>116</v>
      </c>
      <c r="AB3" s="834">
        <v>280</v>
      </c>
      <c r="AC3" s="834">
        <v>230</v>
      </c>
      <c r="AD3" s="834">
        <v>180</v>
      </c>
      <c r="AE3" s="834">
        <v>140</v>
      </c>
      <c r="AF3" s="834">
        <v>80</v>
      </c>
      <c r="AG3" s="834">
        <v>0</v>
      </c>
      <c r="AH3" s="834">
        <v>0</v>
      </c>
      <c r="AI3" s="740"/>
      <c r="AJ3" s="740"/>
      <c r="AK3" s="740"/>
    </row>
    <row r="4" spans="1:37" s="959" customFormat="1" ht="11.25" customHeight="1" thickBot="1" x14ac:dyDescent="0.3">
      <c r="A4" s="952" t="str">
        <f>[7]Altalanos!$A$10</f>
        <v>2025. 04. 29-30.</v>
      </c>
      <c r="B4" s="952"/>
      <c r="C4" s="952"/>
      <c r="D4" s="766"/>
      <c r="E4" s="953"/>
      <c r="F4" s="953"/>
      <c r="G4" s="953" t="str">
        <f>[7]Altalanos!$C$10</f>
        <v>Berettyóújfalu</v>
      </c>
      <c r="H4" s="954"/>
      <c r="I4" s="953"/>
      <c r="J4" s="956"/>
      <c r="K4" s="957"/>
      <c r="L4" s="956"/>
      <c r="M4" s="1082"/>
      <c r="N4" s="956"/>
      <c r="O4" s="953"/>
      <c r="P4" s="956"/>
      <c r="Q4" s="953"/>
      <c r="R4" s="772">
        <f>[7]Altalanos!$E$10</f>
        <v>0</v>
      </c>
      <c r="Y4" s="833"/>
      <c r="Z4" s="833"/>
      <c r="AA4" s="833" t="s">
        <v>101</v>
      </c>
      <c r="AB4" s="834">
        <v>250</v>
      </c>
      <c r="AC4" s="834">
        <v>200</v>
      </c>
      <c r="AD4" s="834">
        <v>150</v>
      </c>
      <c r="AE4" s="834">
        <v>120</v>
      </c>
      <c r="AF4" s="834">
        <v>90</v>
      </c>
      <c r="AG4" s="834">
        <v>60</v>
      </c>
      <c r="AH4" s="834">
        <v>25</v>
      </c>
      <c r="AI4" s="740"/>
      <c r="AJ4" s="740"/>
      <c r="AK4" s="740"/>
    </row>
    <row r="5" spans="1:37" s="950" customFormat="1" ht="13.2" x14ac:dyDescent="0.25">
      <c r="A5" s="916"/>
      <c r="B5" s="961" t="s">
        <v>53</v>
      </c>
      <c r="C5" s="962" t="s">
        <v>54</v>
      </c>
      <c r="D5" s="961" t="s">
        <v>55</v>
      </c>
      <c r="E5" s="961" t="s">
        <v>81</v>
      </c>
      <c r="F5" s="963" t="s">
        <v>27</v>
      </c>
      <c r="G5" s="963" t="s">
        <v>28</v>
      </c>
      <c r="H5" s="963"/>
      <c r="I5" s="963" t="s">
        <v>38</v>
      </c>
      <c r="J5" s="963"/>
      <c r="K5" s="961" t="s">
        <v>57</v>
      </c>
      <c r="L5" s="965"/>
      <c r="M5" s="961" t="s">
        <v>157</v>
      </c>
      <c r="N5" s="965"/>
      <c r="O5" s="961" t="s">
        <v>82</v>
      </c>
      <c r="P5" s="965"/>
      <c r="Q5" s="961" t="s">
        <v>156</v>
      </c>
      <c r="R5" s="966"/>
      <c r="Y5" s="833">
        <f>IF(OR([7]Altalanos!$A$8="F1",[7]Altalanos!$A$8="F2",[7]Altalanos!$A$8="N1",[7]Altalanos!$A$8="N2"),1,2)</f>
        <v>2</v>
      </c>
      <c r="Z5" s="833"/>
      <c r="AA5" s="833" t="s">
        <v>104</v>
      </c>
      <c r="AB5" s="834">
        <v>200</v>
      </c>
      <c r="AC5" s="834">
        <v>150</v>
      </c>
      <c r="AD5" s="834">
        <v>120</v>
      </c>
      <c r="AE5" s="834">
        <v>90</v>
      </c>
      <c r="AF5" s="834">
        <v>60</v>
      </c>
      <c r="AG5" s="834">
        <v>40</v>
      </c>
      <c r="AH5" s="834">
        <v>15</v>
      </c>
      <c r="AI5" s="740"/>
      <c r="AJ5" s="740"/>
      <c r="AK5" s="740"/>
    </row>
    <row r="6" spans="1:37" s="976" customFormat="1" ht="10.5" customHeight="1" thickBot="1" x14ac:dyDescent="0.3">
      <c r="A6" s="967"/>
      <c r="B6" s="969"/>
      <c r="C6" s="969"/>
      <c r="D6" s="969"/>
      <c r="E6" s="969"/>
      <c r="F6" s="970" t="str">
        <f>IF(Y3="","",CONCATENATE(AH1," / ",VLOOKUP(Y3,AB1:AH1,5)," pont"))</f>
        <v/>
      </c>
      <c r="G6" s="971"/>
      <c r="H6" s="972"/>
      <c r="I6" s="971"/>
      <c r="J6" s="974"/>
      <c r="K6" s="969" t="str">
        <f>IF(Y3="","",CONCATENATE(VLOOKUP(Y3,AB1:AH1,4)," pont"))</f>
        <v/>
      </c>
      <c r="L6" s="974"/>
      <c r="M6" s="969" t="str">
        <f>IF(Y3="","",CONCATENATE(VLOOKUP(Y3,AB1:AH1,3)," pont"))</f>
        <v/>
      </c>
      <c r="N6" s="974"/>
      <c r="O6" s="969" t="str">
        <f>IF(Y3="","",CONCATENATE(VLOOKUP(Y3,AB1:AH1,2)," pont"))</f>
        <v/>
      </c>
      <c r="P6" s="974"/>
      <c r="Q6" s="969" t="str">
        <f>IF(Y3="","",CONCATENATE(VLOOKUP(Y3,AB1:AH1,1)," pont"))</f>
        <v/>
      </c>
      <c r="R6" s="975"/>
      <c r="Y6" s="978"/>
      <c r="Z6" s="978"/>
      <c r="AA6" s="978" t="s">
        <v>112</v>
      </c>
      <c r="AB6" s="979">
        <v>150</v>
      </c>
      <c r="AC6" s="979">
        <v>120</v>
      </c>
      <c r="AD6" s="979">
        <v>90</v>
      </c>
      <c r="AE6" s="979">
        <v>60</v>
      </c>
      <c r="AF6" s="979">
        <v>40</v>
      </c>
      <c r="AG6" s="979">
        <v>25</v>
      </c>
      <c r="AH6" s="979">
        <v>10</v>
      </c>
      <c r="AI6" s="977"/>
      <c r="AJ6" s="977"/>
      <c r="AK6" s="977"/>
    </row>
    <row r="7" spans="1:37" s="991" customFormat="1" ht="12.75" customHeight="1" x14ac:dyDescent="0.25">
      <c r="A7" s="980">
        <v>1</v>
      </c>
      <c r="B7" s="981">
        <f>IF($E7="","",VLOOKUP($E7,'1MD ELO (11)'!$A$7:$O$22,14))</f>
        <v>0</v>
      </c>
      <c r="C7" s="1001">
        <f>IF($E7="","",VLOOKUP($E7,'1MD ELO (11)'!$A$7:$O$22,15))</f>
        <v>0</v>
      </c>
      <c r="D7" s="1001">
        <f>IF($E7="","",VLOOKUP($E7,'1MD ELO (11)'!$A$7:$O$22,5))</f>
        <v>0</v>
      </c>
      <c r="E7" s="983">
        <v>9</v>
      </c>
      <c r="F7" s="1011" t="str">
        <f>UPPER(IF($E7="","",VLOOKUP($E7,'1MD ELO (11)'!$A$7:$O$22,2)))</f>
        <v>MAGYAR</v>
      </c>
      <c r="G7" s="1011" t="str">
        <f>IF($E7="","",VLOOKUP($E7,'1MD ELO (11)'!$A$7:$O$22,3))</f>
        <v>Anna</v>
      </c>
      <c r="H7" s="1011"/>
      <c r="I7" s="1011" t="str">
        <f>IF($E7="","",VLOOKUP($E7,'1MD ELO (11)'!$A$7:$O$22,4))</f>
        <v>Db., Kölcsey F.</v>
      </c>
      <c r="J7" s="1083"/>
      <c r="K7" s="997"/>
      <c r="L7" s="997"/>
      <c r="M7" s="997"/>
      <c r="N7" s="997"/>
      <c r="O7" s="1084"/>
      <c r="P7" s="1085"/>
      <c r="Q7" s="1086"/>
      <c r="R7" s="1087"/>
      <c r="S7" s="990"/>
      <c r="U7" s="992" t="str">
        <f>[7]Birók!P21</f>
        <v>Bíró</v>
      </c>
      <c r="Y7" s="833"/>
      <c r="Z7" s="833"/>
      <c r="AA7" s="833" t="s">
        <v>113</v>
      </c>
      <c r="AB7" s="834">
        <v>120</v>
      </c>
      <c r="AC7" s="834">
        <v>90</v>
      </c>
      <c r="AD7" s="834">
        <v>60</v>
      </c>
      <c r="AE7" s="834">
        <v>40</v>
      </c>
      <c r="AF7" s="834">
        <v>25</v>
      </c>
      <c r="AG7" s="834">
        <v>10</v>
      </c>
      <c r="AH7" s="834">
        <v>5</v>
      </c>
      <c r="AI7" s="740"/>
      <c r="AJ7" s="740"/>
      <c r="AK7" s="740"/>
    </row>
    <row r="8" spans="1:37" s="991" customFormat="1" ht="12.75" customHeight="1" x14ac:dyDescent="0.25">
      <c r="A8" s="1000"/>
      <c r="B8" s="1088"/>
      <c r="C8" s="1089"/>
      <c r="D8" s="1089"/>
      <c r="E8" s="1090"/>
      <c r="F8" s="1091"/>
      <c r="G8" s="1091"/>
      <c r="H8" s="1092"/>
      <c r="I8" s="1093" t="s">
        <v>59</v>
      </c>
      <c r="J8" s="998" t="s">
        <v>343</v>
      </c>
      <c r="K8" s="987" t="str">
        <f>UPPER(IF(OR(J8="a",J8="as"),F7,IF(OR(J8="b",J8="bs"),F9,)))</f>
        <v>MAGYAR</v>
      </c>
      <c r="L8" s="987"/>
      <c r="M8" s="997"/>
      <c r="N8" s="997"/>
      <c r="O8" s="1084"/>
      <c r="P8" s="1085"/>
      <c r="Q8" s="1086"/>
      <c r="R8" s="1087"/>
      <c r="S8" s="990"/>
      <c r="U8" s="999" t="str">
        <f>[7]Birók!P22</f>
        <v xml:space="preserve"> </v>
      </c>
      <c r="Y8" s="833"/>
      <c r="Z8" s="833"/>
      <c r="AA8" s="833" t="s">
        <v>114</v>
      </c>
      <c r="AB8" s="834">
        <v>90</v>
      </c>
      <c r="AC8" s="834">
        <v>60</v>
      </c>
      <c r="AD8" s="834">
        <v>40</v>
      </c>
      <c r="AE8" s="834">
        <v>25</v>
      </c>
      <c r="AF8" s="834">
        <v>10</v>
      </c>
      <c r="AG8" s="834">
        <v>5</v>
      </c>
      <c r="AH8" s="834">
        <v>2</v>
      </c>
      <c r="AI8" s="740"/>
      <c r="AJ8" s="740"/>
      <c r="AK8" s="740"/>
    </row>
    <row r="9" spans="1:37" s="991" customFormat="1" ht="12.75" customHeight="1" x14ac:dyDescent="0.25">
      <c r="A9" s="1000">
        <v>2</v>
      </c>
      <c r="B9" s="981" t="str">
        <f>IF($E9="","",VLOOKUP($E9,'1MD ELO (11)'!$A$7:$O$22,14))</f>
        <v/>
      </c>
      <c r="C9" s="1001" t="str">
        <f>IF($E9="","",VLOOKUP($E9,'1MD ELO (11)'!$A$7:$O$22,15))</f>
        <v/>
      </c>
      <c r="D9" s="1001" t="str">
        <f>IF($E9="","",VLOOKUP($E9,'1MD ELO (11)'!$A$7:$O$22,5))</f>
        <v/>
      </c>
      <c r="E9" s="983"/>
      <c r="F9" s="1011" t="str">
        <f>UPPER(IF($E9="","",VLOOKUP($E9,'1MD ELO (11)'!$A$7:$O$22,2)))</f>
        <v/>
      </c>
      <c r="G9" s="1011" t="str">
        <f>IF($E9="","",VLOOKUP($E9,'1MD ELO (11)'!$A$7:$O$22,3))</f>
        <v/>
      </c>
      <c r="H9" s="1011"/>
      <c r="I9" s="1011" t="str">
        <f>IF($E9="","",VLOOKUP($E9,'1MD ELO (11)'!$A$7:$O$22,4))</f>
        <v/>
      </c>
      <c r="J9" s="1094"/>
      <c r="K9" s="997"/>
      <c r="L9" s="1095"/>
      <c r="M9" s="997"/>
      <c r="N9" s="997"/>
      <c r="O9" s="1084"/>
      <c r="P9" s="1085"/>
      <c r="Q9" s="1086"/>
      <c r="R9" s="1087"/>
      <c r="S9" s="990"/>
      <c r="U9" s="999" t="str">
        <f>[7]Birók!P23</f>
        <v xml:space="preserve"> </v>
      </c>
      <c r="Y9" s="833"/>
      <c r="Z9" s="833"/>
      <c r="AA9" s="833" t="s">
        <v>115</v>
      </c>
      <c r="AB9" s="834">
        <v>60</v>
      </c>
      <c r="AC9" s="834">
        <v>40</v>
      </c>
      <c r="AD9" s="834">
        <v>25</v>
      </c>
      <c r="AE9" s="834">
        <v>10</v>
      </c>
      <c r="AF9" s="834">
        <v>5</v>
      </c>
      <c r="AG9" s="834">
        <v>2</v>
      </c>
      <c r="AH9" s="834">
        <v>1</v>
      </c>
      <c r="AI9" s="740"/>
      <c r="AJ9" s="740"/>
      <c r="AK9" s="740"/>
    </row>
    <row r="10" spans="1:37" s="991" customFormat="1" ht="12.75" customHeight="1" x14ac:dyDescent="0.25">
      <c r="A10" s="1000"/>
      <c r="B10" s="1088"/>
      <c r="C10" s="1089"/>
      <c r="D10" s="1089"/>
      <c r="E10" s="1096"/>
      <c r="F10" s="1091"/>
      <c r="G10" s="1091"/>
      <c r="H10" s="1092"/>
      <c r="I10" s="997"/>
      <c r="J10" s="1097"/>
      <c r="K10" s="1004" t="s">
        <v>59</v>
      </c>
      <c r="L10" s="1005" t="s">
        <v>367</v>
      </c>
      <c r="M10" s="987" t="str">
        <f>UPPER(IF(OR(L10="a",L10="as"),K8,IF(OR(L10="b",L10="bs"),K12,)))</f>
        <v>MAGYAR</v>
      </c>
      <c r="N10" s="988"/>
      <c r="O10" s="989"/>
      <c r="P10" s="989"/>
      <c r="Q10" s="1086"/>
      <c r="R10" s="1087"/>
      <c r="S10" s="990"/>
      <c r="U10" s="999" t="str">
        <f>[7]Birók!P24</f>
        <v xml:space="preserve"> </v>
      </c>
      <c r="Y10" s="833"/>
      <c r="Z10" s="833"/>
      <c r="AA10" s="833" t="s">
        <v>117</v>
      </c>
      <c r="AB10" s="834">
        <v>40</v>
      </c>
      <c r="AC10" s="834">
        <v>25</v>
      </c>
      <c r="AD10" s="834">
        <v>15</v>
      </c>
      <c r="AE10" s="834">
        <v>7</v>
      </c>
      <c r="AF10" s="834">
        <v>4</v>
      </c>
      <c r="AG10" s="834">
        <v>1</v>
      </c>
      <c r="AH10" s="834">
        <v>0</v>
      </c>
      <c r="AI10" s="740"/>
      <c r="AJ10" s="740"/>
      <c r="AK10" s="740"/>
    </row>
    <row r="11" spans="1:37" s="991" customFormat="1" ht="12.75" customHeight="1" x14ac:dyDescent="0.25">
      <c r="A11" s="1000">
        <v>3</v>
      </c>
      <c r="B11" s="981">
        <f>IF($E11="","",VLOOKUP($E11,'1MD ELO (11)'!$A$7:$O$22,14))</f>
        <v>0</v>
      </c>
      <c r="C11" s="1001">
        <f>IF($E11="","",VLOOKUP($E11,'1MD ELO (11)'!$A$7:$O$22,15))</f>
        <v>0</v>
      </c>
      <c r="D11" s="1001">
        <f>IF($E11="","",VLOOKUP($E11,'1MD ELO (11)'!$A$7:$O$22,5))</f>
        <v>0</v>
      </c>
      <c r="E11" s="983">
        <v>2</v>
      </c>
      <c r="F11" s="1011" t="str">
        <f>UPPER(IF($E11="","",VLOOKUP($E11,'1MD ELO (11)'!$A$7:$O$22,2)))</f>
        <v>FERENCZIK</v>
      </c>
      <c r="G11" s="1011" t="str">
        <f>IF($E11="","",VLOOKUP($E11,'1MD ELO (11)'!$A$7:$O$22,3))</f>
        <v>Lilien</v>
      </c>
      <c r="H11" s="1011"/>
      <c r="I11" s="1011" t="str">
        <f>IF($E11="","",VLOOKUP($E11,'1MD ELO (11)'!$A$7:$O$22,4))</f>
        <v>Db., Nemzetközi I.</v>
      </c>
      <c r="J11" s="1083"/>
      <c r="K11" s="997"/>
      <c r="L11" s="1098"/>
      <c r="M11" s="997"/>
      <c r="N11" s="1003"/>
      <c r="O11" s="989"/>
      <c r="P11" s="989"/>
      <c r="Q11" s="1086"/>
      <c r="R11" s="1087"/>
      <c r="S11" s="990"/>
      <c r="U11" s="999" t="str">
        <f>[7]Birók!P25</f>
        <v xml:space="preserve"> </v>
      </c>
      <c r="Y11" s="833"/>
      <c r="Z11" s="833"/>
      <c r="AA11" s="833" t="s">
        <v>118</v>
      </c>
      <c r="AB11" s="834">
        <v>25</v>
      </c>
      <c r="AC11" s="834">
        <v>15</v>
      </c>
      <c r="AD11" s="834">
        <v>10</v>
      </c>
      <c r="AE11" s="834">
        <v>6</v>
      </c>
      <c r="AF11" s="834">
        <v>3</v>
      </c>
      <c r="AG11" s="834">
        <v>1</v>
      </c>
      <c r="AH11" s="834">
        <v>0</v>
      </c>
      <c r="AI11" s="740"/>
      <c r="AJ11" s="740"/>
      <c r="AK11" s="740"/>
    </row>
    <row r="12" spans="1:37" s="991" customFormat="1" ht="12.75" customHeight="1" x14ac:dyDescent="0.25">
      <c r="A12" s="1000"/>
      <c r="B12" s="1088"/>
      <c r="C12" s="1089"/>
      <c r="D12" s="1089"/>
      <c r="E12" s="1096"/>
      <c r="F12" s="1091"/>
      <c r="G12" s="1091"/>
      <c r="H12" s="1092"/>
      <c r="I12" s="1093" t="s">
        <v>59</v>
      </c>
      <c r="J12" s="998" t="s">
        <v>343</v>
      </c>
      <c r="K12" s="987" t="str">
        <f>UPPER(IF(OR(J12="a",J12="as"),F11,IF(OR(J12="b",J12="bs"),F13,)))</f>
        <v>FERENCZIK</v>
      </c>
      <c r="L12" s="1099"/>
      <c r="M12" s="997"/>
      <c r="N12" s="1003"/>
      <c r="O12" s="989"/>
      <c r="P12" s="989"/>
      <c r="Q12" s="1086"/>
      <c r="R12" s="1087"/>
      <c r="S12" s="990"/>
      <c r="U12" s="999" t="str">
        <f>[7]Birók!P26</f>
        <v xml:space="preserve"> </v>
      </c>
      <c r="Y12" s="833"/>
      <c r="Z12" s="833"/>
      <c r="AA12" s="833" t="s">
        <v>120</v>
      </c>
      <c r="AB12" s="834">
        <v>15</v>
      </c>
      <c r="AC12" s="834">
        <v>10</v>
      </c>
      <c r="AD12" s="834">
        <v>6</v>
      </c>
      <c r="AE12" s="834">
        <v>3</v>
      </c>
      <c r="AF12" s="834">
        <v>1</v>
      </c>
      <c r="AG12" s="834">
        <v>0</v>
      </c>
      <c r="AH12" s="834">
        <v>0</v>
      </c>
      <c r="AI12" s="740"/>
      <c r="AJ12" s="740"/>
      <c r="AK12" s="740"/>
    </row>
    <row r="13" spans="1:37" s="991" customFormat="1" ht="12.75" customHeight="1" x14ac:dyDescent="0.25">
      <c r="A13" s="1000">
        <v>4</v>
      </c>
      <c r="B13" s="981" t="str">
        <f>IF($E13="","",VLOOKUP($E13,'1MD ELO (11)'!$A$7:$O$22,14))</f>
        <v/>
      </c>
      <c r="C13" s="1001" t="str">
        <f>IF($E13="","",VLOOKUP($E13,'1MD ELO (11)'!$A$7:$O$22,15))</f>
        <v/>
      </c>
      <c r="D13" s="1001" t="str">
        <f>IF($E13="","",VLOOKUP($E13,'1MD ELO (11)'!$A$7:$O$22,5))</f>
        <v/>
      </c>
      <c r="E13" s="983"/>
      <c r="F13" s="1011" t="str">
        <f>UPPER(IF($E13="","",VLOOKUP($E13,'1MD ELO (11)'!$A$7:$O$22,2)))</f>
        <v/>
      </c>
      <c r="G13" s="1011" t="str">
        <f>IF($E13="","",VLOOKUP($E13,'1MD ELO (11)'!$A$7:$O$22,3))</f>
        <v/>
      </c>
      <c r="H13" s="1011"/>
      <c r="I13" s="1011" t="str">
        <f>IF($E13="","",VLOOKUP($E13,'1MD ELO (11)'!$A$7:$O$22,4))</f>
        <v/>
      </c>
      <c r="J13" s="1100"/>
      <c r="K13" s="997"/>
      <c r="L13" s="997"/>
      <c r="M13" s="997"/>
      <c r="N13" s="1003"/>
      <c r="O13" s="989"/>
      <c r="P13" s="989"/>
      <c r="Q13" s="1086"/>
      <c r="R13" s="1087"/>
      <c r="S13" s="990"/>
      <c r="U13" s="999" t="str">
        <f>[7]Birók!P27</f>
        <v xml:space="preserve"> </v>
      </c>
      <c r="Y13" s="833"/>
      <c r="Z13" s="833"/>
      <c r="AA13" s="833" t="s">
        <v>121</v>
      </c>
      <c r="AB13" s="834">
        <v>10</v>
      </c>
      <c r="AC13" s="834">
        <v>6</v>
      </c>
      <c r="AD13" s="834">
        <v>3</v>
      </c>
      <c r="AE13" s="834">
        <v>1</v>
      </c>
      <c r="AF13" s="834">
        <v>0</v>
      </c>
      <c r="AG13" s="834">
        <v>0</v>
      </c>
      <c r="AH13" s="834">
        <v>0</v>
      </c>
      <c r="AI13" s="740"/>
      <c r="AJ13" s="740"/>
      <c r="AK13" s="740"/>
    </row>
    <row r="14" spans="1:37" s="991" customFormat="1" ht="12.75" customHeight="1" x14ac:dyDescent="0.25">
      <c r="A14" s="1000"/>
      <c r="B14" s="1088"/>
      <c r="C14" s="1089"/>
      <c r="D14" s="1089"/>
      <c r="E14" s="1096"/>
      <c r="F14" s="997"/>
      <c r="G14" s="997"/>
      <c r="H14" s="1101"/>
      <c r="I14" s="1091"/>
      <c r="J14" s="1097"/>
      <c r="K14" s="997"/>
      <c r="L14" s="997"/>
      <c r="M14" s="1004" t="s">
        <v>59</v>
      </c>
      <c r="N14" s="1005"/>
      <c r="O14" s="987" t="s">
        <v>390</v>
      </c>
      <c r="P14" s="988"/>
      <c r="Q14" s="1086"/>
      <c r="R14" s="1087"/>
      <c r="S14" s="990"/>
      <c r="U14" s="999" t="str">
        <f>[7]Birók!P28</f>
        <v xml:space="preserve"> </v>
      </c>
      <c r="Y14" s="833"/>
      <c r="Z14" s="833"/>
      <c r="AA14" s="833" t="s">
        <v>122</v>
      </c>
      <c r="AB14" s="834">
        <v>3</v>
      </c>
      <c r="AC14" s="834">
        <v>2</v>
      </c>
      <c r="AD14" s="834">
        <v>1</v>
      </c>
      <c r="AE14" s="834">
        <v>0</v>
      </c>
      <c r="AF14" s="834">
        <v>0</v>
      </c>
      <c r="AG14" s="834">
        <v>0</v>
      </c>
      <c r="AH14" s="834">
        <v>0</v>
      </c>
      <c r="AI14" s="740"/>
      <c r="AJ14" s="740"/>
      <c r="AK14" s="740"/>
    </row>
    <row r="15" spans="1:37" s="991" customFormat="1" ht="12.75" customHeight="1" x14ac:dyDescent="0.25">
      <c r="A15" s="980">
        <v>5</v>
      </c>
      <c r="B15" s="981">
        <f>IF($E15="","",VLOOKUP($E15,'1MD ELO (11)'!$A$7:$O$22,14))</f>
        <v>0</v>
      </c>
      <c r="C15" s="1001">
        <f>IF($E15="","",VLOOKUP($E15,'1MD ELO (11)'!$A$7:$O$22,15))</f>
        <v>0</v>
      </c>
      <c r="D15" s="1001">
        <f>IF($E15="","",VLOOKUP($E15,'1MD ELO (11)'!$A$7:$O$22,5))</f>
        <v>0</v>
      </c>
      <c r="E15" s="983">
        <v>6</v>
      </c>
      <c r="F15" s="1011" t="str">
        <f>UPPER(IF($E15="","",VLOOKUP($E15,'1MD ELO (11)'!$A$7:$O$22,2)))</f>
        <v>ELEK</v>
      </c>
      <c r="G15" s="1011" t="str">
        <f>IF($E15="","",VLOOKUP($E15,'1MD ELO (11)'!$A$7:$O$22,3))</f>
        <v>Johanna</v>
      </c>
      <c r="H15" s="1011"/>
      <c r="I15" s="1011" t="str">
        <f>IF($E15="","",VLOOKUP($E15,'1MD ELO (11)'!$A$7:$O$22,4))</f>
        <v>Bu., József A.</v>
      </c>
      <c r="J15" s="1102"/>
      <c r="K15" s="997"/>
      <c r="L15" s="997"/>
      <c r="M15" s="997"/>
      <c r="N15" s="1003"/>
      <c r="O15" s="997"/>
      <c r="P15" s="1003"/>
      <c r="Q15" s="1086"/>
      <c r="R15" s="1087"/>
      <c r="S15" s="990"/>
      <c r="U15" s="999" t="str">
        <f>[7]Birók!P29</f>
        <v xml:space="preserve"> </v>
      </c>
      <c r="Y15" s="833"/>
      <c r="Z15" s="833"/>
      <c r="AA15" s="833"/>
      <c r="AB15" s="833"/>
      <c r="AC15" s="833"/>
      <c r="AD15" s="833"/>
      <c r="AE15" s="833"/>
      <c r="AF15" s="833"/>
      <c r="AG15" s="833"/>
      <c r="AH15" s="833"/>
      <c r="AI15" s="740"/>
      <c r="AJ15" s="740"/>
      <c r="AK15" s="740"/>
    </row>
    <row r="16" spans="1:37" s="991" customFormat="1" ht="12.75" customHeight="1" thickBot="1" x14ac:dyDescent="0.3">
      <c r="A16" s="1000"/>
      <c r="B16" s="1088"/>
      <c r="C16" s="1089"/>
      <c r="D16" s="1089"/>
      <c r="E16" s="1096"/>
      <c r="F16" s="1091"/>
      <c r="G16" s="1091"/>
      <c r="H16" s="1092"/>
      <c r="I16" s="1093" t="s">
        <v>59</v>
      </c>
      <c r="J16" s="998" t="s">
        <v>343</v>
      </c>
      <c r="K16" s="987" t="str">
        <f>UPPER(IF(OR(J16="a",J16="as"),F15,IF(OR(J16="b",J16="bs"),F17,)))</f>
        <v>ELEK</v>
      </c>
      <c r="L16" s="987"/>
      <c r="M16" s="997"/>
      <c r="N16" s="1003"/>
      <c r="O16" s="989"/>
      <c r="P16" s="1003"/>
      <c r="Q16" s="1086"/>
      <c r="R16" s="1087"/>
      <c r="S16" s="990"/>
      <c r="U16" s="1014" t="str">
        <f>[7]Birók!P30</f>
        <v>Egyik sem</v>
      </c>
      <c r="Y16" s="833"/>
      <c r="Z16" s="833"/>
      <c r="AA16" s="833" t="s">
        <v>98</v>
      </c>
      <c r="AB16" s="834">
        <v>150</v>
      </c>
      <c r="AC16" s="834">
        <v>120</v>
      </c>
      <c r="AD16" s="834">
        <v>90</v>
      </c>
      <c r="AE16" s="834">
        <v>60</v>
      </c>
      <c r="AF16" s="834">
        <v>40</v>
      </c>
      <c r="AG16" s="834">
        <v>25</v>
      </c>
      <c r="AH16" s="834">
        <v>15</v>
      </c>
      <c r="AI16" s="740"/>
      <c r="AJ16" s="740"/>
      <c r="AK16" s="740"/>
    </row>
    <row r="17" spans="1:37" s="991" customFormat="1" ht="12.75" customHeight="1" x14ac:dyDescent="0.25">
      <c r="A17" s="1000">
        <v>6</v>
      </c>
      <c r="B17" s="981" t="str">
        <f>IF($E17="","",VLOOKUP($E17,'1MD ELO (11)'!$A$7:$O$22,14))</f>
        <v/>
      </c>
      <c r="C17" s="1001" t="str">
        <f>IF($E17="","",VLOOKUP($E17,'1MD ELO (11)'!$A$7:$O$22,15))</f>
        <v/>
      </c>
      <c r="D17" s="1001" t="str">
        <f>IF($E17="","",VLOOKUP($E17,'1MD ELO (11)'!$A$7:$O$22,5))</f>
        <v/>
      </c>
      <c r="E17" s="983"/>
      <c r="F17" s="1011" t="str">
        <f>UPPER(IF($E17="","",VLOOKUP($E17,'1MD ELO (11)'!$A$7:$O$22,2)))</f>
        <v/>
      </c>
      <c r="G17" s="1011" t="str">
        <f>IF($E17="","",VLOOKUP($E17,'1MD ELO (11)'!$A$7:$O$22,3))</f>
        <v/>
      </c>
      <c r="H17" s="1011"/>
      <c r="I17" s="1011" t="str">
        <f>IF($E17="","",VLOOKUP($E17,'1MD ELO (11)'!$A$7:$O$22,4))</f>
        <v/>
      </c>
      <c r="J17" s="1094"/>
      <c r="K17" s="997"/>
      <c r="L17" s="1095"/>
      <c r="M17" s="997"/>
      <c r="N17" s="1003"/>
      <c r="O17" s="989"/>
      <c r="P17" s="1003"/>
      <c r="Q17" s="1086"/>
      <c r="R17" s="1087"/>
      <c r="S17" s="990"/>
      <c r="Y17" s="833"/>
      <c r="Z17" s="833"/>
      <c r="AA17" s="833" t="s">
        <v>101</v>
      </c>
      <c r="AB17" s="834">
        <v>120</v>
      </c>
      <c r="AC17" s="834">
        <v>90</v>
      </c>
      <c r="AD17" s="834">
        <v>60</v>
      </c>
      <c r="AE17" s="834">
        <v>40</v>
      </c>
      <c r="AF17" s="834">
        <v>25</v>
      </c>
      <c r="AG17" s="834">
        <v>15</v>
      </c>
      <c r="AH17" s="834">
        <v>8</v>
      </c>
      <c r="AI17" s="740"/>
      <c r="AJ17" s="740"/>
      <c r="AK17" s="740"/>
    </row>
    <row r="18" spans="1:37" s="991" customFormat="1" ht="12.75" customHeight="1" x14ac:dyDescent="0.25">
      <c r="A18" s="1000"/>
      <c r="B18" s="1088"/>
      <c r="C18" s="1089"/>
      <c r="D18" s="1089"/>
      <c r="E18" s="1096"/>
      <c r="F18" s="1091"/>
      <c r="G18" s="1091"/>
      <c r="H18" s="1092"/>
      <c r="I18" s="997"/>
      <c r="J18" s="1097"/>
      <c r="K18" s="1004" t="s">
        <v>59</v>
      </c>
      <c r="L18" s="1005" t="s">
        <v>391</v>
      </c>
      <c r="M18" s="987" t="s">
        <v>392</v>
      </c>
      <c r="N18" s="1009"/>
      <c r="O18" s="989"/>
      <c r="P18" s="1003"/>
      <c r="Q18" s="1086"/>
      <c r="R18" s="1087"/>
      <c r="S18" s="990"/>
      <c r="Y18" s="833"/>
      <c r="Z18" s="833"/>
      <c r="AA18" s="833" t="s">
        <v>104</v>
      </c>
      <c r="AB18" s="834">
        <v>90</v>
      </c>
      <c r="AC18" s="834">
        <v>60</v>
      </c>
      <c r="AD18" s="834">
        <v>40</v>
      </c>
      <c r="AE18" s="834">
        <v>25</v>
      </c>
      <c r="AF18" s="834">
        <v>15</v>
      </c>
      <c r="AG18" s="834">
        <v>8</v>
      </c>
      <c r="AH18" s="834">
        <v>4</v>
      </c>
      <c r="AI18" s="740"/>
      <c r="AJ18" s="740"/>
      <c r="AK18" s="740"/>
    </row>
    <row r="19" spans="1:37" s="991" customFormat="1" ht="12.75" customHeight="1" x14ac:dyDescent="0.25">
      <c r="A19" s="1000">
        <v>7</v>
      </c>
      <c r="B19" s="981">
        <f>IF($E19="","",VLOOKUP($E19,'1MD ELO (11)'!$A$7:$O$22,14))</f>
        <v>0</v>
      </c>
      <c r="C19" s="1001">
        <f>IF($E19="","",VLOOKUP($E19,'1MD ELO (11)'!$A$7:$O$22,15))</f>
        <v>0</v>
      </c>
      <c r="D19" s="1001">
        <f>IF($E19="","",VLOOKUP($E19,'1MD ELO (11)'!$A$7:$O$22,5))</f>
        <v>0</v>
      </c>
      <c r="E19" s="983">
        <v>5</v>
      </c>
      <c r="F19" s="1011" t="str">
        <f>UPPER(IF($E19="","",VLOOKUP($E19,'1MD ELO (11)'!$A$7:$O$22,2)))</f>
        <v>ADAMCSIK</v>
      </c>
      <c r="G19" s="1011" t="str">
        <f>IF($E19="","",VLOOKUP($E19,'1MD ELO (11)'!$A$7:$O$22,3))</f>
        <v>Boglárka</v>
      </c>
      <c r="H19" s="1011"/>
      <c r="I19" s="1011" t="str">
        <f>IF($E19="","",VLOOKUP($E19,'1MD ELO (11)'!$A$7:$O$22,4))</f>
        <v>Bu., József A.</v>
      </c>
      <c r="J19" s="1083"/>
      <c r="K19" s="997"/>
      <c r="L19" s="1098"/>
      <c r="M19" s="997"/>
      <c r="N19" s="989"/>
      <c r="O19" s="989"/>
      <c r="P19" s="1003"/>
      <c r="Q19" s="1086"/>
      <c r="R19" s="1087"/>
      <c r="S19" s="990"/>
      <c r="Y19" s="833"/>
      <c r="Z19" s="833"/>
      <c r="AA19" s="833" t="s">
        <v>112</v>
      </c>
      <c r="AB19" s="834">
        <v>60</v>
      </c>
      <c r="AC19" s="834">
        <v>40</v>
      </c>
      <c r="AD19" s="834">
        <v>25</v>
      </c>
      <c r="AE19" s="834">
        <v>15</v>
      </c>
      <c r="AF19" s="834">
        <v>8</v>
      </c>
      <c r="AG19" s="834">
        <v>4</v>
      </c>
      <c r="AH19" s="834">
        <v>2</v>
      </c>
      <c r="AI19" s="740"/>
      <c r="AJ19" s="740"/>
      <c r="AK19" s="740"/>
    </row>
    <row r="20" spans="1:37" s="991" customFormat="1" ht="12.75" customHeight="1" x14ac:dyDescent="0.25">
      <c r="A20" s="1000"/>
      <c r="B20" s="1088"/>
      <c r="C20" s="1089"/>
      <c r="D20" s="1089"/>
      <c r="E20" s="1090"/>
      <c r="F20" s="1091"/>
      <c r="G20" s="1091"/>
      <c r="H20" s="1092"/>
      <c r="I20" s="1093" t="s">
        <v>59</v>
      </c>
      <c r="J20" s="998" t="s">
        <v>343</v>
      </c>
      <c r="K20" s="987" t="str">
        <f>UPPER(IF(OR(J20="a",J20="as"),F19,IF(OR(J20="b",J20="bs"),F21,)))</f>
        <v>ADAMCSIK</v>
      </c>
      <c r="L20" s="1099"/>
      <c r="M20" s="997"/>
      <c r="N20" s="989"/>
      <c r="O20" s="989"/>
      <c r="P20" s="1003"/>
      <c r="Q20" s="1086"/>
      <c r="R20" s="1087"/>
      <c r="S20" s="990"/>
      <c r="Y20" s="833"/>
      <c r="Z20" s="833"/>
      <c r="AA20" s="833" t="s">
        <v>113</v>
      </c>
      <c r="AB20" s="834">
        <v>40</v>
      </c>
      <c r="AC20" s="834">
        <v>25</v>
      </c>
      <c r="AD20" s="834">
        <v>15</v>
      </c>
      <c r="AE20" s="834">
        <v>8</v>
      </c>
      <c r="AF20" s="834">
        <v>4</v>
      </c>
      <c r="AG20" s="834">
        <v>2</v>
      </c>
      <c r="AH20" s="834">
        <v>1</v>
      </c>
      <c r="AI20" s="740"/>
      <c r="AJ20" s="740"/>
      <c r="AK20" s="740"/>
    </row>
    <row r="21" spans="1:37" s="991" customFormat="1" ht="12.75" customHeight="1" x14ac:dyDescent="0.25">
      <c r="A21" s="1000">
        <v>8</v>
      </c>
      <c r="B21" s="981" t="str">
        <f>IF($E21="","",VLOOKUP($E21,'1MD ELO (11)'!$A$7:$O$22,14))</f>
        <v/>
      </c>
      <c r="C21" s="1001" t="str">
        <f>IF($E21="","",VLOOKUP($E21,'1MD ELO (11)'!$A$7:$O$22,15))</f>
        <v/>
      </c>
      <c r="D21" s="1001" t="str">
        <f>IF($E21="","",VLOOKUP($E21,'1MD ELO (11)'!$A$7:$O$22,5))</f>
        <v/>
      </c>
      <c r="E21" s="983"/>
      <c r="F21" s="1011" t="str">
        <f>UPPER(IF($E21="","",VLOOKUP($E21,'1MD ELO (11)'!$A$7:$O$22,2)))</f>
        <v/>
      </c>
      <c r="G21" s="1011" t="str">
        <f>IF($E21="","",VLOOKUP($E21,'1MD ELO (11)'!$A$7:$O$22,3))</f>
        <v/>
      </c>
      <c r="H21" s="1011"/>
      <c r="I21" s="1011" t="str">
        <f>IF($E21="","",VLOOKUP($E21,'1MD ELO (11)'!$A$7:$O$22,4))</f>
        <v/>
      </c>
      <c r="J21" s="1100"/>
      <c r="K21" s="997"/>
      <c r="L21" s="997"/>
      <c r="M21" s="997"/>
      <c r="N21" s="989"/>
      <c r="O21" s="989"/>
      <c r="P21" s="1003"/>
      <c r="Q21" s="1086"/>
      <c r="R21" s="1087"/>
      <c r="S21" s="990"/>
      <c r="Y21" s="833"/>
      <c r="Z21" s="833"/>
      <c r="AA21" s="833" t="s">
        <v>114</v>
      </c>
      <c r="AB21" s="834">
        <v>25</v>
      </c>
      <c r="AC21" s="834">
        <v>15</v>
      </c>
      <c r="AD21" s="834">
        <v>10</v>
      </c>
      <c r="AE21" s="834">
        <v>6</v>
      </c>
      <c r="AF21" s="834">
        <v>3</v>
      </c>
      <c r="AG21" s="834">
        <v>1</v>
      </c>
      <c r="AH21" s="834">
        <v>0</v>
      </c>
      <c r="AI21" s="740"/>
      <c r="AJ21" s="740"/>
      <c r="AK21" s="740"/>
    </row>
    <row r="22" spans="1:37" s="991" customFormat="1" ht="12.75" customHeight="1" x14ac:dyDescent="0.25">
      <c r="A22" s="1000"/>
      <c r="B22" s="1088"/>
      <c r="C22" s="1089"/>
      <c r="D22" s="1089"/>
      <c r="E22" s="1090"/>
      <c r="F22" s="1091"/>
      <c r="G22" s="1091"/>
      <c r="H22" s="1092"/>
      <c r="I22" s="1091"/>
      <c r="J22" s="1097"/>
      <c r="K22" s="997"/>
      <c r="L22" s="997"/>
      <c r="M22" s="997"/>
      <c r="N22" s="989"/>
      <c r="O22" s="1004" t="s">
        <v>59</v>
      </c>
      <c r="P22" s="1005"/>
      <c r="Q22" s="987" t="s">
        <v>390</v>
      </c>
      <c r="R22" s="988"/>
      <c r="S22" s="990"/>
      <c r="Y22" s="833"/>
      <c r="Z22" s="833"/>
      <c r="AA22" s="833" t="s">
        <v>115</v>
      </c>
      <c r="AB22" s="834">
        <v>15</v>
      </c>
      <c r="AC22" s="834">
        <v>10</v>
      </c>
      <c r="AD22" s="834">
        <v>6</v>
      </c>
      <c r="AE22" s="834">
        <v>3</v>
      </c>
      <c r="AF22" s="834">
        <v>1</v>
      </c>
      <c r="AG22" s="834">
        <v>0</v>
      </c>
      <c r="AH22" s="834">
        <v>0</v>
      </c>
      <c r="AI22" s="740"/>
      <c r="AJ22" s="740"/>
      <c r="AK22" s="740"/>
    </row>
    <row r="23" spans="1:37" s="991" customFormat="1" ht="12.75" customHeight="1" x14ac:dyDescent="0.25">
      <c r="A23" s="1000">
        <v>9</v>
      </c>
      <c r="B23" s="981">
        <f>IF($E23="","",VLOOKUP($E23,'1MD ELO (11)'!$A$7:$O$22,14))</f>
        <v>0</v>
      </c>
      <c r="C23" s="1001">
        <f>IF($E23="","",VLOOKUP($E23,'1MD ELO (11)'!$A$7:$O$22,15))</f>
        <v>0</v>
      </c>
      <c r="D23" s="1001">
        <f>IF($E23="","",VLOOKUP($E23,'1MD ELO (11)'!$A$7:$O$22,5))</f>
        <v>0</v>
      </c>
      <c r="E23" s="983">
        <v>4</v>
      </c>
      <c r="F23" s="1011" t="str">
        <f>UPPER(IF($E23="","",VLOOKUP($E23,'1MD ELO (11)'!$A$7:$O$22,2)))</f>
        <v>KÁNYÁSI</v>
      </c>
      <c r="G23" s="1011" t="str">
        <f>IF($E23="","",VLOOKUP($E23,'1MD ELO (11)'!$A$7:$O$22,3))</f>
        <v>Amina</v>
      </c>
      <c r="H23" s="1011"/>
      <c r="I23" s="1011" t="str">
        <f>IF($E23="","",VLOOKUP($E23,'1MD ELO (11)'!$A$7:$O$22,4))</f>
        <v>Db., Hatvani I.</v>
      </c>
      <c r="J23" s="1083"/>
      <c r="K23" s="997"/>
      <c r="L23" s="997"/>
      <c r="M23" s="997"/>
      <c r="N23" s="989"/>
      <c r="O23" s="997"/>
      <c r="P23" s="1003"/>
      <c r="Q23" s="997"/>
      <c r="R23" s="989"/>
      <c r="S23" s="990"/>
      <c r="Y23" s="833"/>
      <c r="Z23" s="833"/>
      <c r="AA23" s="833" t="s">
        <v>117</v>
      </c>
      <c r="AB23" s="834">
        <v>10</v>
      </c>
      <c r="AC23" s="834">
        <v>6</v>
      </c>
      <c r="AD23" s="834">
        <v>3</v>
      </c>
      <c r="AE23" s="834">
        <v>1</v>
      </c>
      <c r="AF23" s="834">
        <v>0</v>
      </c>
      <c r="AG23" s="834">
        <v>0</v>
      </c>
      <c r="AH23" s="834">
        <v>0</v>
      </c>
      <c r="AI23" s="740"/>
      <c r="AJ23" s="740"/>
      <c r="AK23" s="740"/>
    </row>
    <row r="24" spans="1:37" s="991" customFormat="1" ht="12.75" customHeight="1" x14ac:dyDescent="0.25">
      <c r="A24" s="1000"/>
      <c r="B24" s="1088"/>
      <c r="C24" s="1089"/>
      <c r="D24" s="1089"/>
      <c r="E24" s="1090"/>
      <c r="F24" s="1091"/>
      <c r="G24" s="1091"/>
      <c r="H24" s="1092"/>
      <c r="I24" s="1093" t="s">
        <v>59</v>
      </c>
      <c r="J24" s="998" t="s">
        <v>343</v>
      </c>
      <c r="K24" s="987" t="str">
        <f>UPPER(IF(OR(J24="a",J24="as"),F23,IF(OR(J24="b",J24="bs"),F25,)))</f>
        <v>KÁNYÁSI</v>
      </c>
      <c r="L24" s="987"/>
      <c r="M24" s="997"/>
      <c r="N24" s="989"/>
      <c r="O24" s="989"/>
      <c r="P24" s="1003"/>
      <c r="Q24" s="1086"/>
      <c r="R24" s="1087"/>
      <c r="S24" s="990"/>
      <c r="Y24" s="833"/>
      <c r="Z24" s="833"/>
      <c r="AA24" s="833" t="s">
        <v>118</v>
      </c>
      <c r="AB24" s="834">
        <v>6</v>
      </c>
      <c r="AC24" s="834">
        <v>3</v>
      </c>
      <c r="AD24" s="834">
        <v>1</v>
      </c>
      <c r="AE24" s="834">
        <v>0</v>
      </c>
      <c r="AF24" s="834">
        <v>0</v>
      </c>
      <c r="AG24" s="834">
        <v>0</v>
      </c>
      <c r="AH24" s="834">
        <v>0</v>
      </c>
      <c r="AI24" s="740"/>
      <c r="AJ24" s="740"/>
      <c r="AK24" s="740"/>
    </row>
    <row r="25" spans="1:37" s="991" customFormat="1" ht="12.75" customHeight="1" x14ac:dyDescent="0.25">
      <c r="A25" s="1000">
        <v>10</v>
      </c>
      <c r="B25" s="981" t="str">
        <f>IF($E25="","",VLOOKUP($E25,'1MD ELO (11)'!$A$7:$O$22,14))</f>
        <v/>
      </c>
      <c r="C25" s="1001" t="str">
        <f>IF($E25="","",VLOOKUP($E25,'1MD ELO (11)'!$A$7:$O$22,15))</f>
        <v/>
      </c>
      <c r="D25" s="1001" t="str">
        <f>IF($E25="","",VLOOKUP($E25,'1MD ELO (11)'!$A$7:$O$22,5))</f>
        <v/>
      </c>
      <c r="E25" s="983"/>
      <c r="F25" s="1011" t="str">
        <f>UPPER(IF($E25="","",VLOOKUP($E25,'1MD ELO (11)'!$A$7:$O$22,2)))</f>
        <v/>
      </c>
      <c r="G25" s="1011" t="str">
        <f>IF($E25="","",VLOOKUP($E25,'1MD ELO (11)'!$A$7:$O$22,3))</f>
        <v/>
      </c>
      <c r="H25" s="1011"/>
      <c r="I25" s="1011" t="str">
        <f>IF($E25="","",VLOOKUP($E25,'1MD ELO (11)'!$A$7:$O$22,4))</f>
        <v/>
      </c>
      <c r="J25" s="1094"/>
      <c r="K25" s="997"/>
      <c r="L25" s="1095"/>
      <c r="M25" s="997"/>
      <c r="N25" s="989"/>
      <c r="O25" s="989"/>
      <c r="P25" s="1003"/>
      <c r="Q25" s="1086"/>
      <c r="R25" s="1087"/>
      <c r="S25" s="990"/>
      <c r="Y25" s="833"/>
      <c r="Z25" s="833"/>
      <c r="AA25" s="833" t="s">
        <v>120</v>
      </c>
      <c r="AB25" s="834">
        <v>3</v>
      </c>
      <c r="AC25" s="834">
        <v>2</v>
      </c>
      <c r="AD25" s="834">
        <v>1</v>
      </c>
      <c r="AE25" s="834">
        <v>0</v>
      </c>
      <c r="AF25" s="834">
        <v>0</v>
      </c>
      <c r="AG25" s="834">
        <v>0</v>
      </c>
      <c r="AH25" s="834">
        <v>0</v>
      </c>
      <c r="AI25" s="740"/>
      <c r="AJ25" s="740"/>
      <c r="AK25" s="740"/>
    </row>
    <row r="26" spans="1:37" s="991" customFormat="1" ht="12.75" customHeight="1" x14ac:dyDescent="0.25">
      <c r="A26" s="1000"/>
      <c r="B26" s="1088"/>
      <c r="C26" s="1089"/>
      <c r="D26" s="1089"/>
      <c r="E26" s="1096"/>
      <c r="F26" s="1091"/>
      <c r="G26" s="1091"/>
      <c r="H26" s="1092"/>
      <c r="I26" s="997"/>
      <c r="J26" s="1097"/>
      <c r="K26" s="1004" t="s">
        <v>59</v>
      </c>
      <c r="L26" s="1005"/>
      <c r="M26" s="987" t="s">
        <v>393</v>
      </c>
      <c r="N26" s="988"/>
      <c r="O26" s="989"/>
      <c r="P26" s="1003"/>
      <c r="Q26" s="1086"/>
      <c r="R26" s="1087"/>
      <c r="S26" s="990"/>
      <c r="Y26" s="740"/>
      <c r="Z26" s="740"/>
      <c r="AA26" s="740"/>
      <c r="AB26" s="740"/>
      <c r="AC26" s="740"/>
      <c r="AD26" s="740"/>
      <c r="AE26" s="740"/>
      <c r="AF26" s="740"/>
      <c r="AG26" s="740"/>
      <c r="AH26" s="740"/>
      <c r="AI26" s="740"/>
      <c r="AJ26" s="740"/>
      <c r="AK26" s="740"/>
    </row>
    <row r="27" spans="1:37" s="991" customFormat="1" ht="12.75" customHeight="1" x14ac:dyDescent="0.25">
      <c r="A27" s="1000">
        <v>11</v>
      </c>
      <c r="B27" s="981">
        <f>IF($E27="","",VLOOKUP($E27,'1MD ELO (11)'!$A$7:$O$22,14))</f>
        <v>0</v>
      </c>
      <c r="C27" s="1103">
        <f>IF($E27="","",VLOOKUP($E27,'1MD ELO (11)'!$A$7:$O$22,15))</f>
        <v>0</v>
      </c>
      <c r="D27" s="1001">
        <f>IF($E27="","",VLOOKUP($E27,'1MD ELO (11)'!$A$7:$O$22,5))</f>
        <v>0</v>
      </c>
      <c r="E27" s="983">
        <v>1</v>
      </c>
      <c r="F27" s="1011" t="str">
        <f>UPPER(IF($E27="","",VLOOKUP($E27,'1MD ELO (11)'!$A$7:$O$22,2)))</f>
        <v>PÁLINKÁS</v>
      </c>
      <c r="G27" s="1011" t="str">
        <f>IF($E27="","",VLOOKUP($E27,'1MD ELO (11)'!$A$7:$O$22,3))</f>
        <v>Viktória</v>
      </c>
      <c r="H27" s="1011"/>
      <c r="I27" s="1011" t="str">
        <f>IF($E27="","",VLOOKUP($E27,'1MD ELO (11)'!$A$7:$O$22,4))</f>
        <v>Db., Hunyadi J.</v>
      </c>
      <c r="J27" s="1083"/>
      <c r="K27" s="997"/>
      <c r="L27" s="1098"/>
      <c r="M27" s="997"/>
      <c r="N27" s="1003"/>
      <c r="O27" s="989"/>
      <c r="P27" s="1003"/>
      <c r="Q27" s="1086"/>
      <c r="R27" s="1087"/>
      <c r="S27" s="990"/>
      <c r="Y27" s="740"/>
      <c r="Z27" s="740"/>
      <c r="AA27" s="740"/>
      <c r="AB27" s="740"/>
      <c r="AC27" s="740"/>
      <c r="AD27" s="740"/>
      <c r="AE27" s="740"/>
      <c r="AF27" s="740"/>
      <c r="AG27" s="740"/>
      <c r="AH27" s="740"/>
      <c r="AI27" s="740"/>
      <c r="AJ27" s="740"/>
      <c r="AK27" s="740"/>
    </row>
    <row r="28" spans="1:37" s="991" customFormat="1" ht="12.75" customHeight="1" x14ac:dyDescent="0.25">
      <c r="A28" s="1010"/>
      <c r="B28" s="1088"/>
      <c r="C28" s="1104"/>
      <c r="D28" s="1089"/>
      <c r="E28" s="1096"/>
      <c r="F28" s="1091"/>
      <c r="G28" s="1091"/>
      <c r="H28" s="1092"/>
      <c r="I28" s="1093" t="s">
        <v>59</v>
      </c>
      <c r="J28" s="998" t="s">
        <v>394</v>
      </c>
      <c r="K28" s="987" t="str">
        <f>UPPER(IF(OR(J28="a",J28="as"),F27,IF(OR(J28="b",J28="bs"),F29,)))</f>
        <v>SZAKÁLLAS</v>
      </c>
      <c r="L28" s="1099"/>
      <c r="M28" s="997"/>
      <c r="N28" s="1003"/>
      <c r="O28" s="989"/>
      <c r="P28" s="1003"/>
      <c r="Q28" s="1086"/>
      <c r="R28" s="1087"/>
      <c r="S28" s="990"/>
    </row>
    <row r="29" spans="1:37" s="991" customFormat="1" ht="12.75" customHeight="1" x14ac:dyDescent="0.25">
      <c r="A29" s="980">
        <v>12</v>
      </c>
      <c r="B29" s="981">
        <f>IF($E29="","",VLOOKUP($E29,'1MD ELO (11)'!$A$7:$O$22,14))</f>
        <v>0</v>
      </c>
      <c r="C29" s="1103">
        <f>IF($E29="","",VLOOKUP($E29,'1MD ELO (11)'!$A$7:$O$22,15))</f>
        <v>0</v>
      </c>
      <c r="D29" s="1001">
        <f>IF($E29="","",VLOOKUP($E29,'1MD ELO (11)'!$A$7:$O$22,5))</f>
        <v>0</v>
      </c>
      <c r="E29" s="983">
        <v>8</v>
      </c>
      <c r="F29" s="1011" t="str">
        <f>UPPER(IF($E29="","",VLOOKUP($E29,'1MD ELO (11)'!$A$7:$O$22,2)))</f>
        <v>SZAKÁLLAS</v>
      </c>
      <c r="G29" s="1011" t="str">
        <f>IF($E29="","",VLOOKUP($E29,'1MD ELO (11)'!$A$7:$O$22,3))</f>
        <v>Nóra</v>
      </c>
      <c r="H29" s="1011"/>
      <c r="I29" s="1011" t="str">
        <f>IF($E29="","",VLOOKUP($E29,'1MD ELO (11)'!$A$7:$O$22,4))</f>
        <v>Bu., József A.</v>
      </c>
      <c r="J29" s="1100"/>
      <c r="K29" s="997"/>
      <c r="L29" s="997"/>
      <c r="M29" s="997"/>
      <c r="N29" s="1003"/>
      <c r="O29" s="989"/>
      <c r="P29" s="1003"/>
      <c r="Q29" s="1086"/>
      <c r="R29" s="1087"/>
      <c r="S29" s="990"/>
    </row>
    <row r="30" spans="1:37" s="991" customFormat="1" ht="12.75" customHeight="1" x14ac:dyDescent="0.25">
      <c r="A30" s="1000"/>
      <c r="B30" s="1088"/>
      <c r="C30" s="1089"/>
      <c r="D30" s="1089"/>
      <c r="E30" s="1096"/>
      <c r="F30" s="997"/>
      <c r="G30" s="997"/>
      <c r="H30" s="1101"/>
      <c r="I30" s="1091"/>
      <c r="J30" s="1097"/>
      <c r="K30" s="997"/>
      <c r="L30" s="997"/>
      <c r="M30" s="1004" t="s">
        <v>59</v>
      </c>
      <c r="N30" s="1005"/>
      <c r="O30" s="987" t="s">
        <v>393</v>
      </c>
      <c r="P30" s="1009"/>
      <c r="Q30" s="1086"/>
      <c r="R30" s="1087"/>
      <c r="S30" s="990"/>
    </row>
    <row r="31" spans="1:37" s="991" customFormat="1" ht="12.75" customHeight="1" x14ac:dyDescent="0.25">
      <c r="A31" s="1000">
        <v>13</v>
      </c>
      <c r="B31" s="981">
        <f>IF($E31="","",VLOOKUP($E31,'1MD ELO (11)'!$A$7:$O$22,14))</f>
        <v>0</v>
      </c>
      <c r="C31" s="1001">
        <f>IF($E31="","",VLOOKUP($E31,'1MD ELO (11)'!$A$7:$O$22,15))</f>
        <v>0</v>
      </c>
      <c r="D31" s="1001">
        <f>IF($E31="","",VLOOKUP($E31,'1MD ELO (11)'!$A$7:$O$22,5))</f>
        <v>0</v>
      </c>
      <c r="E31" s="983">
        <v>7</v>
      </c>
      <c r="F31" s="1011" t="str">
        <f>UPPER(IF($E31="","",VLOOKUP($E31,'1MD ELO (11)'!$A$7:$O$22,2)))</f>
        <v>TÓTH</v>
      </c>
      <c r="G31" s="1011" t="str">
        <f>IF($E31="","",VLOOKUP($E31,'1MD ELO (11)'!$A$7:$O$22,3))</f>
        <v>Fanni</v>
      </c>
      <c r="H31" s="1011"/>
      <c r="I31" s="1011" t="str">
        <f>IF($E31="","",VLOOKUP($E31,'1MD ELO (11)'!$A$7:$O$22,4))</f>
        <v>Bu., József A.</v>
      </c>
      <c r="J31" s="1102"/>
      <c r="K31" s="997"/>
      <c r="L31" s="997"/>
      <c r="M31" s="997"/>
      <c r="N31" s="1003"/>
      <c r="O31" s="997"/>
      <c r="P31" s="989"/>
      <c r="Q31" s="1086"/>
      <c r="R31" s="1087"/>
      <c r="S31" s="990"/>
    </row>
    <row r="32" spans="1:37" s="991" customFormat="1" ht="12.75" customHeight="1" x14ac:dyDescent="0.25">
      <c r="A32" s="1000"/>
      <c r="B32" s="1088"/>
      <c r="C32" s="1089"/>
      <c r="D32" s="1089"/>
      <c r="E32" s="1096"/>
      <c r="F32" s="1091"/>
      <c r="G32" s="1091"/>
      <c r="H32" s="1092"/>
      <c r="I32" s="1004" t="s">
        <v>59</v>
      </c>
      <c r="J32" s="998" t="s">
        <v>343</v>
      </c>
      <c r="K32" s="987" t="s">
        <v>395</v>
      </c>
      <c r="L32" s="987"/>
      <c r="M32" s="997"/>
      <c r="N32" s="1003"/>
      <c r="O32" s="989"/>
      <c r="P32" s="989"/>
      <c r="Q32" s="1086"/>
      <c r="R32" s="1087"/>
      <c r="S32" s="990"/>
    </row>
    <row r="33" spans="1:19" s="991" customFormat="1" ht="12.75" customHeight="1" x14ac:dyDescent="0.25">
      <c r="A33" s="1000">
        <v>14</v>
      </c>
      <c r="B33" s="981" t="str">
        <f>IF($E33="","",VLOOKUP($E33,'1MD ELO (11)'!$A$7:$O$22,14))</f>
        <v/>
      </c>
      <c r="C33" s="1001" t="str">
        <f>IF($E33="","",VLOOKUP($E33,'1MD ELO (11)'!$A$7:$O$22,15))</f>
        <v/>
      </c>
      <c r="D33" s="1001" t="str">
        <f>IF($E33="","",VLOOKUP($E33,'1MD ELO (11)'!$A$7:$O$22,5))</f>
        <v/>
      </c>
      <c r="E33" s="983"/>
      <c r="F33" s="1011" t="s">
        <v>396</v>
      </c>
      <c r="G33" s="1011" t="str">
        <f>IF($E33="","",VLOOKUP($E33,'1MD ELO (11)'!$A$7:$O$22,3))</f>
        <v/>
      </c>
      <c r="H33" s="1011"/>
      <c r="I33" s="1011" t="str">
        <f>IF($E33="","",VLOOKUP($E33,'1MD ELO (11)'!$A$7:$O$22,4))</f>
        <v/>
      </c>
      <c r="J33" s="1094"/>
      <c r="K33" s="997"/>
      <c r="L33" s="1095"/>
      <c r="M33" s="997"/>
      <c r="N33" s="1003"/>
      <c r="O33" s="989"/>
      <c r="P33" s="989"/>
      <c r="Q33" s="1086"/>
      <c r="R33" s="1087"/>
      <c r="S33" s="990"/>
    </row>
    <row r="34" spans="1:19" s="991" customFormat="1" ht="12.75" customHeight="1" x14ac:dyDescent="0.25">
      <c r="A34" s="1000"/>
      <c r="B34" s="1088"/>
      <c r="C34" s="1089"/>
      <c r="D34" s="1089"/>
      <c r="E34" s="1096"/>
      <c r="F34" s="1091"/>
      <c r="G34" s="1091"/>
      <c r="H34" s="1092"/>
      <c r="I34" s="997"/>
      <c r="J34" s="1097"/>
      <c r="K34" s="1004" t="s">
        <v>59</v>
      </c>
      <c r="L34" s="1005"/>
      <c r="M34" s="987" t="s">
        <v>383</v>
      </c>
      <c r="N34" s="1009"/>
      <c r="O34" s="989"/>
      <c r="P34" s="989"/>
      <c r="Q34" s="1086"/>
      <c r="R34" s="1087"/>
      <c r="S34" s="990"/>
    </row>
    <row r="35" spans="1:19" s="991" customFormat="1" ht="12.75" customHeight="1" x14ac:dyDescent="0.25">
      <c r="A35" s="1000">
        <v>15</v>
      </c>
      <c r="B35" s="981">
        <f>IF($E35="","",VLOOKUP($E35,'1MD ELO (11)'!$A$7:$O$22,14))</f>
        <v>0</v>
      </c>
      <c r="C35" s="1001">
        <f>IF($E35="","",VLOOKUP($E35,'1MD ELO (11)'!$A$7:$O$22,15))</f>
        <v>0</v>
      </c>
      <c r="D35" s="1001">
        <f>IF($E35="","",VLOOKUP($E35,'1MD ELO (11)'!$A$7:$O$22,5))</f>
        <v>0</v>
      </c>
      <c r="E35" s="983">
        <v>3</v>
      </c>
      <c r="F35" s="1011" t="str">
        <f>UPPER(IF($E35="","",VLOOKUP($E35,'1MD ELO (11)'!$A$7:$O$22,2)))</f>
        <v>ZAKHÁR</v>
      </c>
      <c r="G35" s="1011" t="str">
        <f>IF($E35="","",VLOOKUP($E35,'1MD ELO (11)'!$A$7:$O$22,3))</f>
        <v>Vanda Jázmin</v>
      </c>
      <c r="H35" s="1011"/>
      <c r="I35" s="1011" t="str">
        <f>IF($E35="","",VLOOKUP($E35,'1MD ELO (11)'!$A$7:$O$22,4))</f>
        <v>Db., Nemzetközi I.</v>
      </c>
      <c r="J35" s="1083"/>
      <c r="K35" s="997"/>
      <c r="L35" s="1098"/>
      <c r="M35" s="997"/>
      <c r="N35" s="989"/>
      <c r="O35" s="989"/>
      <c r="P35" s="989"/>
      <c r="Q35" s="1086"/>
      <c r="R35" s="1087"/>
      <c r="S35" s="990"/>
    </row>
    <row r="36" spans="1:19" s="991" customFormat="1" ht="12.75" customHeight="1" x14ac:dyDescent="0.25">
      <c r="A36" s="1000"/>
      <c r="B36" s="1088"/>
      <c r="C36" s="1089"/>
      <c r="D36" s="1089"/>
      <c r="E36" s="1090"/>
      <c r="F36" s="1091"/>
      <c r="G36" s="1091"/>
      <c r="H36" s="1092"/>
      <c r="I36" s="1004" t="s">
        <v>59</v>
      </c>
      <c r="J36" s="998" t="s">
        <v>343</v>
      </c>
      <c r="K36" s="987"/>
      <c r="L36" s="1099"/>
      <c r="M36" s="997"/>
      <c r="N36" s="989"/>
      <c r="O36" s="989"/>
      <c r="P36" s="989"/>
      <c r="Q36" s="1086"/>
      <c r="R36" s="1087"/>
      <c r="S36" s="990"/>
    </row>
    <row r="37" spans="1:19" s="991" customFormat="1" ht="12.75" customHeight="1" x14ac:dyDescent="0.25">
      <c r="A37" s="980">
        <v>16</v>
      </c>
      <c r="B37" s="981" t="str">
        <f>IF($E37="","",VLOOKUP($E37,'1MD ELO (11)'!$A$7:$O$22,14))</f>
        <v/>
      </c>
      <c r="C37" s="1001" t="str">
        <f>IF($E37="","",VLOOKUP($E37,'1MD ELO (11)'!$A$7:$O$22,15))</f>
        <v/>
      </c>
      <c r="D37" s="1001" t="str">
        <f>IF($E37="","",VLOOKUP($E37,'1MD ELO (11)'!$A$7:$O$22,5))</f>
        <v/>
      </c>
      <c r="E37" s="983"/>
      <c r="F37" s="1011" t="str">
        <f>UPPER(IF($E37="","",VLOOKUP($E37,'1MD ELO (11)'!$A$7:$O$22,2)))</f>
        <v/>
      </c>
      <c r="G37" s="1011" t="str">
        <f>IF($E37="","",VLOOKUP($E37,'1MD ELO (11)'!$A$7:$O$22,3))</f>
        <v/>
      </c>
      <c r="H37" s="1011"/>
      <c r="I37" s="1011" t="str">
        <f>IF($E37="","",VLOOKUP($E37,'1MD ELO (11)'!$A$7:$O$22,4))</f>
        <v/>
      </c>
      <c r="J37" s="1100"/>
      <c r="K37" s="997"/>
      <c r="L37" s="997"/>
      <c r="M37" s="997"/>
      <c r="N37" s="989"/>
      <c r="O37" s="989"/>
      <c r="P37" s="989"/>
      <c r="Q37" s="1086"/>
      <c r="R37" s="1087"/>
      <c r="S37" s="990"/>
    </row>
    <row r="38" spans="1:19" s="991" customFormat="1" ht="9" customHeight="1" x14ac:dyDescent="0.25">
      <c r="A38" s="1105"/>
      <c r="B38" s="1090"/>
      <c r="C38" s="1090"/>
      <c r="D38" s="1090"/>
      <c r="E38" s="1090"/>
      <c r="F38" s="1106"/>
      <c r="G38" s="1106"/>
      <c r="H38" s="1107"/>
      <c r="I38" s="997"/>
      <c r="J38" s="1097"/>
      <c r="K38" s="997"/>
      <c r="L38" s="997"/>
      <c r="M38" s="997"/>
      <c r="N38" s="989"/>
      <c r="O38" s="989"/>
      <c r="P38" s="989"/>
      <c r="Q38" s="1086"/>
      <c r="R38" s="1087"/>
      <c r="S38" s="990"/>
    </row>
    <row r="39" spans="1:19" s="991" customFormat="1" ht="9" customHeight="1" x14ac:dyDescent="0.25">
      <c r="A39" s="1108"/>
      <c r="B39" s="1109"/>
      <c r="C39" s="1109"/>
      <c r="D39" s="1109"/>
      <c r="E39" s="1090"/>
      <c r="F39" s="1109"/>
      <c r="G39" s="1109"/>
      <c r="H39" s="1109"/>
      <c r="I39" s="1109"/>
      <c r="J39" s="1090"/>
      <c r="K39" s="1109"/>
      <c r="L39" s="1109"/>
      <c r="M39" s="1109"/>
      <c r="N39" s="1110"/>
      <c r="O39" s="1110"/>
      <c r="P39" s="1110"/>
      <c r="Q39" s="1086"/>
      <c r="R39" s="1087"/>
      <c r="S39" s="990"/>
    </row>
    <row r="40" spans="1:19" s="991" customFormat="1" ht="9" customHeight="1" x14ac:dyDescent="0.25">
      <c r="A40" s="1105"/>
      <c r="B40" s="1090"/>
      <c r="C40" s="1090"/>
      <c r="D40" s="1090"/>
      <c r="E40" s="1090"/>
      <c r="F40" s="1109"/>
      <c r="G40" s="1109"/>
      <c r="I40" s="1109"/>
      <c r="J40" s="1090"/>
      <c r="K40" s="1109"/>
      <c r="L40" s="1109"/>
      <c r="M40" s="1111"/>
      <c r="N40" s="1090"/>
      <c r="O40" s="1109"/>
      <c r="P40" s="1110"/>
      <c r="Q40" s="1086"/>
      <c r="R40" s="1087"/>
      <c r="S40" s="990"/>
    </row>
    <row r="41" spans="1:19" s="991" customFormat="1" ht="9" customHeight="1" x14ac:dyDescent="0.25">
      <c r="A41" s="1105"/>
      <c r="B41" s="1109"/>
      <c r="C41" s="1109"/>
      <c r="D41" s="1109"/>
      <c r="E41" s="1090"/>
      <c r="F41" s="1109"/>
      <c r="G41" s="1109"/>
      <c r="H41" s="1109"/>
      <c r="I41" s="1109"/>
      <c r="J41" s="1090"/>
      <c r="K41" s="1109"/>
      <c r="L41" s="1109"/>
      <c r="M41" s="1109"/>
      <c r="N41" s="1110"/>
      <c r="O41" s="1109"/>
      <c r="P41" s="1110"/>
      <c r="Q41" s="1086"/>
      <c r="R41" s="1087"/>
      <c r="S41" s="990"/>
    </row>
    <row r="42" spans="1:19" s="991" customFormat="1" ht="9" customHeight="1" x14ac:dyDescent="0.25">
      <c r="A42" s="1105"/>
      <c r="B42" s="1090"/>
      <c r="C42" s="1090"/>
      <c r="D42" s="1090"/>
      <c r="E42" s="1090"/>
      <c r="F42" s="1109"/>
      <c r="G42" s="1109"/>
      <c r="I42" s="1111"/>
      <c r="J42" s="1090"/>
      <c r="K42" s="1109"/>
      <c r="L42" s="1109"/>
      <c r="M42" s="1109"/>
      <c r="N42" s="1110"/>
      <c r="O42" s="1110"/>
      <c r="P42" s="1110"/>
      <c r="Q42" s="1086"/>
      <c r="R42" s="1087"/>
      <c r="S42" s="990"/>
    </row>
    <row r="43" spans="1:19" s="991" customFormat="1" ht="9" customHeight="1" x14ac:dyDescent="0.25">
      <c r="A43" s="1105"/>
      <c r="B43" s="1109"/>
      <c r="C43" s="1109"/>
      <c r="D43" s="1109"/>
      <c r="E43" s="1090"/>
      <c r="F43" s="1109"/>
      <c r="G43" s="1109"/>
      <c r="H43" s="1109"/>
      <c r="I43" s="1109"/>
      <c r="J43" s="1090"/>
      <c r="K43" s="1109"/>
      <c r="L43" s="1112"/>
      <c r="M43" s="1109"/>
      <c r="N43" s="1110"/>
      <c r="O43" s="1110"/>
      <c r="P43" s="1110"/>
      <c r="Q43" s="1086"/>
      <c r="R43" s="1087"/>
      <c r="S43" s="990"/>
    </row>
    <row r="44" spans="1:19" s="991" customFormat="1" ht="9" customHeight="1" x14ac:dyDescent="0.25">
      <c r="A44" s="1105"/>
      <c r="B44" s="1090"/>
      <c r="C44" s="1090"/>
      <c r="D44" s="1090"/>
      <c r="E44" s="1090"/>
      <c r="F44" s="1109"/>
      <c r="G44" s="1109"/>
      <c r="I44" s="1109"/>
      <c r="J44" s="1090"/>
      <c r="K44" s="1111"/>
      <c r="L44" s="1090"/>
      <c r="M44" s="1109"/>
      <c r="N44" s="1110"/>
      <c r="O44" s="1110"/>
      <c r="P44" s="1110"/>
      <c r="Q44" s="1086"/>
      <c r="R44" s="1087"/>
      <c r="S44" s="990"/>
    </row>
    <row r="45" spans="1:19" s="991" customFormat="1" ht="9" customHeight="1" x14ac:dyDescent="0.25">
      <c r="A45" s="1105"/>
      <c r="B45" s="1109"/>
      <c r="C45" s="1109"/>
      <c r="D45" s="1109"/>
      <c r="E45" s="1090"/>
      <c r="F45" s="1109"/>
      <c r="G45" s="1109"/>
      <c r="H45" s="1109"/>
      <c r="I45" s="1109"/>
      <c r="J45" s="1090"/>
      <c r="K45" s="1109"/>
      <c r="L45" s="1109"/>
      <c r="M45" s="1109"/>
      <c r="N45" s="1110"/>
      <c r="O45" s="1110"/>
      <c r="P45" s="1110"/>
      <c r="Q45" s="1086"/>
      <c r="R45" s="1087"/>
      <c r="S45" s="990"/>
    </row>
    <row r="46" spans="1:19" s="991" customFormat="1" ht="9" customHeight="1" x14ac:dyDescent="0.25">
      <c r="A46" s="1105"/>
      <c r="B46" s="1090"/>
      <c r="C46" s="1090"/>
      <c r="D46" s="1090"/>
      <c r="E46" s="1090"/>
      <c r="F46" s="1109"/>
      <c r="G46" s="1109"/>
      <c r="I46" s="1111"/>
      <c r="J46" s="1090"/>
      <c r="K46" s="1109"/>
      <c r="L46" s="1109"/>
      <c r="M46" s="1109"/>
      <c r="N46" s="1110"/>
      <c r="O46" s="1110"/>
      <c r="P46" s="1110"/>
      <c r="Q46" s="1086"/>
      <c r="R46" s="1087"/>
      <c r="S46" s="990"/>
    </row>
    <row r="47" spans="1:19" s="991" customFormat="1" ht="9" customHeight="1" x14ac:dyDescent="0.25">
      <c r="A47" s="1108"/>
      <c r="B47" s="1109"/>
      <c r="C47" s="1109"/>
      <c r="D47" s="1109"/>
      <c r="E47" s="1090"/>
      <c r="F47" s="1109"/>
      <c r="G47" s="1109"/>
      <c r="H47" s="1109"/>
      <c r="I47" s="1109"/>
      <c r="J47" s="1090"/>
      <c r="K47" s="1109"/>
      <c r="L47" s="1109"/>
      <c r="M47" s="1109"/>
      <c r="N47" s="1109"/>
      <c r="O47" s="1084"/>
      <c r="P47" s="1084"/>
      <c r="Q47" s="1086"/>
      <c r="R47" s="1087"/>
      <c r="S47" s="990"/>
    </row>
    <row r="48" spans="1:19" s="755" customFormat="1" ht="6.75" customHeight="1" x14ac:dyDescent="0.25">
      <c r="A48" s="1113"/>
      <c r="B48" s="1113"/>
      <c r="C48" s="1113"/>
      <c r="D48" s="1113"/>
      <c r="E48" s="1113"/>
      <c r="F48" s="1114"/>
      <c r="G48" s="1114"/>
      <c r="H48" s="1114"/>
      <c r="I48" s="1114"/>
      <c r="J48" s="1115"/>
      <c r="K48" s="1116"/>
      <c r="L48" s="1117"/>
      <c r="M48" s="1116"/>
      <c r="N48" s="1117"/>
      <c r="O48" s="1116"/>
      <c r="P48" s="1117"/>
      <c r="Q48" s="1116"/>
      <c r="R48" s="1117"/>
      <c r="S48" s="1118"/>
    </row>
    <row r="49" spans="1:18" s="1048" customFormat="1" ht="10.5" customHeight="1" x14ac:dyDescent="0.25">
      <c r="A49" s="873" t="s">
        <v>54</v>
      </c>
      <c r="B49" s="874"/>
      <c r="C49" s="874"/>
      <c r="D49" s="875"/>
      <c r="E49" s="1119" t="s">
        <v>60</v>
      </c>
      <c r="F49" s="1040" t="s">
        <v>61</v>
      </c>
      <c r="G49" s="1119"/>
      <c r="H49" s="1119"/>
      <c r="I49" s="1120"/>
      <c r="J49" s="1119" t="s">
        <v>60</v>
      </c>
      <c r="K49" s="1040" t="s">
        <v>123</v>
      </c>
      <c r="L49" s="1043"/>
      <c r="M49" s="1040" t="s">
        <v>124</v>
      </c>
      <c r="N49" s="1044"/>
      <c r="O49" s="1045" t="s">
        <v>125</v>
      </c>
      <c r="P49" s="1045"/>
      <c r="Q49" s="1046"/>
      <c r="R49" s="1047"/>
    </row>
    <row r="50" spans="1:18" s="1048" customFormat="1" ht="9" customHeight="1" x14ac:dyDescent="0.25">
      <c r="A50" s="1050" t="s">
        <v>65</v>
      </c>
      <c r="B50" s="1051"/>
      <c r="C50" s="1052"/>
      <c r="D50" s="1053"/>
      <c r="E50" s="1054">
        <v>1</v>
      </c>
      <c r="F50" s="913" t="str">
        <f>IF(E50&gt;$R$57,,UPPER(VLOOKUP(E50,'1MD ELO (11)'!$A$7:$Q$134,2)))</f>
        <v>PÁLINKÁS</v>
      </c>
      <c r="G50" s="1121"/>
      <c r="H50" s="913"/>
      <c r="I50" s="906"/>
      <c r="J50" s="1057" t="s">
        <v>66</v>
      </c>
      <c r="K50" s="909"/>
      <c r="L50" s="897"/>
      <c r="M50" s="909"/>
      <c r="N50" s="1058"/>
      <c r="O50" s="1059" t="s">
        <v>67</v>
      </c>
      <c r="P50" s="1060"/>
      <c r="Q50" s="1060"/>
      <c r="R50" s="1061"/>
    </row>
    <row r="51" spans="1:18" s="1048" customFormat="1" ht="9" customHeight="1" x14ac:dyDescent="0.25">
      <c r="A51" s="1062" t="s">
        <v>126</v>
      </c>
      <c r="B51" s="1063"/>
      <c r="C51" s="1064"/>
      <c r="D51" s="1065"/>
      <c r="E51" s="1054">
        <v>2</v>
      </c>
      <c r="F51" s="913" t="str">
        <f>IF(E51&gt;$R$57,,UPPER(VLOOKUP(E51,'1MD ELO (11)'!$A$7:$Q$134,2)))</f>
        <v>FERENCZIK</v>
      </c>
      <c r="G51" s="1121"/>
      <c r="H51" s="913"/>
      <c r="I51" s="906"/>
      <c r="J51" s="1057" t="s">
        <v>69</v>
      </c>
      <c r="K51" s="909"/>
      <c r="L51" s="897"/>
      <c r="M51" s="909"/>
      <c r="N51" s="1058"/>
      <c r="O51" s="1066"/>
      <c r="P51" s="1067"/>
      <c r="Q51" s="1063"/>
      <c r="R51" s="1068"/>
    </row>
    <row r="52" spans="1:18" s="1048" customFormat="1" ht="9" customHeight="1" x14ac:dyDescent="0.25">
      <c r="A52" s="910"/>
      <c r="B52" s="911"/>
      <c r="C52" s="1069"/>
      <c r="D52" s="912"/>
      <c r="E52" s="1054">
        <v>3</v>
      </c>
      <c r="F52" s="913" t="str">
        <f>IF(E52&gt;$R$57,,UPPER(VLOOKUP(E52,'1MD ELO (11)'!$A$7:$Q$134,2)))</f>
        <v>ZAKHÁR</v>
      </c>
      <c r="G52" s="1121"/>
      <c r="H52" s="913"/>
      <c r="I52" s="906"/>
      <c r="J52" s="1057" t="s">
        <v>70</v>
      </c>
      <c r="K52" s="909"/>
      <c r="L52" s="897"/>
      <c r="M52" s="909"/>
      <c r="N52" s="1058"/>
      <c r="O52" s="1059" t="s">
        <v>71</v>
      </c>
      <c r="P52" s="1060"/>
      <c r="Q52" s="1060"/>
      <c r="R52" s="1061"/>
    </row>
    <row r="53" spans="1:18" s="1048" customFormat="1" ht="9" customHeight="1" x14ac:dyDescent="0.25">
      <c r="A53" s="915"/>
      <c r="B53" s="916"/>
      <c r="C53" s="916"/>
      <c r="D53" s="917"/>
      <c r="E53" s="1054">
        <v>4</v>
      </c>
      <c r="F53" s="913" t="str">
        <f>IF(E53&gt;$R$57,,UPPER(VLOOKUP(E53,'1MD ELO (11)'!$A$7:$Q$134,2)))</f>
        <v>KÁNYÁSI</v>
      </c>
      <c r="G53" s="1121"/>
      <c r="H53" s="913"/>
      <c r="I53" s="906"/>
      <c r="J53" s="1057" t="s">
        <v>72</v>
      </c>
      <c r="K53" s="909"/>
      <c r="L53" s="897"/>
      <c r="M53" s="909"/>
      <c r="N53" s="1058"/>
      <c r="O53" s="909"/>
      <c r="P53" s="897"/>
      <c r="Q53" s="909"/>
      <c r="R53" s="1058"/>
    </row>
    <row r="54" spans="1:18" s="1048" customFormat="1" ht="9" customHeight="1" x14ac:dyDescent="0.25">
      <c r="A54" s="919"/>
      <c r="B54" s="920"/>
      <c r="C54" s="920"/>
      <c r="D54" s="921"/>
      <c r="E54" s="1054"/>
      <c r="F54" s="913"/>
      <c r="G54" s="1121"/>
      <c r="H54" s="913"/>
      <c r="I54" s="906"/>
      <c r="J54" s="1057" t="s">
        <v>73</v>
      </c>
      <c r="K54" s="909"/>
      <c r="L54" s="897"/>
      <c r="M54" s="909"/>
      <c r="N54" s="1058"/>
      <c r="O54" s="1063"/>
      <c r="P54" s="1067"/>
      <c r="Q54" s="1063"/>
      <c r="R54" s="1068"/>
    </row>
    <row r="55" spans="1:18" s="1048" customFormat="1" ht="9" customHeight="1" x14ac:dyDescent="0.25">
      <c r="A55" s="922"/>
      <c r="B55" s="923"/>
      <c r="C55" s="916"/>
      <c r="D55" s="917"/>
      <c r="E55" s="1054"/>
      <c r="F55" s="913"/>
      <c r="G55" s="1121"/>
      <c r="H55" s="913"/>
      <c r="I55" s="906"/>
      <c r="J55" s="1057" t="s">
        <v>74</v>
      </c>
      <c r="K55" s="909"/>
      <c r="L55" s="897"/>
      <c r="M55" s="909"/>
      <c r="N55" s="1058"/>
      <c r="O55" s="1059" t="s">
        <v>34</v>
      </c>
      <c r="P55" s="1060"/>
      <c r="Q55" s="1060"/>
      <c r="R55" s="1061"/>
    </row>
    <row r="56" spans="1:18" s="1048" customFormat="1" ht="9" customHeight="1" x14ac:dyDescent="0.25">
      <c r="A56" s="922"/>
      <c r="B56" s="923"/>
      <c r="C56" s="1070"/>
      <c r="D56" s="924"/>
      <c r="E56" s="1054"/>
      <c r="F56" s="913"/>
      <c r="G56" s="1121"/>
      <c r="H56" s="913"/>
      <c r="I56" s="906"/>
      <c r="J56" s="1057" t="s">
        <v>75</v>
      </c>
      <c r="K56" s="909"/>
      <c r="L56" s="897"/>
      <c r="M56" s="909"/>
      <c r="N56" s="1058"/>
      <c r="O56" s="909"/>
      <c r="P56" s="897"/>
      <c r="Q56" s="909"/>
      <c r="R56" s="1058"/>
    </row>
    <row r="57" spans="1:18" s="1048" customFormat="1" ht="9" customHeight="1" x14ac:dyDescent="0.25">
      <c r="A57" s="925"/>
      <c r="B57" s="926"/>
      <c r="C57" s="1071"/>
      <c r="D57" s="927"/>
      <c r="E57" s="1072"/>
      <c r="F57" s="929"/>
      <c r="G57" s="1122"/>
      <c r="H57" s="929"/>
      <c r="I57" s="932"/>
      <c r="J57" s="1075" t="s">
        <v>76</v>
      </c>
      <c r="K57" s="1063"/>
      <c r="L57" s="1067"/>
      <c r="M57" s="1063"/>
      <c r="N57" s="1068"/>
      <c r="O57" s="1063">
        <f>R4</f>
        <v>0</v>
      </c>
      <c r="P57" s="1067"/>
      <c r="Q57" s="1063"/>
      <c r="R57" s="1076">
        <f>MIN(4,'1MD ELO (11)'!Q5)</f>
        <v>4</v>
      </c>
    </row>
  </sheetData>
  <mergeCells count="1">
    <mergeCell ref="A4:C4"/>
  </mergeCells>
  <conditionalFormatting sqref="B39 B41 B43 B45 B47">
    <cfRule type="cellIs" dxfId="263" priority="4" operator="equal">
      <formula>"QA"</formula>
    </cfRule>
    <cfRule type="cellIs" dxfId="262" priority="5" operator="equal">
      <formula>"DA"</formula>
    </cfRule>
  </conditionalFormatting>
  <conditionalFormatting sqref="E7 E9 E11 E13 E15 E17 E19 E21 E25 E27 E29 E31 E33 E35 E37">
    <cfRule type="expression" dxfId="261" priority="2">
      <formula>$E7&lt;5</formula>
    </cfRule>
  </conditionalFormatting>
  <conditionalFormatting sqref="E23">
    <cfRule type="expression" dxfId="260" priority="15">
      <formula>$E23&lt;5</formula>
    </cfRule>
  </conditionalFormatting>
  <conditionalFormatting sqref="E39 E41 E43 E45 E47">
    <cfRule type="expression" dxfId="259" priority="10">
      <formula>AND($E39&lt;9,$C39&gt;0)</formula>
    </cfRule>
  </conditionalFormatting>
  <conditionalFormatting sqref="F7 F9 F11 F13 F15 F17 F19 F21 F23 F25 F27 F29 F31 F33 F35 F37">
    <cfRule type="cellIs" dxfId="258" priority="1" operator="equal">
      <formula>"Bye"</formula>
    </cfRule>
  </conditionalFormatting>
  <conditionalFormatting sqref="F39 F41 F43 F45 F47">
    <cfRule type="cellIs" dxfId="257" priority="8" operator="equal">
      <formula>"Bye"</formula>
    </cfRule>
  </conditionalFormatting>
  <conditionalFormatting sqref="F39:I39 F41:I41 F43:I43 F45:I45 F47:I47">
    <cfRule type="expression" dxfId="256" priority="9">
      <formula>AND($E39&lt;9,$C39&gt;0)</formula>
    </cfRule>
  </conditionalFormatting>
  <conditionalFormatting sqref="H7 H9 H11 H13 H15 H17 H19 H21 H23 H25 H27 H29 H31 H33 H35 H37">
    <cfRule type="expression" dxfId="255" priority="14">
      <formula>AND($E7&lt;9,$C7&gt;0)</formula>
    </cfRule>
  </conditionalFormatting>
  <conditionalFormatting sqref="I8 K10 I12 M14 I16 K18 I20 O22 I24 K26 I28 M30 I32 K34 I36 M40 I42 K44 I46">
    <cfRule type="expression" dxfId="254" priority="11">
      <formula>AND($O$1="CU",I8="Umpire")</formula>
    </cfRule>
    <cfRule type="expression" dxfId="253" priority="12">
      <formula>AND($O$1="CU",I8&lt;&gt;"Umpire",J8&lt;&gt;"")</formula>
    </cfRule>
    <cfRule type="expression" dxfId="252" priority="13">
      <formula>AND($O$1="CU",I8&lt;&gt;"Umpire")</formula>
    </cfRule>
  </conditionalFormatting>
  <conditionalFormatting sqref="J8 L10 J12 N14 J16 L18 J20 P22 J24 L26 J28 N30 J32 L34 J36 R57">
    <cfRule type="expression" dxfId="251" priority="3">
      <formula>$O$1="CU"</formula>
    </cfRule>
  </conditionalFormatting>
  <conditionalFormatting sqref="K8 M10 K12 O14 K16 M18 K20 Q22 K24 M26 K28 O30 K32 M34 K36 O40 K42 M44 K46">
    <cfRule type="expression" dxfId="250" priority="6">
      <formula>J8="as"</formula>
    </cfRule>
    <cfRule type="expression" dxfId="249" priority="7">
      <formula>J8="bs"</formula>
    </cfRule>
  </conditionalFormatting>
  <dataValidations count="1">
    <dataValidation type="list" allowBlank="1" showInputMessage="1" sqref="I8 K10 I12 M14 I16 K18 I20 O22 I24 K26 I28 M30 I32 K34 I36 M40 I42 K44 I46" xr:uid="{BC5EDC70-A029-4244-B130-AC1D7BFB0401}">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11617" r:id="rId3" name="Button 1">
              <controlPr defaultSize="0" autoFill="0" autoPict="0" altText="Legyen bíró">
                <anchor moveWithCells="1">
                  <from>
                    <xdr:col>12</xdr:col>
                    <xdr:colOff>655320</xdr:colOff>
                    <xdr:row>0</xdr:row>
                    <xdr:rowOff>7620</xdr:rowOff>
                  </from>
                  <to>
                    <xdr:col>14</xdr:col>
                    <xdr:colOff>464820</xdr:colOff>
                    <xdr:row>0</xdr:row>
                    <xdr:rowOff>213360</xdr:rowOff>
                  </to>
                </anchor>
              </controlPr>
            </control>
          </mc:Choice>
        </mc:AlternateContent>
        <mc:AlternateContent xmlns:mc="http://schemas.openxmlformats.org/markup-compatibility/2006">
          <mc:Choice Requires="x14">
            <control shapeId="111618" r:id="rId4" name="Button 2">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mc:AlternateContent xmlns:mc="http://schemas.openxmlformats.org/markup-compatibility/2006">
          <mc:Choice Requires="x14">
            <control shapeId="111619" r:id="rId5" name="Button 3">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111620" r:id="rId6" name="Button 4">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FF66"/>
    <pageSetUpPr fitToPage="1"/>
  </sheetPr>
  <dimension ref="A1:U80"/>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9.88671875" customWidth="1"/>
    <col min="12" max="12" width="1.6640625" style="163" customWidth="1"/>
    <col min="13" max="13" width="9.88671875" customWidth="1"/>
    <col min="14" max="14" width="1.6640625" style="164" customWidth="1"/>
    <col min="15" max="15" width="9.88671875" customWidth="1"/>
    <col min="16" max="16" width="1.6640625" style="163" customWidth="1"/>
    <col min="17" max="17" width="9.8867187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50</v>
      </c>
      <c r="L1" s="99"/>
      <c r="M1" s="107"/>
      <c r="N1" s="166" t="s">
        <v>51</v>
      </c>
      <c r="O1" s="166" t="s">
        <v>51</v>
      </c>
      <c r="P1" s="166"/>
      <c r="Q1" s="165"/>
      <c r="R1" s="166"/>
    </row>
    <row r="2" spans="1:21" s="172" customFormat="1" ht="13.2" x14ac:dyDescent="0.25">
      <c r="A2" s="103" t="s">
        <v>32</v>
      </c>
      <c r="B2" s="103"/>
      <c r="C2" s="103"/>
      <c r="D2" s="168"/>
      <c r="E2" s="168" t="str">
        <f>Altalanos!$A$8</f>
        <v>I. (U8) – Fiú / B</v>
      </c>
      <c r="F2" s="103"/>
      <c r="G2" s="169"/>
      <c r="H2" s="170"/>
      <c r="I2" s="170"/>
      <c r="J2" s="171"/>
      <c r="K2" s="98" t="s">
        <v>52</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56</v>
      </c>
      <c r="F5" s="185" t="s">
        <v>27</v>
      </c>
      <c r="G5" s="185" t="s">
        <v>28</v>
      </c>
      <c r="H5" s="185"/>
      <c r="I5" s="185" t="s">
        <v>38</v>
      </c>
      <c r="J5" s="185"/>
      <c r="K5" s="183" t="s">
        <v>57</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ELO'!$A$7:$M$30,12))</f>
        <v/>
      </c>
      <c r="C7" s="197" t="str">
        <f>IF($E7="","",VLOOKUP($E7,'1Q ELO'!$A$7:$M$30,13))</f>
        <v/>
      </c>
      <c r="D7" s="198" t="str">
        <f>IF($E7="","",VLOOKUP($E7,'1Q ELO'!$A$7:$M$30,5))</f>
        <v/>
      </c>
      <c r="E7" s="199"/>
      <c r="F7" s="200" t="str">
        <f>UPPER(IF($E7="","",VLOOKUP($E7,'1Q ELO'!$A$7:$M$30,2)))</f>
        <v/>
      </c>
      <c r="G7" s="200" t="str">
        <f>IF($E7="","",VLOOKUP($E7,'1Q ELO'!$A$7:$M$30,3))</f>
        <v/>
      </c>
      <c r="H7" s="200"/>
      <c r="I7" s="200" t="str">
        <f>IF($E7="","",VLOOKUP($E7,'1Q ELO'!$A$7:$M$30,4))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ELO'!$A$7:$M$30,12))</f>
        <v/>
      </c>
      <c r="C9" s="197" t="str">
        <f>IF($E9="","",VLOOKUP($E9,'1Q ELO'!$A$7:$M$30,13))</f>
        <v/>
      </c>
      <c r="D9" s="198" t="str">
        <f>IF($E9="","",VLOOKUP($E9,'1Q ELO'!$A$7:$M$30,5))</f>
        <v/>
      </c>
      <c r="E9" s="199"/>
      <c r="F9" s="219" t="str">
        <f>UPPER(IF($E9="","",VLOOKUP($E9,'1Q ELO'!$A$7:$M$30,2)))</f>
        <v/>
      </c>
      <c r="G9" s="220" t="str">
        <f>IF($E9="","",VLOOKUP($E9,'1Q ELO'!$A$7:$M$30,3))</f>
        <v/>
      </c>
      <c r="H9" s="220"/>
      <c r="I9" s="220" t="str">
        <f>IF($E9="","",VLOOKUP($E9,'1Q ELO'!$A$7:$M$30,4))</f>
        <v/>
      </c>
      <c r="J9" s="221"/>
      <c r="K9" s="202"/>
      <c r="L9" s="222"/>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ELO'!$A$7:$M$30,12))</f>
        <v/>
      </c>
      <c r="C11" s="197" t="str">
        <f>IF($E11="","",VLOOKUP($E11,'1Q ELO'!$A$7:$M$30,13))</f>
        <v/>
      </c>
      <c r="D11" s="198" t="str">
        <f>IF($E11="","",VLOOKUP($E11,'1Q ELO'!$A$7:$M$30,5))</f>
        <v/>
      </c>
      <c r="E11" s="199"/>
      <c r="F11" s="220" t="str">
        <f>UPPER(IF($E11="","",VLOOKUP($E11,'1Q ELO'!$A$7:$M$30,2)))</f>
        <v/>
      </c>
      <c r="G11" s="220" t="str">
        <f>IF($E11="","",VLOOKUP($E11,'1Q ELO'!$A$7:$M$30,3))</f>
        <v/>
      </c>
      <c r="H11" s="220"/>
      <c r="I11" s="220" t="str">
        <f>IF($E11="","",VLOOKUP($E11,'1Q ELO'!$A$7:$M$30,4))</f>
        <v/>
      </c>
      <c r="J11" s="201"/>
      <c r="K11" s="202"/>
      <c r="L11" s="228"/>
      <c r="M11" s="202"/>
      <c r="N11" s="227"/>
      <c r="O11" s="227"/>
      <c r="P11" s="227"/>
      <c r="Q11" s="205"/>
      <c r="R11" s="206"/>
      <c r="S11" s="207"/>
      <c r="U11" s="229"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30"/>
      <c r="M12" s="202"/>
      <c r="N12" s="227"/>
      <c r="O12" s="227"/>
      <c r="P12" s="227"/>
      <c r="Q12" s="205"/>
      <c r="R12" s="206"/>
      <c r="S12" s="207"/>
      <c r="U12" s="229" t="str">
        <f>Birók!P26</f>
        <v xml:space="preserve"> </v>
      </c>
    </row>
    <row r="13" spans="1:21" s="63" customFormat="1" ht="9" customHeight="1" x14ac:dyDescent="0.25">
      <c r="A13" s="209">
        <v>4</v>
      </c>
      <c r="B13" s="197" t="str">
        <f>IF($E13="","",VLOOKUP($E13,'1Q ELO'!$A$7:$M$30,12))</f>
        <v/>
      </c>
      <c r="C13" s="197" t="str">
        <f>IF($E13="","",VLOOKUP($E13,'1Q ELO'!$A$7:$M$30,13))</f>
        <v/>
      </c>
      <c r="D13" s="198" t="str">
        <f>IF($E13="","",VLOOKUP($E13,'1Q ELO'!$A$7:$M$30,5))</f>
        <v/>
      </c>
      <c r="E13" s="199"/>
      <c r="F13" s="220" t="str">
        <f>UPPER(IF($E13="","",VLOOKUP($E13,'1Q ELO'!$A$7:$M$30,2)))</f>
        <v/>
      </c>
      <c r="G13" s="220" t="str">
        <f>IF($E13="","",VLOOKUP($E13,'1Q ELO'!$A$7:$M$30,3))</f>
        <v/>
      </c>
      <c r="H13" s="220"/>
      <c r="I13" s="220" t="str">
        <f>IF($E13="","",VLOOKUP($E13,'1Q ELO'!$A$7:$M$30,4))</f>
        <v/>
      </c>
      <c r="J13" s="231"/>
      <c r="K13" s="202"/>
      <c r="L13" s="202"/>
      <c r="M13" s="202"/>
      <c r="N13" s="227"/>
      <c r="O13" s="227"/>
      <c r="P13" s="227"/>
      <c r="Q13" s="205"/>
      <c r="R13" s="206"/>
      <c r="S13" s="207"/>
      <c r="U13" s="229" t="str">
        <f>Birók!P27</f>
        <v xml:space="preserve"> </v>
      </c>
    </row>
    <row r="14" spans="1:21" s="63" customFormat="1" ht="9" customHeight="1" x14ac:dyDescent="0.25">
      <c r="A14" s="209"/>
      <c r="B14" s="210"/>
      <c r="C14" s="210"/>
      <c r="D14" s="211"/>
      <c r="E14" s="223"/>
      <c r="F14" s="202"/>
      <c r="G14" s="202"/>
      <c r="H14" s="232"/>
      <c r="I14" s="233"/>
      <c r="J14" s="224"/>
      <c r="K14" s="202"/>
      <c r="L14" s="202"/>
      <c r="M14" s="227"/>
      <c r="N14" s="205"/>
      <c r="O14" s="206"/>
      <c r="P14" s="207"/>
    </row>
    <row r="15" spans="1:21" s="63" customFormat="1" ht="9" customHeight="1" x14ac:dyDescent="0.25">
      <c r="A15" s="234">
        <v>5</v>
      </c>
      <c r="B15" s="197" t="str">
        <f>IF($E15="","",VLOOKUP($E15,'1Q ELO'!$A$7:$M$30,12))</f>
        <v/>
      </c>
      <c r="C15" s="197" t="str">
        <f>IF($E15="","",VLOOKUP($E15,'1Q ELO'!$A$7:$M$30,13))</f>
        <v/>
      </c>
      <c r="D15" s="198" t="str">
        <f>IF($E15="","",VLOOKUP($E15,'1Q ELO'!$A$7:$M$30,5))</f>
        <v/>
      </c>
      <c r="E15" s="199"/>
      <c r="F15" s="235" t="str">
        <f>UPPER(IF($E15="","",VLOOKUP($E15,'1Q ELO'!$A$7:$M$30,2)))</f>
        <v/>
      </c>
      <c r="G15" s="235" t="str">
        <f>IF($E15="","",VLOOKUP($E15,'1Q ELO'!$A$7:$M$30,3))</f>
        <v/>
      </c>
      <c r="H15" s="235"/>
      <c r="I15" s="235" t="str">
        <f>IF($E15="","",VLOOKUP($E15,'1Q ELO'!$A$7:$M$30,4))</f>
        <v/>
      </c>
      <c r="J15" s="236"/>
      <c r="K15" s="202"/>
      <c r="L15" s="202"/>
      <c r="M15" s="202"/>
      <c r="N15" s="227"/>
      <c r="O15" s="202"/>
      <c r="P15" s="227"/>
      <c r="Q15" s="205"/>
      <c r="R15" s="206"/>
      <c r="S15" s="207"/>
      <c r="U15" s="229"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237" t="str">
        <f>Birók!P30</f>
        <v>Egyik sem</v>
      </c>
    </row>
    <row r="17" spans="1:19" s="63" customFormat="1" ht="9" customHeight="1" x14ac:dyDescent="0.25">
      <c r="A17" s="209">
        <v>6</v>
      </c>
      <c r="B17" s="197" t="str">
        <f>IF($E17="","",VLOOKUP($E17,'1Q ELO'!$A$7:$M$30,12))</f>
        <v/>
      </c>
      <c r="C17" s="197" t="str">
        <f>IF($E17="","",VLOOKUP($E17,'1Q ELO'!$A$7:$M$30,13))</f>
        <v/>
      </c>
      <c r="D17" s="198" t="str">
        <f>IF($E17="","",VLOOKUP($E17,'1Q ELO'!$A$7:$M$30,5))</f>
        <v/>
      </c>
      <c r="E17" s="199"/>
      <c r="F17" s="220" t="str">
        <f>UPPER(IF($E17="","",VLOOKUP($E17,'1Q ELO'!$A$7:$M$30,2)))</f>
        <v/>
      </c>
      <c r="G17" s="220" t="str">
        <f>IF($E17="","",VLOOKUP($E17,'1Q ELO'!$A$7:$M$30,3))</f>
        <v/>
      </c>
      <c r="H17" s="220"/>
      <c r="I17" s="220" t="str">
        <f>IF($E17="","",VLOOKUP($E17,'1Q ELO'!$A$7:$M$30,4))</f>
        <v/>
      </c>
      <c r="J17" s="221"/>
      <c r="K17" s="202"/>
      <c r="L17" s="222"/>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ELO'!$A$7:$M$30,12))</f>
        <v/>
      </c>
      <c r="C19" s="197" t="str">
        <f>IF($E19="","",VLOOKUP($E19,'1Q ELO'!$A$7:$M$30,13))</f>
        <v/>
      </c>
      <c r="D19" s="198" t="str">
        <f>IF($E19="","",VLOOKUP($E19,'1Q ELO'!$A$7:$M$30,5))</f>
        <v/>
      </c>
      <c r="E19" s="199"/>
      <c r="F19" s="220" t="str">
        <f>UPPER(IF($E19="","",VLOOKUP($E19,'1Q ELO'!$A$7:$M$30,2)))</f>
        <v/>
      </c>
      <c r="G19" s="220" t="str">
        <f>IF($E19="","",VLOOKUP($E19,'1Q ELO'!$A$7:$M$30,3))</f>
        <v/>
      </c>
      <c r="H19" s="220"/>
      <c r="I19" s="220" t="str">
        <f>IF($E19="","",VLOOKUP($E19,'1Q ELO'!$A$7:$M$30,4))</f>
        <v/>
      </c>
      <c r="J19" s="201"/>
      <c r="K19" s="202"/>
      <c r="L19" s="228"/>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27"/>
      <c r="P20" s="227"/>
      <c r="Q20" s="205"/>
      <c r="R20" s="206"/>
      <c r="S20" s="207"/>
    </row>
    <row r="21" spans="1:19" s="63" customFormat="1" ht="9" customHeight="1" x14ac:dyDescent="0.25">
      <c r="A21" s="209">
        <v>8</v>
      </c>
      <c r="B21" s="197" t="str">
        <f>IF($E21="","",VLOOKUP($E21,'1Q ELO'!$A$7:$M$30,12))</f>
        <v/>
      </c>
      <c r="C21" s="197" t="str">
        <f>IF($E21="","",VLOOKUP($E21,'1Q ELO'!$A$7:$M$30,13))</f>
        <v/>
      </c>
      <c r="D21" s="198" t="str">
        <f>IF($E21="","",VLOOKUP($E21,'1Q ELO'!$A$7:$M$30,5))</f>
        <v/>
      </c>
      <c r="E21" s="199"/>
      <c r="F21" s="220" t="str">
        <f>UPPER(IF($E21="","",VLOOKUP($E21,'1Q ELO'!$A$7:$M$30,2)))</f>
        <v/>
      </c>
      <c r="G21" s="220" t="str">
        <f>IF($E21="","",VLOOKUP($E21,'1Q ELO'!$A$7:$M$30,3))</f>
        <v/>
      </c>
      <c r="H21" s="220"/>
      <c r="I21" s="220" t="str">
        <f>IF($E21="","",VLOOKUP($E21,'1Q ELO'!$A$7:$M$30,4))</f>
        <v/>
      </c>
      <c r="J21" s="231"/>
      <c r="K21" s="202"/>
      <c r="L21" s="202"/>
      <c r="M21" s="202"/>
      <c r="N21" s="227"/>
      <c r="O21" s="227"/>
      <c r="P21" s="227"/>
      <c r="Q21" s="205"/>
      <c r="R21" s="206"/>
      <c r="S21" s="207"/>
    </row>
    <row r="22" spans="1:19" s="63" customFormat="1" ht="9" customHeight="1" x14ac:dyDescent="0.25">
      <c r="A22" s="209"/>
      <c r="B22" s="197"/>
      <c r="C22" s="238"/>
      <c r="D22" s="239"/>
      <c r="E22" s="240"/>
      <c r="F22" s="241"/>
      <c r="G22" s="241"/>
      <c r="H22" s="241"/>
      <c r="I22" s="241"/>
      <c r="J22" s="236"/>
      <c r="K22" s="202"/>
      <c r="L22" s="202"/>
      <c r="M22" s="202"/>
      <c r="N22" s="227"/>
      <c r="O22" s="227"/>
      <c r="P22" s="227"/>
      <c r="Q22" s="205"/>
      <c r="R22" s="206"/>
      <c r="S22" s="207"/>
    </row>
    <row r="23" spans="1:19" s="63" customFormat="1" ht="9" customHeight="1" x14ac:dyDescent="0.25">
      <c r="A23" s="242" t="s">
        <v>54</v>
      </c>
      <c r="B23" s="243"/>
      <c r="C23" s="243"/>
      <c r="D23" s="244"/>
      <c r="E23" s="245" t="s">
        <v>60</v>
      </c>
      <c r="F23" s="246" t="s">
        <v>61</v>
      </c>
      <c r="G23" s="245"/>
      <c r="H23" s="245"/>
      <c r="I23" s="247"/>
      <c r="J23" s="245" t="s">
        <v>60</v>
      </c>
      <c r="K23" s="246" t="s">
        <v>62</v>
      </c>
      <c r="L23" s="248"/>
      <c r="M23" s="246" t="s">
        <v>63</v>
      </c>
      <c r="N23" s="249"/>
      <c r="O23" s="250" t="s">
        <v>64</v>
      </c>
      <c r="P23" s="250"/>
      <c r="Q23" s="251"/>
      <c r="R23" s="252"/>
    </row>
    <row r="24" spans="1:19" s="63" customFormat="1" ht="9" customHeight="1" x14ac:dyDescent="0.25">
      <c r="A24" s="253" t="s">
        <v>65</v>
      </c>
      <c r="B24" s="254"/>
      <c r="C24" s="255"/>
      <c r="D24" s="256"/>
      <c r="E24" s="257">
        <v>1</v>
      </c>
      <c r="F24" s="258" t="str">
        <f>IF(E24&gt;$R$31,,UPPER(VLOOKUP(E24,'1Q ELO'!$A$7:$O$134,2)))</f>
        <v/>
      </c>
      <c r="G24" s="259"/>
      <c r="H24" s="258"/>
      <c r="I24" s="260"/>
      <c r="J24" s="261" t="s">
        <v>66</v>
      </c>
      <c r="K24" s="262"/>
      <c r="L24" s="263"/>
      <c r="M24" s="262"/>
      <c r="N24" s="264"/>
      <c r="O24" s="265" t="s">
        <v>67</v>
      </c>
      <c r="P24" s="266"/>
      <c r="Q24" s="266"/>
      <c r="R24" s="267"/>
    </row>
    <row r="25" spans="1:19" s="63" customFormat="1" ht="9" customHeight="1" x14ac:dyDescent="0.25">
      <c r="A25" s="268" t="s">
        <v>68</v>
      </c>
      <c r="B25" s="269"/>
      <c r="C25" s="270"/>
      <c r="D25" s="271"/>
      <c r="E25" s="257">
        <v>2</v>
      </c>
      <c r="F25" s="258" t="str">
        <f>IF(E25&gt;$R$31,,UPPER(VLOOKUP(E25,'1Q ELO'!$A$7:$O$134,2)))</f>
        <v/>
      </c>
      <c r="G25" s="259"/>
      <c r="H25" s="258"/>
      <c r="I25" s="260"/>
      <c r="J25" s="261" t="s">
        <v>69</v>
      </c>
      <c r="K25" s="262"/>
      <c r="L25" s="263"/>
      <c r="M25" s="262"/>
      <c r="N25" s="264"/>
      <c r="O25" s="272"/>
      <c r="P25" s="273"/>
      <c r="Q25" s="269"/>
      <c r="R25" s="274"/>
    </row>
    <row r="26" spans="1:19" s="63" customFormat="1" ht="9" customHeight="1" x14ac:dyDescent="0.25">
      <c r="A26" s="275"/>
      <c r="B26" s="276"/>
      <c r="C26" s="277"/>
      <c r="D26" s="278"/>
      <c r="E26" s="257"/>
      <c r="F26" s="258"/>
      <c r="G26" s="259"/>
      <c r="H26" s="258"/>
      <c r="I26" s="260"/>
      <c r="J26" s="261" t="s">
        <v>70</v>
      </c>
      <c r="K26" s="262"/>
      <c r="L26" s="263"/>
      <c r="M26" s="262"/>
      <c r="N26" s="264"/>
      <c r="O26" s="265" t="s">
        <v>71</v>
      </c>
      <c r="P26" s="266"/>
      <c r="Q26" s="266"/>
      <c r="R26" s="267"/>
    </row>
    <row r="27" spans="1:19" s="63" customFormat="1" ht="9" customHeight="1" x14ac:dyDescent="0.25">
      <c r="A27" s="279"/>
      <c r="B27" s="182"/>
      <c r="C27" s="182"/>
      <c r="D27" s="280"/>
      <c r="E27" s="257"/>
      <c r="F27" s="258"/>
      <c r="G27" s="259"/>
      <c r="H27" s="258"/>
      <c r="I27" s="260"/>
      <c r="J27" s="261" t="s">
        <v>72</v>
      </c>
      <c r="K27" s="262"/>
      <c r="L27" s="263"/>
      <c r="M27" s="262"/>
      <c r="N27" s="264"/>
      <c r="O27" s="262"/>
      <c r="P27" s="263"/>
      <c r="Q27" s="262"/>
      <c r="R27" s="264"/>
    </row>
    <row r="28" spans="1:19" s="63" customFormat="1" ht="9" customHeight="1" x14ac:dyDescent="0.25">
      <c r="A28" s="281"/>
      <c r="B28" s="282"/>
      <c r="C28" s="282"/>
      <c r="D28" s="283"/>
      <c r="E28" s="257"/>
      <c r="F28" s="258"/>
      <c r="G28" s="259"/>
      <c r="H28" s="258"/>
      <c r="I28" s="260"/>
      <c r="J28" s="261" t="s">
        <v>73</v>
      </c>
      <c r="K28" s="262"/>
      <c r="L28" s="263"/>
      <c r="M28" s="262"/>
      <c r="N28" s="264"/>
      <c r="O28" s="269"/>
      <c r="P28" s="273"/>
      <c r="Q28" s="269"/>
      <c r="R28" s="274"/>
    </row>
    <row r="29" spans="1:19" s="63" customFormat="1" ht="9" customHeight="1" x14ac:dyDescent="0.25">
      <c r="A29" s="284"/>
      <c r="B29" s="19"/>
      <c r="C29" s="182"/>
      <c r="D29" s="280"/>
      <c r="E29" s="257"/>
      <c r="F29" s="258"/>
      <c r="G29" s="259"/>
      <c r="H29" s="258"/>
      <c r="I29" s="260"/>
      <c r="J29" s="261" t="s">
        <v>74</v>
      </c>
      <c r="K29" s="262"/>
      <c r="L29" s="263"/>
      <c r="M29" s="262"/>
      <c r="N29" s="264"/>
      <c r="O29" s="265" t="s">
        <v>34</v>
      </c>
      <c r="P29" s="266"/>
      <c r="Q29" s="266"/>
      <c r="R29" s="267"/>
    </row>
    <row r="30" spans="1:19" s="63" customFormat="1" ht="9" customHeight="1" x14ac:dyDescent="0.25">
      <c r="A30" s="284"/>
      <c r="B30" s="19"/>
      <c r="C30" s="285"/>
      <c r="D30" s="286"/>
      <c r="E30" s="257"/>
      <c r="F30" s="258"/>
      <c r="G30" s="259"/>
      <c r="H30" s="258"/>
      <c r="I30" s="260"/>
      <c r="J30" s="261" t="s">
        <v>75</v>
      </c>
      <c r="K30" s="262"/>
      <c r="L30" s="263"/>
      <c r="M30" s="262"/>
      <c r="N30" s="264"/>
      <c r="O30" s="262"/>
      <c r="P30" s="263"/>
      <c r="Q30" s="262"/>
      <c r="R30" s="264"/>
    </row>
    <row r="31" spans="1:19" s="63" customFormat="1" ht="9" customHeight="1" x14ac:dyDescent="0.25">
      <c r="A31" s="287"/>
      <c r="B31" s="288"/>
      <c r="C31" s="289"/>
      <c r="D31" s="290"/>
      <c r="E31" s="291"/>
      <c r="F31" s="292"/>
      <c r="G31" s="293"/>
      <c r="H31" s="292"/>
      <c r="I31" s="294"/>
      <c r="J31" s="295" t="s">
        <v>76</v>
      </c>
      <c r="K31" s="269"/>
      <c r="L31" s="273"/>
      <c r="M31" s="269"/>
      <c r="N31" s="274"/>
      <c r="O31" s="269">
        <f>R4</f>
        <v>0</v>
      </c>
      <c r="P31" s="273"/>
      <c r="Q31" s="269"/>
      <c r="R31" s="296">
        <f>MIN(6,'1Q ELO'!O5)</f>
        <v>6</v>
      </c>
    </row>
    <row r="32" spans="1:19" s="63" customFormat="1" ht="9" customHeight="1" x14ac:dyDescent="0.25"/>
    <row r="33" s="63" customFormat="1" ht="9" customHeight="1" x14ac:dyDescent="0.25"/>
    <row r="34" s="63" customFormat="1" ht="9" customHeight="1" x14ac:dyDescent="0.25"/>
    <row r="35" s="63" customFormat="1" ht="9" customHeight="1" x14ac:dyDescent="0.25"/>
    <row r="36" s="63" customFormat="1" ht="9" customHeight="1" x14ac:dyDescent="0.25"/>
    <row r="37" s="63" customFormat="1" ht="9" customHeight="1" x14ac:dyDescent="0.25"/>
    <row r="38" s="63" customFormat="1" ht="9" customHeight="1" x14ac:dyDescent="0.25"/>
    <row r="39" s="63" customFormat="1" ht="9" customHeight="1" x14ac:dyDescent="0.25"/>
    <row r="40" s="63" customFormat="1" ht="9" customHeight="1" x14ac:dyDescent="0.25"/>
    <row r="41" s="63" customFormat="1" ht="9" customHeight="1" x14ac:dyDescent="0.25"/>
    <row r="42" s="63" customFormat="1" ht="9" customHeight="1" x14ac:dyDescent="0.25"/>
    <row r="43" s="63" customFormat="1" ht="9" customHeight="1" x14ac:dyDescent="0.25"/>
    <row r="44" s="63" customFormat="1" ht="9" customHeight="1" x14ac:dyDescent="0.25"/>
    <row r="45" s="63" customFormat="1" ht="9" customHeight="1" x14ac:dyDescent="0.25"/>
    <row r="46" s="63" customFormat="1" ht="9" customHeight="1" x14ac:dyDescent="0.25"/>
    <row r="47" s="63" customFormat="1" ht="9" customHeight="1" x14ac:dyDescent="0.25"/>
    <row r="48" s="63" customFormat="1" ht="9" customHeight="1" x14ac:dyDescent="0.25"/>
    <row r="49" s="63" customFormat="1" ht="9" customHeight="1" x14ac:dyDescent="0.25"/>
    <row r="50" s="63" customFormat="1" ht="9" customHeight="1" x14ac:dyDescent="0.25"/>
    <row r="51" s="63" customFormat="1" ht="9" customHeight="1" x14ac:dyDescent="0.25"/>
    <row r="52" s="63" customFormat="1" ht="9" customHeight="1" x14ac:dyDescent="0.25"/>
    <row r="53" s="63" customFormat="1" ht="9" customHeight="1" x14ac:dyDescent="0.25"/>
    <row r="54" s="63" customFormat="1" ht="9" customHeight="1" x14ac:dyDescent="0.25"/>
    <row r="55" s="63" customFormat="1" ht="9" customHeight="1" x14ac:dyDescent="0.25"/>
    <row r="56" s="63" customFormat="1" ht="9" customHeight="1" x14ac:dyDescent="0.25"/>
    <row r="57" s="63" customFormat="1" ht="9" customHeight="1" x14ac:dyDescent="0.25"/>
    <row r="58" s="63" customFormat="1" ht="9" customHeight="1" x14ac:dyDescent="0.25"/>
    <row r="59" s="63" customFormat="1" ht="9" customHeight="1" x14ac:dyDescent="0.25"/>
    <row r="60" s="63" customFormat="1" ht="9" customHeight="1" x14ac:dyDescent="0.25"/>
    <row r="61" s="63" customFormat="1" ht="9" customHeight="1" x14ac:dyDescent="0.25"/>
    <row r="62" s="63" customFormat="1" ht="9" customHeight="1" x14ac:dyDescent="0.25"/>
    <row r="63" s="63" customFormat="1" ht="9" customHeight="1" x14ac:dyDescent="0.25"/>
    <row r="64" s="63" customFormat="1" ht="9" customHeight="1" x14ac:dyDescent="0.25"/>
    <row r="65" spans="10:18" s="63" customFormat="1" ht="9" customHeight="1" x14ac:dyDescent="0.25"/>
    <row r="66" spans="10:18" s="63" customFormat="1" ht="9" customHeight="1" x14ac:dyDescent="0.25"/>
    <row r="67" spans="10:18" s="63" customFormat="1" ht="9" customHeight="1" x14ac:dyDescent="0.25"/>
    <row r="68" spans="10:18" s="63" customFormat="1" ht="9" customHeight="1" x14ac:dyDescent="0.25"/>
    <row r="69" spans="10:18" s="63" customFormat="1" ht="9" customHeight="1" x14ac:dyDescent="0.25">
      <c r="J69" s="163"/>
      <c r="L69" s="163"/>
      <c r="N69" s="164"/>
      <c r="P69" s="163"/>
      <c r="R69" s="164"/>
    </row>
    <row r="70" spans="10:18" s="63" customFormat="1" ht="9" customHeight="1" x14ac:dyDescent="0.25">
      <c r="J70" s="163"/>
      <c r="L70" s="163"/>
      <c r="N70" s="164"/>
      <c r="P70" s="163"/>
      <c r="R70" s="164"/>
    </row>
    <row r="71" spans="10:18" s="10" customFormat="1" ht="6.75" customHeight="1" x14ac:dyDescent="0.25">
      <c r="J71" s="163"/>
      <c r="L71" s="163"/>
      <c r="N71" s="164"/>
      <c r="P71" s="163"/>
      <c r="R71" s="164"/>
    </row>
    <row r="72" spans="10:18" s="21" customFormat="1" ht="10.5" customHeight="1" x14ac:dyDescent="0.25">
      <c r="J72" s="163"/>
      <c r="L72" s="163"/>
      <c r="N72" s="164"/>
      <c r="P72" s="163"/>
      <c r="R72" s="164"/>
    </row>
    <row r="73" spans="10:18" s="21" customFormat="1" ht="9" customHeight="1" x14ac:dyDescent="0.25">
      <c r="J73" s="163"/>
      <c r="L73" s="163"/>
      <c r="N73" s="164"/>
      <c r="P73" s="163"/>
      <c r="R73" s="164"/>
    </row>
    <row r="74" spans="10:18" s="21" customFormat="1" ht="9" customHeight="1" x14ac:dyDescent="0.25">
      <c r="J74" s="163"/>
      <c r="L74" s="163"/>
      <c r="N74" s="164"/>
      <c r="P74" s="163"/>
      <c r="R74" s="164"/>
    </row>
    <row r="75" spans="10:18" s="21" customFormat="1" ht="9" customHeight="1" x14ac:dyDescent="0.25">
      <c r="J75" s="163"/>
      <c r="L75" s="163"/>
      <c r="N75" s="164"/>
      <c r="P75" s="163"/>
      <c r="R75" s="164"/>
    </row>
    <row r="76" spans="10:18" s="21" customFormat="1" ht="9" customHeight="1" x14ac:dyDescent="0.25">
      <c r="J76" s="163"/>
      <c r="L76" s="163"/>
      <c r="N76" s="164"/>
      <c r="P76" s="163"/>
      <c r="R76" s="164"/>
    </row>
    <row r="77" spans="10:18" s="21" customFormat="1" ht="9" customHeight="1" x14ac:dyDescent="0.25">
      <c r="J77" s="163"/>
      <c r="L77" s="163"/>
      <c r="N77" s="164"/>
      <c r="P77" s="163"/>
      <c r="R77" s="164"/>
    </row>
    <row r="78" spans="10:18" s="21" customFormat="1" ht="9" customHeight="1" x14ac:dyDescent="0.25">
      <c r="J78" s="163"/>
      <c r="L78" s="163"/>
      <c r="N78" s="164"/>
      <c r="P78" s="163"/>
      <c r="R78" s="164"/>
    </row>
    <row r="79" spans="10:18" s="21" customFormat="1" ht="9" customHeight="1" x14ac:dyDescent="0.25">
      <c r="J79" s="163"/>
      <c r="L79" s="163"/>
      <c r="N79" s="164"/>
      <c r="P79" s="163"/>
      <c r="R79" s="164"/>
    </row>
    <row r="80" spans="10:18" s="21" customFormat="1" ht="9" customHeight="1" x14ac:dyDescent="0.25">
      <c r="J80" s="163"/>
      <c r="L80" s="163"/>
      <c r="N80" s="164"/>
      <c r="P80" s="163"/>
      <c r="R80" s="164"/>
    </row>
  </sheetData>
  <mergeCells count="1">
    <mergeCell ref="A4:C4"/>
  </mergeCells>
  <conditionalFormatting sqref="B22">
    <cfRule type="cellIs" dxfId="1231" priority="8" operator="equal">
      <formula>"QA"</formula>
    </cfRule>
    <cfRule type="cellIs" dxfId="1230" priority="9" operator="equal">
      <formula>"DA"</formula>
    </cfRule>
  </conditionalFormatting>
  <conditionalFormatting sqref="E7 E13 E15 E17 E19">
    <cfRule type="expression" dxfId="1229" priority="11">
      <formula>$E7&lt;5</formula>
    </cfRule>
  </conditionalFormatting>
  <conditionalFormatting sqref="H7 H9 H11 H13 H15 H17 H19 H21">
    <cfRule type="expression" dxfId="1228" priority="2">
      <formula>AND($E7&lt;9,$C7&gt;0)</formula>
    </cfRule>
  </conditionalFormatting>
  <conditionalFormatting sqref="I8 K10 I12 I16 K18 I20">
    <cfRule type="expression" dxfId="1227" priority="3">
      <formula>AND($O$1="CU",I8="Umpire")</formula>
    </cfRule>
    <cfRule type="expression" dxfId="1226" priority="4">
      <formula>AND($O$1="CU",I8&lt;&gt;"Umpire",J8&lt;&gt;"")</formula>
    </cfRule>
    <cfRule type="expression" dxfId="1225" priority="5">
      <formula>AND($O$1="CU",I8&lt;&gt;"Umpire")</formula>
    </cfRule>
  </conditionalFormatting>
  <conditionalFormatting sqref="J8 L10 J12 J16 L18 J20 R31">
    <cfRule type="expression" dxfId="1224" priority="10">
      <formula>$O$1="CU"</formula>
    </cfRule>
  </conditionalFormatting>
  <conditionalFormatting sqref="K8 M10 K12 K16 M18 K20">
    <cfRule type="expression" dxfId="1223" priority="6">
      <formula>J8="as"</formula>
    </cfRule>
    <cfRule type="expression" dxfId="1222" priority="7">
      <formula>J8="bs"</formula>
    </cfRule>
  </conditionalFormatting>
  <dataValidations count="1">
    <dataValidation type="list" allowBlank="1" showInputMessage="1" sqref="I8 K10 I12 I16 K18 I20" xr:uid="{00000000-0002-0000-03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4098" r:id="rId3" name="Button 1">
              <controlPr defaultSize="0" autoPict="0">
                <anchor moveWithCells="1" sizeWithCells="1">
                  <from>
                    <xdr:col>12</xdr:col>
                    <xdr:colOff>533400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4097"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4100" r:id="rId5" name="Button 4">
              <controlPr defaultSize="0" autoFill="0" autoPict="0" altText="Legyen bíró">
                <anchor moveWithCells="1">
                  <from>
                    <xdr:col>12</xdr:col>
                    <xdr:colOff>662940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4101"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C584-DDDD-4F95-A7B1-3558F3A516B9}">
  <sheetPr>
    <tabColor rgb="FFCCFFFF"/>
  </sheetPr>
  <dimension ref="A1:Q156"/>
  <sheetViews>
    <sheetView showGridLines="0" showZeros="0" zoomScaleNormal="100" workbookViewId="0">
      <pane ySplit="6" topLeftCell="A7" activePane="bottomLeft" state="frozen"/>
      <selection pane="bottomLeft" activeCell="D14" sqref="D14"/>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[8]Altalanos!$A$6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[8]Altalanos!$A$8</f>
        <v>IV. (U12)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[8]Altalanos!$A$10</f>
        <v>2025. 04. 29-30.</v>
      </c>
      <c r="B5" s="766"/>
      <c r="C5" s="767" t="str">
        <f>[8]Altalanos!$C$10</f>
        <v>Berettyóújfalu</v>
      </c>
      <c r="D5" s="768" t="str">
        <f>[8]Altalanos!$D$10</f>
        <v xml:space="preserve">  </v>
      </c>
      <c r="E5" s="768"/>
      <c r="F5" s="768"/>
      <c r="G5" s="768"/>
      <c r="H5" s="769">
        <f>[8]Altalanos!$E$10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273</v>
      </c>
      <c r="C7" s="787" t="s">
        <v>397</v>
      </c>
      <c r="D7" s="788" t="s">
        <v>389</v>
      </c>
      <c r="E7" s="789"/>
      <c r="F7" s="790"/>
      <c r="G7" s="791"/>
      <c r="H7" s="788"/>
      <c r="I7" s="788"/>
      <c r="J7" s="792"/>
      <c r="K7" s="793"/>
      <c r="L7" s="794"/>
      <c r="M7" s="793"/>
      <c r="N7" s="795"/>
      <c r="O7" s="788"/>
      <c r="P7" s="796"/>
      <c r="Q7" s="797"/>
    </row>
    <row r="8" spans="1:17" s="798" customFormat="1" ht="18.75" customHeight="1" x14ac:dyDescent="0.25">
      <c r="A8" s="786">
        <v>2</v>
      </c>
      <c r="B8" s="787" t="s">
        <v>87</v>
      </c>
      <c r="C8" s="787" t="s">
        <v>398</v>
      </c>
      <c r="D8" s="788" t="s">
        <v>270</v>
      </c>
      <c r="E8" s="789"/>
      <c r="F8" s="799"/>
      <c r="G8" s="800"/>
      <c r="H8" s="788"/>
      <c r="I8" s="788"/>
      <c r="J8" s="792"/>
      <c r="K8" s="793"/>
      <c r="L8" s="794"/>
      <c r="M8" s="793"/>
      <c r="N8" s="795"/>
      <c r="O8" s="788"/>
      <c r="P8" s="796"/>
      <c r="Q8" s="797"/>
    </row>
    <row r="9" spans="1:17" s="798" customFormat="1" ht="18.75" customHeight="1" x14ac:dyDescent="0.25">
      <c r="A9" s="786">
        <v>3</v>
      </c>
      <c r="B9" s="787" t="s">
        <v>399</v>
      </c>
      <c r="C9" s="787" t="s">
        <v>91</v>
      </c>
      <c r="D9" s="788" t="s">
        <v>270</v>
      </c>
      <c r="E9" s="789"/>
      <c r="F9" s="799"/>
      <c r="G9" s="800"/>
      <c r="H9" s="788"/>
      <c r="I9" s="788"/>
      <c r="J9" s="792"/>
      <c r="K9" s="793"/>
      <c r="L9" s="794"/>
      <c r="M9" s="793"/>
      <c r="N9" s="795"/>
      <c r="O9" s="788"/>
      <c r="P9" s="801"/>
      <c r="Q9" s="802"/>
    </row>
    <row r="10" spans="1:17" s="798" customFormat="1" ht="18.75" customHeight="1" x14ac:dyDescent="0.25">
      <c r="A10" s="786">
        <v>4</v>
      </c>
      <c r="B10" s="787" t="s">
        <v>400</v>
      </c>
      <c r="C10" s="787" t="s">
        <v>317</v>
      </c>
      <c r="D10" s="788" t="s">
        <v>270</v>
      </c>
      <c r="E10" s="789"/>
      <c r="F10" s="799"/>
      <c r="G10" s="800"/>
      <c r="H10" s="788"/>
      <c r="I10" s="788"/>
      <c r="J10" s="792"/>
      <c r="K10" s="793"/>
      <c r="L10" s="794"/>
      <c r="M10" s="793"/>
      <c r="N10" s="795"/>
      <c r="O10" s="788"/>
      <c r="P10" s="803"/>
      <c r="Q10" s="804"/>
    </row>
    <row r="11" spans="1:17" s="798" customFormat="1" ht="18.75" customHeight="1" x14ac:dyDescent="0.25">
      <c r="A11" s="786">
        <v>5</v>
      </c>
      <c r="B11" s="787" t="s">
        <v>253</v>
      </c>
      <c r="C11" s="787" t="s">
        <v>400</v>
      </c>
      <c r="D11" s="788" t="s">
        <v>97</v>
      </c>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248" priority="15">
      <formula>$Q7&gt;=1</formula>
    </cfRule>
  </conditionalFormatting>
  <conditionalFormatting sqref="B7:D37">
    <cfRule type="expression" dxfId="247" priority="1">
      <formula>$Q7&gt;=1</formula>
    </cfRule>
  </conditionalFormatting>
  <conditionalFormatting sqref="E7:E14">
    <cfRule type="expression" dxfId="246" priority="5">
      <formula>AND(ROUNDDOWN(($A$4-E7)/365.25,0)&lt;=13,G7&lt;&gt;"OK")</formula>
    </cfRule>
    <cfRule type="expression" dxfId="245" priority="6">
      <formula>AND(ROUNDDOWN(($A$4-E7)/365.25,0)&lt;=14,G7&lt;&gt;"OK")</formula>
    </cfRule>
    <cfRule type="expression" dxfId="244" priority="7">
      <formula>AND(ROUNDDOWN(($A$4-E7)/365.25,0)&lt;=17,G7&lt;&gt;"OK")</formula>
    </cfRule>
    <cfRule type="expression" dxfId="243" priority="8">
      <formula>AND(ROUNDDOWN(($A$4-E7)/365.25,0)&lt;=13,G7&lt;&gt;"OK")</formula>
    </cfRule>
    <cfRule type="expression" dxfId="242" priority="9">
      <formula>AND(ROUNDDOWN(($A$4-E7)/365.25,0)&lt;=14,G7&lt;&gt;"OK")</formula>
    </cfRule>
    <cfRule type="expression" dxfId="241" priority="10">
      <formula>AND(ROUNDDOWN(($A$4-E7)/365.25,0)&lt;=17,G7&lt;&gt;"OK")</formula>
    </cfRule>
  </conditionalFormatting>
  <conditionalFormatting sqref="E7:E27 E29:E37">
    <cfRule type="expression" dxfId="240" priority="2">
      <formula>AND(ROUNDDOWN(($A$4-E7)/365.25,0)&lt;=13,G7&lt;&gt;"OK")</formula>
    </cfRule>
    <cfRule type="expression" dxfId="239" priority="3">
      <formula>AND(ROUNDDOWN(($A$4-E7)/365.25,0)&lt;=14,G7&lt;&gt;"OK")</formula>
    </cfRule>
    <cfRule type="expression" dxfId="238" priority="4">
      <formula>AND(ROUNDDOWN(($A$4-E7)/365.25,0)&lt;=17,G7&lt;&gt;"OK")</formula>
    </cfRule>
  </conditionalFormatting>
  <conditionalFormatting sqref="E7:E156">
    <cfRule type="expression" dxfId="237" priority="12">
      <formula>AND(ROUNDDOWN(($A$4-E7)/365.25,0)&lt;=13,G7&lt;&gt;"OK")</formula>
    </cfRule>
    <cfRule type="expression" dxfId="236" priority="13">
      <formula>AND(ROUNDDOWN(($A$4-E7)/365.25,0)&lt;=14,G7&lt;&gt;"OK")</formula>
    </cfRule>
    <cfRule type="expression" dxfId="235" priority="14">
      <formula>AND(ROUNDDOWN(($A$4-E7)/365.25,0)&lt;=17,G7&lt;&gt;"OK")</formula>
    </cfRule>
  </conditionalFormatting>
  <conditionalFormatting sqref="J7:J156">
    <cfRule type="cellIs" dxfId="234"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12641"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12642"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EDD3C-973E-41E5-BF8C-8BBBA47F4028}">
  <sheetPr>
    <tabColor rgb="FF00FF00"/>
  </sheetPr>
  <dimension ref="A1:AM43"/>
  <sheetViews>
    <sheetView showZeros="0" zoomScaleNormal="100" workbookViewId="0">
      <selection activeCell="D14" sqref="D14"/>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10.5546875" style="740" customWidth="1"/>
    <col min="10" max="10" width="7.88671875" style="740" customWidth="1"/>
    <col min="11" max="12" width="8.5546875" style="740" customWidth="1"/>
    <col min="13" max="13" width="7.88671875" style="740" customWidth="1"/>
    <col min="14" max="14" width="8.6640625" style="740"/>
    <col min="15" max="15" width="5.109375" style="740" customWidth="1"/>
    <col min="16" max="16" width="11.5546875" style="740" customWidth="1"/>
    <col min="17" max="17" width="9.33203125" style="740" customWidth="1"/>
    <col min="18" max="18" width="8.6640625" style="740"/>
    <col min="19" max="19" width="8.6640625" style="1123"/>
    <col min="20" max="20" width="16.77734375" style="740" customWidth="1"/>
    <col min="21" max="21" width="15.109375" style="740" customWidth="1"/>
    <col min="22" max="22" width="3.44140625" style="740" customWidth="1"/>
    <col min="23" max="23" width="16" style="740" customWidth="1"/>
    <col min="24" max="24" width="15.5546875" style="740" customWidth="1"/>
    <col min="25" max="26" width="8.6640625" style="740"/>
    <col min="27" max="39" width="11.5546875" style="740" hidden="1" customWidth="1"/>
    <col min="40" max="16384" width="8.6640625" style="740"/>
  </cols>
  <sheetData>
    <row r="1" spans="1:39" ht="24.6" x14ac:dyDescent="0.25">
      <c r="A1" s="815" t="str">
        <f>[8]Altalanos!$A$6</f>
        <v>Diákolimpia / H-B vm</v>
      </c>
      <c r="B1" s="815"/>
      <c r="C1" s="815"/>
      <c r="D1" s="815"/>
      <c r="E1" s="815"/>
      <c r="F1" s="815"/>
      <c r="G1" s="816"/>
      <c r="H1" s="817" t="s">
        <v>83</v>
      </c>
      <c r="I1" s="818"/>
      <c r="J1" s="819"/>
      <c r="L1" s="820"/>
      <c r="M1" s="821"/>
      <c r="N1" s="822"/>
      <c r="O1" s="822"/>
      <c r="P1" s="822"/>
      <c r="Q1" s="823"/>
      <c r="R1" s="822"/>
      <c r="AD1" s="824" t="e">
        <f>IF(AA5=1,CONCATENATE(VLOOKUP(AA3,AC16:AJ27,2)),CONCATENATE(VLOOKUP(AA3,AC2:AM13,2)))</f>
        <v>#N/A</v>
      </c>
      <c r="AE1" s="824" t="e">
        <f>IF(AA5=1,CONCATENATE(VLOOKUP(AA3,AC16:AM27,3)),CONCATENATE(VLOOKUP(AA3,AC2:AM13,3)))</f>
        <v>#N/A</v>
      </c>
      <c r="AF1" s="824" t="e">
        <f>IF(AA5=1,CONCATENATE(VLOOKUP(AA3,AC16:AM27,4)),CONCATENATE(VLOOKUP(AA3,AC2:AM13,4)))</f>
        <v>#N/A</v>
      </c>
      <c r="AG1" s="824" t="e">
        <f>IF(AA5=1,CONCATENATE(VLOOKUP(AA3,AC16:AM27,5)),CONCATENATE(VLOOKUP(AA3,AC2:AM13,5)))</f>
        <v>#N/A</v>
      </c>
      <c r="AH1" s="824" t="e">
        <f>IF(AA5=1,CONCATENATE(VLOOKUP(AA3,AC16:AM27,6)),CONCATENATE(VLOOKUP(AA3,AC2:AM13,6)))</f>
        <v>#N/A</v>
      </c>
      <c r="AI1" s="824" t="e">
        <f>IF(AA5=1,CONCATENATE(VLOOKUP(AA3,AC16:AM27,7)),CONCATENATE(VLOOKUP(AA3,AC2:AM13,7)))</f>
        <v>#N/A</v>
      </c>
      <c r="AJ1" s="824" t="e">
        <f>IF(AA5=1,CONCATENATE(VLOOKUP(AA3,AC16:AM27,8)),CONCATENATE(VLOOKUP(AA3,AC2:AM13,8)))</f>
        <v>#N/A</v>
      </c>
      <c r="AK1" s="824" t="e">
        <f>IF(AA5=1,CONCATENATE(VLOOKUP(AA3,AC16:AM27,9)),CONCATENATE(VLOOKUP(AA3,AC2:AM13,9)))</f>
        <v>#N/A</v>
      </c>
      <c r="AL1" s="824" t="e">
        <f>IF(AA5=1,CONCATENATE(VLOOKUP(AA3,AC16:AM27,10)),CONCATENATE(VLOOKUP(AA3,AC2:AM13,10)))</f>
        <v>#N/A</v>
      </c>
      <c r="AM1" s="824" t="e">
        <f>IF(AA5=1,CONCATENATE(VLOOKUP(AA3,AC16:AM27,11)),CONCATENATE(VLOOKUP(AA3,AC2:AM13,11)))</f>
        <v>#N/A</v>
      </c>
    </row>
    <row r="2" spans="1:39" ht="13.2" x14ac:dyDescent="0.25">
      <c r="A2" s="825" t="s">
        <v>32</v>
      </c>
      <c r="B2" s="826"/>
      <c r="C2" s="826"/>
      <c r="D2" s="826"/>
      <c r="E2" s="826" t="str">
        <f>[8]Altalanos!$A$8</f>
        <v>IV. (U12) – Fiú / B</v>
      </c>
      <c r="F2" s="826"/>
      <c r="G2" s="827"/>
      <c r="H2" s="828"/>
      <c r="I2" s="828"/>
      <c r="J2" s="829"/>
      <c r="K2" s="820"/>
      <c r="L2" s="820"/>
      <c r="M2" s="820"/>
      <c r="N2" s="830"/>
      <c r="O2" s="831"/>
      <c r="P2" s="830"/>
      <c r="Q2" s="831"/>
      <c r="R2" s="830"/>
      <c r="AA2" s="832"/>
      <c r="AB2" s="833"/>
      <c r="AC2" s="833" t="s">
        <v>98</v>
      </c>
      <c r="AD2" s="834">
        <v>150</v>
      </c>
      <c r="AE2" s="834">
        <v>120</v>
      </c>
      <c r="AF2" s="834">
        <v>100</v>
      </c>
      <c r="AG2" s="834">
        <v>80</v>
      </c>
      <c r="AH2" s="834">
        <v>70</v>
      </c>
      <c r="AI2" s="834">
        <v>60</v>
      </c>
      <c r="AJ2" s="834">
        <v>55</v>
      </c>
      <c r="AK2" s="834">
        <v>50</v>
      </c>
      <c r="AL2" s="834">
        <v>45</v>
      </c>
      <c r="AM2" s="834">
        <v>40</v>
      </c>
    </row>
    <row r="3" spans="1:39" ht="13.2" x14ac:dyDescent="0.25">
      <c r="A3" s="756" t="s">
        <v>24</v>
      </c>
      <c r="B3" s="756"/>
      <c r="C3" s="756"/>
      <c r="D3" s="756"/>
      <c r="E3" s="756" t="s">
        <v>13</v>
      </c>
      <c r="F3" s="756"/>
      <c r="G3" s="756"/>
      <c r="H3" s="756" t="s">
        <v>35</v>
      </c>
      <c r="I3" s="756"/>
      <c r="J3" s="835"/>
      <c r="K3" s="756"/>
      <c r="L3" s="836" t="s">
        <v>36</v>
      </c>
      <c r="M3" s="756"/>
      <c r="N3" s="837"/>
      <c r="O3" s="838"/>
      <c r="P3" s="837"/>
      <c r="Q3" s="838"/>
      <c r="R3" s="1124"/>
      <c r="AA3" s="833">
        <f>IF(H4="OB","A",IF(H4="IX","W",H4))</f>
        <v>0</v>
      </c>
      <c r="AB3" s="833"/>
      <c r="AC3" s="833" t="s">
        <v>101</v>
      </c>
      <c r="AD3" s="834">
        <v>120</v>
      </c>
      <c r="AE3" s="834">
        <v>90</v>
      </c>
      <c r="AF3" s="834">
        <v>65</v>
      </c>
      <c r="AG3" s="834">
        <v>55</v>
      </c>
      <c r="AH3" s="834">
        <v>50</v>
      </c>
      <c r="AI3" s="834">
        <v>45</v>
      </c>
      <c r="AJ3" s="834">
        <v>40</v>
      </c>
      <c r="AK3" s="834">
        <v>35</v>
      </c>
      <c r="AL3" s="834">
        <v>25</v>
      </c>
      <c r="AM3" s="834">
        <v>20</v>
      </c>
    </row>
    <row r="4" spans="1:39" ht="13.8" thickBot="1" x14ac:dyDescent="0.3">
      <c r="A4" s="840" t="str">
        <f>[8]Altalanos!$A$10</f>
        <v>2025. 04. 29-30.</v>
      </c>
      <c r="B4" s="840"/>
      <c r="C4" s="840"/>
      <c r="D4" s="841"/>
      <c r="E4" s="842" t="str">
        <f>[8]Altalanos!$C$10</f>
        <v>Berettyóújfalu</v>
      </c>
      <c r="F4" s="842"/>
      <c r="G4" s="842"/>
      <c r="H4" s="843"/>
      <c r="I4" s="842"/>
      <c r="J4" s="844"/>
      <c r="K4" s="843"/>
      <c r="L4" s="845">
        <f>[8]Altalanos!$E$10</f>
        <v>0</v>
      </c>
      <c r="M4" s="843"/>
      <c r="N4" s="846"/>
      <c r="O4" s="847"/>
      <c r="P4" s="839" t="s">
        <v>99</v>
      </c>
      <c r="Q4" s="834" t="s">
        <v>132</v>
      </c>
      <c r="R4" s="834" t="s">
        <v>130</v>
      </c>
      <c r="S4" s="1123">
        <v>0.52083333333333304</v>
      </c>
      <c r="T4" s="854" t="str">
        <f>CONCATENATE(VLOOKUP(LEFT(Q4,1),$A$7:$H$13,5,), " ",VLOOKUP(LEFT(Q4,1),$A$7:$H$13,7,))</f>
        <v>KISS Brendon</v>
      </c>
      <c r="U4" s="854" t="str">
        <f>CONCATENATE(VLOOKUP(RIGHT(Q4,1),$A$7:$H$15,5,), " ",VLOOKUP(RIGHT(Q4,1),$A$7:$H$15,7,))</f>
        <v>SZABÓ Sándor</v>
      </c>
      <c r="W4" s="854" t="str">
        <f>CONCATENATE(VLOOKUP(LEFT(R4,1),$A$7:$H$15,5,), " ",VLOOKUP(LEFT(R4,1),$A$7:$H$15,7,))</f>
        <v>MOLNÁR Milán</v>
      </c>
      <c r="X4" s="854" t="str">
        <f>CONCATENATE(VLOOKUP(RIGHT(R4,1),$A$7:$H$15,5,), " ",VLOOKUP(RIGHT(R4,1),$A$7:$H$15,7,))</f>
        <v xml:space="preserve">Kolcsár </v>
      </c>
      <c r="AA4" s="833"/>
      <c r="AB4" s="833"/>
      <c r="AC4" s="833" t="s">
        <v>104</v>
      </c>
      <c r="AD4" s="834">
        <v>90</v>
      </c>
      <c r="AE4" s="834">
        <v>60</v>
      </c>
      <c r="AF4" s="834">
        <v>45</v>
      </c>
      <c r="AG4" s="834">
        <v>34</v>
      </c>
      <c r="AH4" s="834">
        <v>27</v>
      </c>
      <c r="AI4" s="834">
        <v>22</v>
      </c>
      <c r="AJ4" s="834">
        <v>18</v>
      </c>
      <c r="AK4" s="834">
        <v>15</v>
      </c>
      <c r="AL4" s="834">
        <v>12</v>
      </c>
      <c r="AM4" s="834">
        <v>9</v>
      </c>
    </row>
    <row r="5" spans="1:39" ht="13.2" x14ac:dyDescent="0.25">
      <c r="A5" s="850"/>
      <c r="B5" s="850" t="s">
        <v>56</v>
      </c>
      <c r="C5" s="850" t="s">
        <v>105</v>
      </c>
      <c r="D5" s="850" t="s">
        <v>54</v>
      </c>
      <c r="E5" s="850" t="s">
        <v>106</v>
      </c>
      <c r="F5" s="850"/>
      <c r="G5" s="850" t="s">
        <v>28</v>
      </c>
      <c r="H5" s="850"/>
      <c r="I5" s="850" t="s">
        <v>38</v>
      </c>
      <c r="J5" s="850"/>
      <c r="K5" s="851" t="s">
        <v>107</v>
      </c>
      <c r="L5" s="851" t="s">
        <v>108</v>
      </c>
      <c r="M5" s="851" t="s">
        <v>109</v>
      </c>
      <c r="P5" s="848" t="s">
        <v>102</v>
      </c>
      <c r="Q5" s="849" t="s">
        <v>129</v>
      </c>
      <c r="R5" s="849" t="s">
        <v>133</v>
      </c>
      <c r="S5" s="1123">
        <v>0.5625</v>
      </c>
      <c r="T5" s="854" t="str">
        <f>CONCATENATE(VLOOKUP(LEFT(Q5,1),$A$7:$H$13,5,), " ",VLOOKUP(LEFT(Q5,1),$A$7:$H$13,7,))</f>
        <v xml:space="preserve">Kolcsár </v>
      </c>
      <c r="U5" s="854" t="str">
        <f>CONCATENATE(VLOOKUP(RIGHT(Q5,1),$A$7:$H$15,5,), " ",VLOOKUP(RIGHT(Q5,1),$A$7:$H$15,7,))</f>
        <v>KISS Brendon</v>
      </c>
      <c r="W5" s="854" t="str">
        <f>CONCATENATE(VLOOKUP(LEFT(R5,1),$A$7:$H$15,5,), " ",VLOOKUP(LEFT(R5,1),$A$7:$H$15,7,))</f>
        <v>SZABÓ Sándor</v>
      </c>
      <c r="X5" s="854" t="str">
        <f>CONCATENATE(VLOOKUP(RIGHT(R5,1),$A$7:$H$15,5,), " ",VLOOKUP(RIGHT(R5,1),$A$7:$H$15,7,))</f>
        <v>SZILÁGYI Vince</v>
      </c>
      <c r="AA5" s="833">
        <f>IF(OR([8]Altalanos!$A$8="F1",[8]Altalanos!$A$8="F2",[8]Altalanos!$A$8="N1",[8]Altalanos!$A$8="N2"),1,2)</f>
        <v>2</v>
      </c>
      <c r="AB5" s="833"/>
      <c r="AC5" s="833" t="s">
        <v>112</v>
      </c>
      <c r="AD5" s="834">
        <v>60</v>
      </c>
      <c r="AE5" s="834">
        <v>40</v>
      </c>
      <c r="AF5" s="834">
        <v>30</v>
      </c>
      <c r="AG5" s="834">
        <v>20</v>
      </c>
      <c r="AH5" s="834">
        <v>18</v>
      </c>
      <c r="AI5" s="834">
        <v>15</v>
      </c>
      <c r="AJ5" s="834">
        <v>12</v>
      </c>
      <c r="AK5" s="834">
        <v>10</v>
      </c>
      <c r="AL5" s="834">
        <v>8</v>
      </c>
      <c r="AM5" s="834">
        <v>6</v>
      </c>
    </row>
    <row r="6" spans="1:39" ht="13.2" x14ac:dyDescent="0.25">
      <c r="A6" s="855"/>
      <c r="B6" s="855"/>
      <c r="C6" s="855"/>
      <c r="D6" s="855"/>
      <c r="E6" s="855"/>
      <c r="F6" s="855"/>
      <c r="G6" s="855"/>
      <c r="H6" s="855"/>
      <c r="I6" s="855"/>
      <c r="J6" s="855"/>
      <c r="K6" s="855"/>
      <c r="L6" s="855"/>
      <c r="M6" s="855"/>
      <c r="P6" s="852" t="s">
        <v>110</v>
      </c>
      <c r="Q6" s="853" t="s">
        <v>134</v>
      </c>
      <c r="R6" s="853" t="s">
        <v>100</v>
      </c>
      <c r="S6" s="1123">
        <v>0.58333333333333304</v>
      </c>
      <c r="T6" s="854" t="str">
        <f>CONCATENATE(VLOOKUP(LEFT(Q6,1),$A$7:$H$13,5,), " ",VLOOKUP(LEFT(Q6,1),$A$7:$H$13,7,))</f>
        <v>SZILÁGYI Vince</v>
      </c>
      <c r="U6" s="854" t="str">
        <f>CONCATENATE(VLOOKUP(RIGHT(Q6,1),$A$7:$H$15,5,), " ",VLOOKUP(RIGHT(Q6,1),$A$7:$H$15,7,))</f>
        <v xml:space="preserve">Kolcsár </v>
      </c>
      <c r="W6" s="854" t="str">
        <f>CONCATENATE(VLOOKUP(LEFT(R6,1),$A$7:$H$15,5,), " ",VLOOKUP(LEFT(R6,1),$A$7:$H$15,7,))</f>
        <v>KISS Brendon</v>
      </c>
      <c r="X6" s="854" t="str">
        <f>CONCATENATE(VLOOKUP(RIGHT(R6,1),$A$7:$H$15,5,), " ",VLOOKUP(RIGHT(R6,1),$A$7:$H$15,7,))</f>
        <v>MOLNÁR Milán</v>
      </c>
      <c r="AA6" s="833"/>
      <c r="AB6" s="833"/>
      <c r="AC6" s="833" t="s">
        <v>113</v>
      </c>
      <c r="AD6" s="834">
        <v>40</v>
      </c>
      <c r="AE6" s="834">
        <v>25</v>
      </c>
      <c r="AF6" s="834">
        <v>18</v>
      </c>
      <c r="AG6" s="834">
        <v>13</v>
      </c>
      <c r="AH6" s="834">
        <v>10</v>
      </c>
      <c r="AI6" s="834">
        <v>8</v>
      </c>
      <c r="AJ6" s="834">
        <v>6</v>
      </c>
      <c r="AK6" s="834">
        <v>5</v>
      </c>
      <c r="AL6" s="834">
        <v>4</v>
      </c>
      <c r="AM6" s="834">
        <v>3</v>
      </c>
    </row>
    <row r="7" spans="1:39" ht="13.2" x14ac:dyDescent="0.25">
      <c r="A7" s="856" t="s">
        <v>98</v>
      </c>
      <c r="B7" s="857">
        <v>1</v>
      </c>
      <c r="C7" s="1125">
        <f>IF($B7="","",VLOOKUP($B7,'1MD ELO (12)'!$A$7:$O$22,5))</f>
        <v>0</v>
      </c>
      <c r="D7" s="1125">
        <f>IF($B7="","",VLOOKUP($B7,'1MD ELO (12)'!$A$7:$O$22,15))</f>
        <v>0</v>
      </c>
      <c r="E7" s="1126" t="str">
        <f>UPPER(IF($B7="","",VLOOKUP($B7,'1MD ELO (12)'!$A$7:$O$22,2)))</f>
        <v>SZILÁGYI</v>
      </c>
      <c r="F7" s="1126"/>
      <c r="G7" s="1126" t="str">
        <f>IF($B7="","",VLOOKUP($B7,'1MD ELO (12)'!$A$7:$O$22,3))</f>
        <v>Vince</v>
      </c>
      <c r="H7" s="1126"/>
      <c r="I7" s="1127" t="str">
        <f>IF($B7="","",VLOOKUP($B7,'1MD ELO (12)'!$A$7:$O$22,4))</f>
        <v>Db., Kölcsey F.</v>
      </c>
      <c r="J7" s="855"/>
      <c r="K7" s="861" t="s">
        <v>256</v>
      </c>
      <c r="L7" s="862" t="e">
        <f>IF(K7="","",CONCATENATE(VLOOKUP($AA$3,$AD$1:$AM$1,K7)," pont"))</f>
        <v>#N/A</v>
      </c>
      <c r="M7" s="863"/>
      <c r="P7" s="839" t="s">
        <v>135</v>
      </c>
      <c r="Q7" s="834" t="s">
        <v>103</v>
      </c>
      <c r="R7" s="834" t="s">
        <v>136</v>
      </c>
      <c r="S7" s="1123">
        <v>0.66666666666666696</v>
      </c>
      <c r="T7" s="854" t="str">
        <f>CONCATENATE(VLOOKUP(LEFT(Q7,1),$A$7:$H$13,5,), " ",VLOOKUP(LEFT(Q7,1),$A$7:$H$13,7,))</f>
        <v>MOLNÁR Milán</v>
      </c>
      <c r="U7" s="854" t="str">
        <f>CONCATENATE(VLOOKUP(RIGHT(Q7,1),$A$7:$H$15,5,), " ",VLOOKUP(RIGHT(Q7,1),$A$7:$H$15,7,))</f>
        <v>SZILÁGYI Vince</v>
      </c>
      <c r="W7" s="854" t="str">
        <f>CONCATENATE(VLOOKUP(LEFT(R7,1),$A$7:$H$15,5,), " ",VLOOKUP(LEFT(R7,1),$A$7:$H$15,7,))</f>
        <v xml:space="preserve">Kolcsár </v>
      </c>
      <c r="X7" s="854" t="str">
        <f>CONCATENATE(VLOOKUP(RIGHT(R7,1),$A$7:$H$15,5,), " ",VLOOKUP(RIGHT(R7,1),$A$7:$H$15,7,))</f>
        <v>SZABÓ Sándor</v>
      </c>
      <c r="AA7" s="833"/>
      <c r="AB7" s="833"/>
      <c r="AC7" s="833" t="s">
        <v>114</v>
      </c>
      <c r="AD7" s="834">
        <v>25</v>
      </c>
      <c r="AE7" s="834">
        <v>15</v>
      </c>
      <c r="AF7" s="834">
        <v>13</v>
      </c>
      <c r="AG7" s="834">
        <v>8</v>
      </c>
      <c r="AH7" s="834">
        <v>6</v>
      </c>
      <c r="AI7" s="834">
        <v>4</v>
      </c>
      <c r="AJ7" s="834">
        <v>3</v>
      </c>
      <c r="AK7" s="834">
        <v>2</v>
      </c>
      <c r="AL7" s="834">
        <v>1</v>
      </c>
      <c r="AM7" s="834">
        <v>0</v>
      </c>
    </row>
    <row r="8" spans="1:39" ht="13.2" x14ac:dyDescent="0.25">
      <c r="A8" s="856"/>
      <c r="B8" s="864"/>
      <c r="C8" s="1128"/>
      <c r="D8" s="1128"/>
      <c r="E8" s="1128"/>
      <c r="F8" s="1128"/>
      <c r="G8" s="1128"/>
      <c r="H8" s="1128"/>
      <c r="I8" s="1128"/>
      <c r="J8" s="855"/>
      <c r="K8" s="856"/>
      <c r="L8" s="856"/>
      <c r="M8" s="865"/>
      <c r="P8" s="848" t="s">
        <v>137</v>
      </c>
      <c r="Q8" s="849" t="s">
        <v>111</v>
      </c>
      <c r="R8" s="849" t="s">
        <v>138</v>
      </c>
      <c r="S8" s="1123">
        <v>0.70833333333333304</v>
      </c>
      <c r="T8" s="854" t="str">
        <f>CONCATENATE(VLOOKUP(LEFT(Q8,1),$A$7:$H$13,5,), " ",VLOOKUP(LEFT(Q8,1),$A$7:$H$13,7,))</f>
        <v>SZILÁGYI Vince</v>
      </c>
      <c r="U8" s="854" t="str">
        <f>CONCATENATE(VLOOKUP(RIGHT(Q8,1),$A$7:$H$15,5,), " ",VLOOKUP(RIGHT(Q8,1),$A$7:$H$15,7,))</f>
        <v>KISS Brendon</v>
      </c>
      <c r="W8" s="854" t="str">
        <f>CONCATENATE(VLOOKUP(LEFT(R8,1),$A$7:$H$15,5,), " ",VLOOKUP(LEFT(R8,1),$A$7:$H$15,7,))</f>
        <v>SZABÓ Sándor</v>
      </c>
      <c r="X8" s="854" t="str">
        <f>CONCATENATE(VLOOKUP(RIGHT(R8,1),$A$7:$H$15,5,), " ",VLOOKUP(RIGHT(R8,1),$A$7:$H$15,7,))</f>
        <v>MOLNÁR Milán</v>
      </c>
      <c r="AA8" s="833"/>
      <c r="AB8" s="833"/>
      <c r="AC8" s="833" t="s">
        <v>115</v>
      </c>
      <c r="AD8" s="834">
        <v>15</v>
      </c>
      <c r="AE8" s="834">
        <v>10</v>
      </c>
      <c r="AF8" s="834">
        <v>7</v>
      </c>
      <c r="AG8" s="834">
        <v>5</v>
      </c>
      <c r="AH8" s="834">
        <v>4</v>
      </c>
      <c r="AI8" s="834">
        <v>3</v>
      </c>
      <c r="AJ8" s="834">
        <v>2</v>
      </c>
      <c r="AK8" s="834">
        <v>1</v>
      </c>
      <c r="AL8" s="834">
        <v>0</v>
      </c>
      <c r="AM8" s="834">
        <v>0</v>
      </c>
    </row>
    <row r="9" spans="1:39" ht="13.2" x14ac:dyDescent="0.25">
      <c r="A9" s="856" t="s">
        <v>116</v>
      </c>
      <c r="B9" s="857">
        <v>2</v>
      </c>
      <c r="C9" s="1125">
        <f>IF($B9="","",VLOOKUP($B9,'1MD ELO (12)'!$A$7:$O$22,5))</f>
        <v>0</v>
      </c>
      <c r="D9" s="1125">
        <f>IF($B9="","",VLOOKUP($B9,'1MD ELO (12)'!$A$7:$O$22,15))</f>
        <v>0</v>
      </c>
      <c r="E9" s="1126" t="str">
        <f>UPPER(IF($B9="","",VLOOKUP($B9,'1MD ELO (12)'!$A$7:$O$22,2)))</f>
        <v>KISS</v>
      </c>
      <c r="F9" s="1126"/>
      <c r="G9" s="1126" t="str">
        <f>IF($B9="","",VLOOKUP($B9,'1MD ELO (12)'!$A$7:$O$22,3))</f>
        <v>Brendon</v>
      </c>
      <c r="H9" s="1126"/>
      <c r="I9" s="1127" t="str">
        <f>IF($B9="","",VLOOKUP($B9,'1MD ELO (12)'!$A$7:$O$22,4))</f>
        <v>Db., Nemzetközi I.</v>
      </c>
      <c r="J9" s="855"/>
      <c r="K9" s="861"/>
      <c r="L9" s="862" t="str">
        <f>IF(K9="","",CONCATENATE(VLOOKUP($AA$3,$AD$1:$AM$1,K9)," pont"))</f>
        <v/>
      </c>
      <c r="M9" s="863"/>
      <c r="AA9" s="833"/>
      <c r="AB9" s="833"/>
      <c r="AC9" s="833" t="s">
        <v>117</v>
      </c>
      <c r="AD9" s="834">
        <v>10</v>
      </c>
      <c r="AE9" s="834">
        <v>6</v>
      </c>
      <c r="AF9" s="834">
        <v>4</v>
      </c>
      <c r="AG9" s="834">
        <v>2</v>
      </c>
      <c r="AH9" s="834">
        <v>1</v>
      </c>
      <c r="AI9" s="834">
        <v>0</v>
      </c>
      <c r="AJ9" s="834">
        <v>0</v>
      </c>
      <c r="AK9" s="834">
        <v>0</v>
      </c>
      <c r="AL9" s="834">
        <v>0</v>
      </c>
      <c r="AM9" s="834">
        <v>0</v>
      </c>
    </row>
    <row r="10" spans="1:39" ht="13.2" x14ac:dyDescent="0.25">
      <c r="A10" s="856"/>
      <c r="B10" s="864"/>
      <c r="C10" s="1128"/>
      <c r="D10" s="1128"/>
      <c r="E10" s="1128"/>
      <c r="F10" s="1128"/>
      <c r="G10" s="1128"/>
      <c r="H10" s="1128"/>
      <c r="I10" s="1128"/>
      <c r="J10" s="855"/>
      <c r="K10" s="856"/>
      <c r="L10" s="856"/>
      <c r="M10" s="865"/>
      <c r="AA10" s="833"/>
      <c r="AB10" s="833"/>
      <c r="AC10" s="833" t="s">
        <v>118</v>
      </c>
      <c r="AD10" s="834">
        <v>6</v>
      </c>
      <c r="AE10" s="834">
        <v>3</v>
      </c>
      <c r="AF10" s="834">
        <v>2</v>
      </c>
      <c r="AG10" s="834">
        <v>1</v>
      </c>
      <c r="AH10" s="834">
        <v>0</v>
      </c>
      <c r="AI10" s="834">
        <v>0</v>
      </c>
      <c r="AJ10" s="834">
        <v>0</v>
      </c>
      <c r="AK10" s="834">
        <v>0</v>
      </c>
      <c r="AL10" s="834">
        <v>0</v>
      </c>
      <c r="AM10" s="834">
        <v>0</v>
      </c>
    </row>
    <row r="11" spans="1:39" ht="13.2" x14ac:dyDescent="0.25">
      <c r="A11" s="856" t="s">
        <v>119</v>
      </c>
      <c r="B11" s="857">
        <v>3</v>
      </c>
      <c r="C11" s="1125">
        <f>IF($B11="","",VLOOKUP($B11,'1MD ELO (12)'!$A$7:$O$22,5))</f>
        <v>0</v>
      </c>
      <c r="D11" s="1125">
        <f>IF($B11="","",VLOOKUP($B11,'1MD ELO (12)'!$A$7:$O$22,15))</f>
        <v>0</v>
      </c>
      <c r="E11" s="1126" t="str">
        <f>UPPER(IF($B11="","",VLOOKUP($B11,'1MD ELO (12)'!$A$7:$O$22,2)))</f>
        <v>MOLNÁR</v>
      </c>
      <c r="F11" s="1126"/>
      <c r="G11" s="1126" t="str">
        <f>IF($B11="","",VLOOKUP($B11,'1MD ELO (12)'!$A$7:$O$22,3))</f>
        <v>Milán</v>
      </c>
      <c r="H11" s="1126"/>
      <c r="I11" s="1127" t="str">
        <f>IF($B11="","",VLOOKUP($B11,'1MD ELO (12)'!$A$7:$O$22,4))</f>
        <v>Db., Nemzetközi I.</v>
      </c>
      <c r="J11" s="855"/>
      <c r="K11" s="861" t="s">
        <v>257</v>
      </c>
      <c r="L11" s="862" t="e">
        <f>IF(K11="","",CONCATENATE(VLOOKUP($AA$3,$AD$1:$AM$1,K11)," pont"))</f>
        <v>#N/A</v>
      </c>
      <c r="M11" s="863"/>
      <c r="AA11" s="833"/>
      <c r="AB11" s="833"/>
      <c r="AC11" s="833" t="s">
        <v>120</v>
      </c>
      <c r="AD11" s="834">
        <v>3</v>
      </c>
      <c r="AE11" s="834">
        <v>2</v>
      </c>
      <c r="AF11" s="834">
        <v>1</v>
      </c>
      <c r="AG11" s="834">
        <v>0</v>
      </c>
      <c r="AH11" s="834">
        <v>0</v>
      </c>
      <c r="AI11" s="834">
        <v>0</v>
      </c>
      <c r="AJ11" s="834">
        <v>0</v>
      </c>
      <c r="AK11" s="834">
        <v>0</v>
      </c>
      <c r="AL11" s="834">
        <v>0</v>
      </c>
      <c r="AM11" s="834">
        <v>0</v>
      </c>
    </row>
    <row r="12" spans="1:39" ht="13.2" x14ac:dyDescent="0.25">
      <c r="A12" s="856"/>
      <c r="B12" s="864"/>
      <c r="C12" s="1128"/>
      <c r="D12" s="1128"/>
      <c r="E12" s="1128"/>
      <c r="F12" s="1128"/>
      <c r="G12" s="1128"/>
      <c r="H12" s="1128"/>
      <c r="I12" s="1128"/>
      <c r="J12" s="855"/>
      <c r="K12" s="855"/>
      <c r="L12" s="855"/>
      <c r="M12" s="865"/>
      <c r="U12" s="1129"/>
      <c r="AA12" s="833"/>
      <c r="AB12" s="833"/>
      <c r="AC12" s="833" t="s">
        <v>121</v>
      </c>
      <c r="AD12" s="866">
        <v>0</v>
      </c>
      <c r="AE12" s="866">
        <v>0</v>
      </c>
      <c r="AF12" s="866">
        <v>0</v>
      </c>
      <c r="AG12" s="866">
        <v>0</v>
      </c>
      <c r="AH12" s="866">
        <v>0</v>
      </c>
      <c r="AI12" s="866">
        <v>0</v>
      </c>
      <c r="AJ12" s="866">
        <v>0</v>
      </c>
      <c r="AK12" s="866">
        <v>0</v>
      </c>
      <c r="AL12" s="866">
        <v>0</v>
      </c>
      <c r="AM12" s="866">
        <v>0</v>
      </c>
    </row>
    <row r="13" spans="1:39" ht="13.2" x14ac:dyDescent="0.25">
      <c r="A13" s="856" t="s">
        <v>131</v>
      </c>
      <c r="B13" s="857">
        <v>4</v>
      </c>
      <c r="C13" s="1125">
        <f>IF($B13="","",VLOOKUP($B13,'1MD ELO (12)'!$A$7:$O$22,5))</f>
        <v>0</v>
      </c>
      <c r="D13" s="1125">
        <f>IF($B13="","",VLOOKUP($B13,'1MD ELO (12)'!$A$7:$O$22,15))</f>
        <v>0</v>
      </c>
      <c r="E13" s="1126" t="s">
        <v>95</v>
      </c>
      <c r="F13" s="1126"/>
      <c r="G13" s="1126"/>
      <c r="H13" s="1126"/>
      <c r="I13" s="1127" t="str">
        <f>IF($B13="","",VLOOKUP($B13,'1MD ELO (12)'!$A$7:$O$22,4))</f>
        <v>Db., Nemzetközi I.</v>
      </c>
      <c r="J13" s="855"/>
      <c r="K13" s="861" t="s">
        <v>258</v>
      </c>
      <c r="L13" s="862" t="e">
        <f>IF(K13="","",CONCATENATE(VLOOKUP($AA$3,$AD$1:$AM$1,K13)," pont"))</f>
        <v>#N/A</v>
      </c>
      <c r="M13" s="863"/>
      <c r="AA13" s="833"/>
      <c r="AB13" s="833"/>
      <c r="AC13" s="833" t="s">
        <v>122</v>
      </c>
      <c r="AD13" s="866">
        <v>0</v>
      </c>
      <c r="AE13" s="866">
        <v>0</v>
      </c>
      <c r="AF13" s="866">
        <v>0</v>
      </c>
      <c r="AG13" s="866">
        <v>0</v>
      </c>
      <c r="AH13" s="866">
        <v>0</v>
      </c>
      <c r="AI13" s="866">
        <v>0</v>
      </c>
      <c r="AJ13" s="866">
        <v>0</v>
      </c>
      <c r="AK13" s="866">
        <v>0</v>
      </c>
      <c r="AL13" s="866">
        <v>0</v>
      </c>
      <c r="AM13" s="866">
        <v>0</v>
      </c>
    </row>
    <row r="14" spans="1:39" ht="13.2" x14ac:dyDescent="0.25">
      <c r="A14" s="856"/>
      <c r="B14" s="864"/>
      <c r="C14" s="1128"/>
      <c r="D14" s="1128"/>
      <c r="E14" s="1128"/>
      <c r="F14" s="1128"/>
      <c r="G14" s="1128"/>
      <c r="H14" s="1128"/>
      <c r="I14" s="1128"/>
      <c r="J14" s="855"/>
      <c r="K14" s="856"/>
      <c r="L14" s="856"/>
      <c r="M14" s="865"/>
      <c r="AA14" s="833"/>
      <c r="AB14" s="833"/>
      <c r="AC14" s="833"/>
      <c r="AD14" s="833"/>
      <c r="AE14" s="833"/>
      <c r="AF14" s="833"/>
      <c r="AG14" s="833"/>
      <c r="AH14" s="833"/>
      <c r="AI14" s="833"/>
      <c r="AJ14" s="833"/>
      <c r="AK14" s="833"/>
      <c r="AL14" s="833"/>
      <c r="AM14" s="833"/>
    </row>
    <row r="15" spans="1:39" ht="13.2" x14ac:dyDescent="0.25">
      <c r="A15" s="856" t="s">
        <v>139</v>
      </c>
      <c r="B15" s="857">
        <v>5</v>
      </c>
      <c r="C15" s="1125">
        <f>IF($B15="","",VLOOKUP($B15,'1MD ELO (12)'!$A$7:$O$22,5))</f>
        <v>0</v>
      </c>
      <c r="D15" s="1125">
        <f>IF($B15="","",VLOOKUP($B15,'1MD ELO (12)'!$A$7:$O$22,15))</f>
        <v>0</v>
      </c>
      <c r="E15" s="1126" t="str">
        <f>UPPER(IF($B15="","",VLOOKUP($B15,'1MD ELO (12)'!$A$7:$O$22,2)))</f>
        <v>SZABÓ</v>
      </c>
      <c r="F15" s="1126"/>
      <c r="G15" s="1126" t="str">
        <f>IF($B15="","",VLOOKUP($B15,'1MD ELO (12)'!$A$7:$O$22,3))</f>
        <v>Sándor</v>
      </c>
      <c r="H15" s="1126"/>
      <c r="I15" s="1127" t="str">
        <f>IF($B15="","",VLOOKUP($B15,'1MD ELO (12)'!$A$7:$O$22,4))</f>
        <v>Bu., József A.</v>
      </c>
      <c r="J15" s="855"/>
      <c r="K15" s="861"/>
      <c r="L15" s="862" t="str">
        <f>IF(K15="","",CONCATENATE(VLOOKUP($AA$3,$AD$1:$AM$1,K15)," pont"))</f>
        <v/>
      </c>
      <c r="M15" s="863"/>
      <c r="AA15" s="833"/>
      <c r="AB15" s="833"/>
      <c r="AC15" s="833"/>
      <c r="AD15" s="833"/>
      <c r="AE15" s="833"/>
      <c r="AF15" s="833"/>
      <c r="AG15" s="833"/>
      <c r="AH15" s="833"/>
      <c r="AI15" s="833"/>
      <c r="AJ15" s="833"/>
      <c r="AK15" s="833"/>
      <c r="AL15" s="833"/>
      <c r="AM15" s="833"/>
    </row>
    <row r="16" spans="1:39" ht="13.2" x14ac:dyDescent="0.25">
      <c r="A16" s="855"/>
      <c r="B16" s="855"/>
      <c r="C16" s="855"/>
      <c r="D16" s="855"/>
      <c r="E16" s="855"/>
      <c r="F16" s="855"/>
      <c r="G16" s="855"/>
      <c r="H16" s="855"/>
      <c r="I16" s="855"/>
      <c r="J16" s="855"/>
      <c r="K16" s="855"/>
      <c r="L16" s="855"/>
      <c r="M16" s="855"/>
      <c r="AA16" s="833"/>
      <c r="AB16" s="833"/>
      <c r="AC16" s="833" t="s">
        <v>98</v>
      </c>
      <c r="AD16" s="833">
        <v>300</v>
      </c>
      <c r="AE16" s="833">
        <v>250</v>
      </c>
      <c r="AF16" s="833">
        <v>220</v>
      </c>
      <c r="AG16" s="833">
        <v>180</v>
      </c>
      <c r="AH16" s="833">
        <v>160</v>
      </c>
      <c r="AI16" s="833">
        <v>150</v>
      </c>
      <c r="AJ16" s="833">
        <v>140</v>
      </c>
      <c r="AK16" s="833">
        <v>130</v>
      </c>
      <c r="AL16" s="833">
        <v>120</v>
      </c>
      <c r="AM16" s="833">
        <v>110</v>
      </c>
    </row>
    <row r="17" spans="1:39" ht="13.2" x14ac:dyDescent="0.25">
      <c r="A17" s="855"/>
      <c r="B17" s="855"/>
      <c r="C17" s="855"/>
      <c r="D17" s="855"/>
      <c r="E17" s="855"/>
      <c r="F17" s="855"/>
      <c r="G17" s="855"/>
      <c r="H17" s="855"/>
      <c r="I17" s="855"/>
      <c r="J17" s="855"/>
      <c r="K17" s="855"/>
      <c r="L17" s="855"/>
      <c r="M17" s="855"/>
      <c r="AA17" s="833"/>
      <c r="AB17" s="833"/>
      <c r="AC17" s="833" t="s">
        <v>101</v>
      </c>
      <c r="AD17" s="833">
        <v>250</v>
      </c>
      <c r="AE17" s="833">
        <v>200</v>
      </c>
      <c r="AF17" s="833">
        <v>160</v>
      </c>
      <c r="AG17" s="833">
        <v>140</v>
      </c>
      <c r="AH17" s="833">
        <v>120</v>
      </c>
      <c r="AI17" s="833">
        <v>110</v>
      </c>
      <c r="AJ17" s="833">
        <v>100</v>
      </c>
      <c r="AK17" s="833">
        <v>90</v>
      </c>
      <c r="AL17" s="833">
        <v>80</v>
      </c>
      <c r="AM17" s="833">
        <v>70</v>
      </c>
    </row>
    <row r="18" spans="1:39" ht="18.75" customHeight="1" x14ac:dyDescent="0.25">
      <c r="A18" s="855"/>
      <c r="B18" s="867"/>
      <c r="C18" s="867"/>
      <c r="D18" s="868" t="str">
        <f>E7</f>
        <v>SZILÁGYI</v>
      </c>
      <c r="E18" s="868"/>
      <c r="F18" s="868" t="str">
        <f>E9</f>
        <v>KISS</v>
      </c>
      <c r="G18" s="868"/>
      <c r="H18" s="868" t="str">
        <f>E11</f>
        <v>MOLNÁR</v>
      </c>
      <c r="I18" s="868"/>
      <c r="J18" s="868" t="s">
        <v>95</v>
      </c>
      <c r="K18" s="868"/>
      <c r="L18" s="868" t="str">
        <f>E15</f>
        <v>SZABÓ</v>
      </c>
      <c r="M18" s="868"/>
      <c r="AA18" s="833"/>
      <c r="AB18" s="833"/>
      <c r="AC18" s="833" t="s">
        <v>104</v>
      </c>
      <c r="AD18" s="833">
        <v>200</v>
      </c>
      <c r="AE18" s="833">
        <v>150</v>
      </c>
      <c r="AF18" s="833">
        <v>130</v>
      </c>
      <c r="AG18" s="833">
        <v>110</v>
      </c>
      <c r="AH18" s="833">
        <v>95</v>
      </c>
      <c r="AI18" s="833">
        <v>80</v>
      </c>
      <c r="AJ18" s="833">
        <v>70</v>
      </c>
      <c r="AK18" s="833">
        <v>60</v>
      </c>
      <c r="AL18" s="833">
        <v>55</v>
      </c>
      <c r="AM18" s="833">
        <v>50</v>
      </c>
    </row>
    <row r="19" spans="1:39" ht="18.75" customHeight="1" x14ac:dyDescent="0.25">
      <c r="A19" s="869" t="s">
        <v>98</v>
      </c>
      <c r="B19" s="870" t="str">
        <f>E7</f>
        <v>SZILÁGYI</v>
      </c>
      <c r="C19" s="870"/>
      <c r="D19" s="871"/>
      <c r="E19" s="871"/>
      <c r="F19" s="1130">
        <v>0.1673611111111111</v>
      </c>
      <c r="G19" s="872"/>
      <c r="H19" s="1130">
        <v>0.1673611111111111</v>
      </c>
      <c r="I19" s="872"/>
      <c r="J19" s="868"/>
      <c r="K19" s="868"/>
      <c r="L19" s="1131">
        <v>0.21041666666666667</v>
      </c>
      <c r="M19" s="868"/>
      <c r="AA19" s="833"/>
      <c r="AB19" s="833"/>
      <c r="AC19" s="833" t="s">
        <v>112</v>
      </c>
      <c r="AD19" s="833">
        <v>150</v>
      </c>
      <c r="AE19" s="833">
        <v>120</v>
      </c>
      <c r="AF19" s="833">
        <v>100</v>
      </c>
      <c r="AG19" s="833">
        <v>80</v>
      </c>
      <c r="AH19" s="833">
        <v>70</v>
      </c>
      <c r="AI19" s="833">
        <v>60</v>
      </c>
      <c r="AJ19" s="833">
        <v>55</v>
      </c>
      <c r="AK19" s="833">
        <v>50</v>
      </c>
      <c r="AL19" s="833">
        <v>45</v>
      </c>
      <c r="AM19" s="833">
        <v>40</v>
      </c>
    </row>
    <row r="20" spans="1:39" ht="18.75" customHeight="1" x14ac:dyDescent="0.25">
      <c r="A20" s="869" t="s">
        <v>116</v>
      </c>
      <c r="B20" s="870" t="str">
        <f>E9</f>
        <v>KISS</v>
      </c>
      <c r="C20" s="870"/>
      <c r="D20" s="1130">
        <v>4.4444444444444446E-2</v>
      </c>
      <c r="E20" s="872"/>
      <c r="F20" s="871"/>
      <c r="G20" s="871"/>
      <c r="H20" s="1130">
        <v>2.7777777777777779E-3</v>
      </c>
      <c r="I20" s="872"/>
      <c r="J20" s="872"/>
      <c r="K20" s="872"/>
      <c r="L20" s="1131">
        <v>0.16666666666666666</v>
      </c>
      <c r="M20" s="868"/>
      <c r="AA20" s="833"/>
      <c r="AB20" s="833"/>
      <c r="AC20" s="833" t="s">
        <v>113</v>
      </c>
      <c r="AD20" s="833">
        <v>120</v>
      </c>
      <c r="AE20" s="833">
        <v>90</v>
      </c>
      <c r="AF20" s="833">
        <v>65</v>
      </c>
      <c r="AG20" s="833">
        <v>55</v>
      </c>
      <c r="AH20" s="833">
        <v>50</v>
      </c>
      <c r="AI20" s="833">
        <v>45</v>
      </c>
      <c r="AJ20" s="833">
        <v>40</v>
      </c>
      <c r="AK20" s="833">
        <v>35</v>
      </c>
      <c r="AL20" s="833">
        <v>25</v>
      </c>
      <c r="AM20" s="833">
        <v>20</v>
      </c>
    </row>
    <row r="21" spans="1:39" ht="18.75" customHeight="1" x14ac:dyDescent="0.25">
      <c r="A21" s="869" t="s">
        <v>119</v>
      </c>
      <c r="B21" s="870" t="str">
        <f>E11</f>
        <v>MOLNÁR</v>
      </c>
      <c r="C21" s="870"/>
      <c r="D21" s="872"/>
      <c r="E21" s="872"/>
      <c r="F21" s="1130">
        <v>2.7777777777777779E-3</v>
      </c>
      <c r="G21" s="872"/>
      <c r="H21" s="871"/>
      <c r="I21" s="871"/>
      <c r="J21" s="872"/>
      <c r="K21" s="872"/>
      <c r="L21" s="1130">
        <v>0.16666666666666666</v>
      </c>
      <c r="M21" s="872"/>
      <c r="AA21" s="833"/>
      <c r="AB21" s="833"/>
      <c r="AC21" s="833" t="s">
        <v>114</v>
      </c>
      <c r="AD21" s="833">
        <v>90</v>
      </c>
      <c r="AE21" s="833">
        <v>60</v>
      </c>
      <c r="AF21" s="833">
        <v>45</v>
      </c>
      <c r="AG21" s="833">
        <v>34</v>
      </c>
      <c r="AH21" s="833">
        <v>27</v>
      </c>
      <c r="AI21" s="833">
        <v>22</v>
      </c>
      <c r="AJ21" s="833">
        <v>18</v>
      </c>
      <c r="AK21" s="833">
        <v>15</v>
      </c>
      <c r="AL21" s="833">
        <v>12</v>
      </c>
      <c r="AM21" s="833">
        <v>9</v>
      </c>
    </row>
    <row r="22" spans="1:39" ht="18.75" customHeight="1" x14ac:dyDescent="0.25">
      <c r="A22" s="869" t="s">
        <v>131</v>
      </c>
      <c r="B22" s="870" t="s">
        <v>95</v>
      </c>
      <c r="C22" s="870"/>
      <c r="D22" s="1130">
        <v>8.6111111111111124E-2</v>
      </c>
      <c r="E22" s="872"/>
      <c r="F22" s="1130">
        <v>0.16666666666666666</v>
      </c>
      <c r="G22" s="872"/>
      <c r="H22" s="1131">
        <v>0.12847222222222224</v>
      </c>
      <c r="I22" s="868"/>
      <c r="J22" s="871"/>
      <c r="K22" s="871"/>
      <c r="L22" s="1130">
        <v>0.16805555555555554</v>
      </c>
      <c r="M22" s="872"/>
      <c r="AA22" s="833"/>
      <c r="AB22" s="833"/>
      <c r="AC22" s="833" t="s">
        <v>115</v>
      </c>
      <c r="AD22" s="833">
        <v>60</v>
      </c>
      <c r="AE22" s="833">
        <v>40</v>
      </c>
      <c r="AF22" s="833">
        <v>30</v>
      </c>
      <c r="AG22" s="833">
        <v>20</v>
      </c>
      <c r="AH22" s="833">
        <v>18</v>
      </c>
      <c r="AI22" s="833">
        <v>15</v>
      </c>
      <c r="AJ22" s="833">
        <v>12</v>
      </c>
      <c r="AK22" s="833">
        <v>10</v>
      </c>
      <c r="AL22" s="833">
        <v>8</v>
      </c>
      <c r="AM22" s="833">
        <v>6</v>
      </c>
    </row>
    <row r="23" spans="1:39" ht="18.75" customHeight="1" x14ac:dyDescent="0.25">
      <c r="A23" s="869" t="s">
        <v>139</v>
      </c>
      <c r="B23" s="870" t="str">
        <f>E15</f>
        <v>SZABÓ</v>
      </c>
      <c r="C23" s="870"/>
      <c r="D23" s="1130">
        <v>0.21041666666666667</v>
      </c>
      <c r="E23" s="872"/>
      <c r="F23" s="1130">
        <v>2.7777777777777779E-3</v>
      </c>
      <c r="G23" s="872"/>
      <c r="H23" s="1131">
        <v>2.7777777777777779E-3</v>
      </c>
      <c r="I23" s="868"/>
      <c r="J23" s="868"/>
      <c r="K23" s="868"/>
      <c r="L23" s="871"/>
      <c r="M23" s="871"/>
      <c r="AA23" s="833"/>
      <c r="AB23" s="833"/>
      <c r="AC23" s="833" t="s">
        <v>117</v>
      </c>
      <c r="AD23" s="833">
        <v>40</v>
      </c>
      <c r="AE23" s="833">
        <v>25</v>
      </c>
      <c r="AF23" s="833">
        <v>18</v>
      </c>
      <c r="AG23" s="833">
        <v>13</v>
      </c>
      <c r="AH23" s="833">
        <v>8</v>
      </c>
      <c r="AI23" s="833">
        <v>7</v>
      </c>
      <c r="AJ23" s="833">
        <v>6</v>
      </c>
      <c r="AK23" s="833">
        <v>5</v>
      </c>
      <c r="AL23" s="833">
        <v>4</v>
      </c>
      <c r="AM23" s="833">
        <v>3</v>
      </c>
    </row>
    <row r="24" spans="1:39" ht="13.2" x14ac:dyDescent="0.25">
      <c r="A24" s="855"/>
      <c r="B24" s="855"/>
      <c r="C24" s="855"/>
      <c r="D24" s="855"/>
      <c r="E24" s="855"/>
      <c r="F24" s="855"/>
      <c r="G24" s="855"/>
      <c r="H24" s="855"/>
      <c r="I24" s="855"/>
      <c r="J24" s="855"/>
      <c r="K24" s="855"/>
      <c r="L24" s="855"/>
      <c r="M24" s="855"/>
      <c r="AA24" s="833"/>
      <c r="AB24" s="833"/>
      <c r="AC24" s="833" t="s">
        <v>118</v>
      </c>
      <c r="AD24" s="833">
        <v>25</v>
      </c>
      <c r="AE24" s="833">
        <v>15</v>
      </c>
      <c r="AF24" s="833">
        <v>13</v>
      </c>
      <c r="AG24" s="833">
        <v>7</v>
      </c>
      <c r="AH24" s="833">
        <v>6</v>
      </c>
      <c r="AI24" s="833">
        <v>5</v>
      </c>
      <c r="AJ24" s="833">
        <v>4</v>
      </c>
      <c r="AK24" s="833">
        <v>3</v>
      </c>
      <c r="AL24" s="833">
        <v>2</v>
      </c>
      <c r="AM24" s="833">
        <v>1</v>
      </c>
    </row>
    <row r="25" spans="1:39" ht="13.2" x14ac:dyDescent="0.25">
      <c r="A25" s="855"/>
      <c r="B25" s="855"/>
      <c r="C25" s="855"/>
      <c r="D25" s="855"/>
      <c r="E25" s="855"/>
      <c r="F25" s="855"/>
      <c r="G25" s="855"/>
      <c r="H25" s="855"/>
      <c r="I25" s="855"/>
      <c r="J25" s="855"/>
      <c r="K25" s="855"/>
      <c r="L25" s="855"/>
      <c r="M25" s="855"/>
      <c r="AA25" s="833"/>
      <c r="AB25" s="833"/>
      <c r="AC25" s="833" t="s">
        <v>120</v>
      </c>
      <c r="AD25" s="833">
        <v>15</v>
      </c>
      <c r="AE25" s="833">
        <v>10</v>
      </c>
      <c r="AF25" s="833">
        <v>8</v>
      </c>
      <c r="AG25" s="833">
        <v>4</v>
      </c>
      <c r="AH25" s="833">
        <v>3</v>
      </c>
      <c r="AI25" s="833">
        <v>2</v>
      </c>
      <c r="AJ25" s="833">
        <v>1</v>
      </c>
      <c r="AK25" s="833">
        <v>0</v>
      </c>
      <c r="AL25" s="833">
        <v>0</v>
      </c>
      <c r="AM25" s="833">
        <v>0</v>
      </c>
    </row>
    <row r="26" spans="1:39" ht="13.2" x14ac:dyDescent="0.25">
      <c r="A26" s="855"/>
      <c r="B26" s="855"/>
      <c r="C26" s="855"/>
      <c r="D26" s="855"/>
      <c r="E26" s="855"/>
      <c r="F26" s="855"/>
      <c r="G26" s="855"/>
      <c r="H26" s="855"/>
      <c r="I26" s="855"/>
      <c r="J26" s="855"/>
      <c r="K26" s="855"/>
      <c r="L26" s="855"/>
      <c r="M26" s="855"/>
      <c r="AA26" s="833"/>
      <c r="AB26" s="833"/>
      <c r="AC26" s="833" t="s">
        <v>121</v>
      </c>
      <c r="AD26" s="833">
        <v>10</v>
      </c>
      <c r="AE26" s="833">
        <v>6</v>
      </c>
      <c r="AF26" s="833">
        <v>4</v>
      </c>
      <c r="AG26" s="833">
        <v>2</v>
      </c>
      <c r="AH26" s="833">
        <v>1</v>
      </c>
      <c r="AI26" s="833">
        <v>0</v>
      </c>
      <c r="AJ26" s="833">
        <v>0</v>
      </c>
      <c r="AK26" s="833">
        <v>0</v>
      </c>
      <c r="AL26" s="833">
        <v>0</v>
      </c>
      <c r="AM26" s="833">
        <v>0</v>
      </c>
    </row>
    <row r="27" spans="1:39" ht="13.2" x14ac:dyDescent="0.25">
      <c r="A27" s="855"/>
      <c r="B27" s="855"/>
      <c r="C27" s="855"/>
      <c r="D27" s="855"/>
      <c r="E27" s="855"/>
      <c r="F27" s="855"/>
      <c r="G27" s="855"/>
      <c r="H27" s="855"/>
      <c r="I27" s="855"/>
      <c r="J27" s="855"/>
      <c r="K27" s="855"/>
      <c r="L27" s="855"/>
      <c r="M27" s="855"/>
      <c r="AA27" s="833"/>
      <c r="AB27" s="833"/>
      <c r="AC27" s="833" t="s">
        <v>122</v>
      </c>
      <c r="AD27" s="833">
        <v>3</v>
      </c>
      <c r="AE27" s="833">
        <v>2</v>
      </c>
      <c r="AF27" s="833">
        <v>1</v>
      </c>
      <c r="AG27" s="833">
        <v>0</v>
      </c>
      <c r="AH27" s="833">
        <v>0</v>
      </c>
      <c r="AI27" s="833">
        <v>0</v>
      </c>
      <c r="AJ27" s="833">
        <v>0</v>
      </c>
      <c r="AK27" s="833">
        <v>0</v>
      </c>
      <c r="AL27" s="833">
        <v>0</v>
      </c>
      <c r="AM27" s="833">
        <v>0</v>
      </c>
    </row>
    <row r="28" spans="1:39" ht="13.2" x14ac:dyDescent="0.25">
      <c r="A28" s="855"/>
      <c r="B28" s="855"/>
      <c r="C28" s="855"/>
      <c r="D28" s="855"/>
      <c r="E28" s="855"/>
      <c r="F28" s="855"/>
      <c r="G28" s="855"/>
      <c r="H28" s="855"/>
      <c r="I28" s="855"/>
      <c r="J28" s="855"/>
      <c r="K28" s="855"/>
      <c r="L28" s="855"/>
      <c r="M28" s="855"/>
    </row>
    <row r="29" spans="1:39" ht="13.2" x14ac:dyDescent="0.25">
      <c r="A29" s="855"/>
      <c r="B29" s="855"/>
      <c r="C29" s="855"/>
      <c r="D29" s="855"/>
      <c r="E29" s="855"/>
      <c r="F29" s="855"/>
      <c r="G29" s="855"/>
      <c r="H29" s="855"/>
      <c r="I29" s="855"/>
      <c r="J29" s="855"/>
      <c r="K29" s="855"/>
      <c r="L29" s="855"/>
      <c r="M29" s="855"/>
    </row>
    <row r="30" spans="1:39" ht="13.2" x14ac:dyDescent="0.25">
      <c r="A30" s="855"/>
      <c r="B30" s="855"/>
      <c r="C30" s="855"/>
      <c r="D30" s="855"/>
      <c r="E30" s="855"/>
      <c r="F30" s="855"/>
      <c r="G30" s="855"/>
      <c r="H30" s="855"/>
      <c r="I30" s="855"/>
      <c r="J30" s="855"/>
      <c r="K30" s="855"/>
      <c r="L30" s="855"/>
      <c r="M30" s="855"/>
    </row>
    <row r="31" spans="1:39" ht="13.2" x14ac:dyDescent="0.25">
      <c r="A31" s="855"/>
      <c r="B31" s="855"/>
      <c r="C31" s="855"/>
      <c r="D31" s="855"/>
      <c r="E31" s="855"/>
      <c r="F31" s="855"/>
      <c r="G31" s="855"/>
      <c r="H31" s="855"/>
      <c r="I31" s="855"/>
      <c r="J31" s="855"/>
      <c r="K31" s="855"/>
      <c r="L31" s="855"/>
      <c r="M31" s="855"/>
    </row>
    <row r="32" spans="1:39" ht="13.2" x14ac:dyDescent="0.25">
      <c r="A32" s="855"/>
      <c r="B32" s="855"/>
      <c r="C32" s="855"/>
      <c r="D32" s="855"/>
      <c r="E32" s="855"/>
      <c r="F32" s="855"/>
      <c r="G32" s="855"/>
      <c r="H32" s="855"/>
      <c r="I32" s="855"/>
      <c r="J32" s="855"/>
      <c r="K32" s="855"/>
      <c r="L32" s="860"/>
      <c r="M32" s="855"/>
    </row>
    <row r="33" spans="1:18" ht="13.2" x14ac:dyDescent="0.25">
      <c r="A33" s="873" t="s">
        <v>54</v>
      </c>
      <c r="B33" s="874"/>
      <c r="C33" s="875"/>
      <c r="D33" s="876" t="s">
        <v>60</v>
      </c>
      <c r="E33" s="877" t="s">
        <v>61</v>
      </c>
      <c r="F33" s="878"/>
      <c r="G33" s="876" t="s">
        <v>60</v>
      </c>
      <c r="H33" s="877" t="s">
        <v>123</v>
      </c>
      <c r="I33" s="879"/>
      <c r="J33" s="877" t="s">
        <v>124</v>
      </c>
      <c r="K33" s="880" t="s">
        <v>125</v>
      </c>
      <c r="L33" s="850"/>
      <c r="M33" s="878"/>
      <c r="P33" s="883"/>
      <c r="Q33" s="883"/>
      <c r="R33" s="884"/>
    </row>
    <row r="34" spans="1:18" ht="13.2" x14ac:dyDescent="0.25">
      <c r="A34" s="885" t="s">
        <v>65</v>
      </c>
      <c r="B34" s="886"/>
      <c r="C34" s="887"/>
      <c r="D34" s="888"/>
      <c r="E34" s="889"/>
      <c r="F34" s="889"/>
      <c r="G34" s="890" t="s">
        <v>66</v>
      </c>
      <c r="H34" s="886"/>
      <c r="I34" s="891"/>
      <c r="J34" s="892"/>
      <c r="K34" s="893" t="s">
        <v>67</v>
      </c>
      <c r="L34" s="894"/>
      <c r="M34" s="914"/>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33" priority="1" operator="equal">
      <formula>"Bye"</formula>
    </cfRule>
  </conditionalFormatting>
  <conditionalFormatting sqref="R41">
    <cfRule type="expression" dxfId="232"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28F4D-F8C2-4E39-B46D-37C8090125A7}">
  <sheetPr>
    <tabColor rgb="FFCCFFFF"/>
  </sheetPr>
  <dimension ref="A1:Q156"/>
  <sheetViews>
    <sheetView showGridLines="0" showZeros="0" zoomScaleNormal="100" workbookViewId="0">
      <pane ySplit="6" topLeftCell="A7" activePane="bottomLeft" state="frozen"/>
      <selection activeCell="D14" sqref="D14"/>
      <selection pane="bottomLeft" activeCell="D14" sqref="D14"/>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[8]Altalanos!$A$6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[8]Altalanos!$B$8</f>
        <v>IV. (U12)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[8]Altalanos!$A$10</f>
        <v>2025. 04. 29-30.</v>
      </c>
      <c r="B5" s="766"/>
      <c r="C5" s="767" t="str">
        <f>[8]Altalanos!$C$10</f>
        <v>Berettyóújfalu</v>
      </c>
      <c r="D5" s="768" t="str">
        <f>[8]Altalanos!$D$10</f>
        <v xml:space="preserve">  </v>
      </c>
      <c r="E5" s="768"/>
      <c r="F5" s="768"/>
      <c r="G5" s="768"/>
      <c r="H5" s="769">
        <f>[8]Altalanos!$E$10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401</v>
      </c>
      <c r="C7" s="787" t="s">
        <v>402</v>
      </c>
      <c r="D7" s="788" t="s">
        <v>97</v>
      </c>
      <c r="E7" s="789"/>
      <c r="F7" s="790"/>
      <c r="G7" s="791"/>
      <c r="H7" s="788"/>
      <c r="I7" s="788"/>
      <c r="J7" s="792"/>
      <c r="K7" s="793"/>
      <c r="L7" s="794"/>
      <c r="M7" s="793"/>
      <c r="N7" s="795"/>
      <c r="O7" s="788"/>
      <c r="P7" s="796"/>
      <c r="Q7" s="797"/>
    </row>
    <row r="8" spans="1:17" s="798" customFormat="1" ht="18.75" customHeight="1" x14ac:dyDescent="0.25">
      <c r="A8" s="786">
        <v>2</v>
      </c>
      <c r="B8" s="787" t="s">
        <v>336</v>
      </c>
      <c r="C8" s="787" t="s">
        <v>403</v>
      </c>
      <c r="D8" s="788" t="s">
        <v>329</v>
      </c>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231" priority="12">
      <formula>$Q7&gt;=1</formula>
    </cfRule>
  </conditionalFormatting>
  <conditionalFormatting sqref="B7:D37">
    <cfRule type="expression" dxfId="230" priority="1">
      <formula>$Q7&gt;=1</formula>
    </cfRule>
  </conditionalFormatting>
  <conditionalFormatting sqref="E7:E14">
    <cfRule type="expression" dxfId="229" priority="5">
      <formula>AND(ROUNDDOWN(($A$4-E7)/365.25,0)&lt;=13,G7&lt;&gt;"OK")</formula>
    </cfRule>
    <cfRule type="expression" dxfId="228" priority="6">
      <formula>AND(ROUNDDOWN(($A$4-E7)/365.25,0)&lt;=14,G7&lt;&gt;"OK")</formula>
    </cfRule>
    <cfRule type="expression" dxfId="227" priority="7">
      <formula>AND(ROUNDDOWN(($A$4-E7)/365.25,0)&lt;=17,G7&lt;&gt;"OK")</formula>
    </cfRule>
    <cfRule type="expression" dxfId="226" priority="8">
      <formula>AND(ROUNDDOWN(($A$4-E7)/365.25,0)&lt;=13,G7&lt;&gt;"OK")</formula>
    </cfRule>
    <cfRule type="expression" dxfId="225" priority="9">
      <formula>AND(ROUNDDOWN(($A$4-E7)/365.25,0)&lt;=14,G7&lt;&gt;"OK")</formula>
    </cfRule>
    <cfRule type="expression" dxfId="224" priority="10">
      <formula>AND(ROUNDDOWN(($A$4-E7)/365.25,0)&lt;=17,G7&lt;&gt;"OK")</formula>
    </cfRule>
  </conditionalFormatting>
  <conditionalFormatting sqref="E7:E27 E29:E37">
    <cfRule type="expression" dxfId="223" priority="2">
      <formula>AND(ROUNDDOWN(($A$4-E7)/365.25,0)&lt;=13,G7&lt;&gt;"OK")</formula>
    </cfRule>
    <cfRule type="expression" dxfId="222" priority="3">
      <formula>AND(ROUNDDOWN(($A$4-E7)/365.25,0)&lt;=14,G7&lt;&gt;"OK")</formula>
    </cfRule>
    <cfRule type="expression" dxfId="221" priority="4">
      <formula>AND(ROUNDDOWN(($A$4-E7)/365.25,0)&lt;=17,G7&lt;&gt;"OK")</formula>
    </cfRule>
  </conditionalFormatting>
  <conditionalFormatting sqref="E7:E156">
    <cfRule type="expression" dxfId="220" priority="13">
      <formula>AND(ROUNDDOWN(($A$4-E7)/365.25,0)&lt;=13,G7&lt;&gt;"OK")</formula>
    </cfRule>
    <cfRule type="expression" dxfId="219" priority="14">
      <formula>AND(ROUNDDOWN(($A$4-E7)/365.25,0)&lt;=14,G7&lt;&gt;"OK")</formula>
    </cfRule>
    <cfRule type="expression" dxfId="218" priority="15">
      <formula>AND(ROUNDDOWN(($A$4-E7)/365.25,0)&lt;=17,G7&lt;&gt;"OK")</formula>
    </cfRule>
  </conditionalFormatting>
  <conditionalFormatting sqref="J7:J156">
    <cfRule type="cellIs" dxfId="217"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14689"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14690"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48B1-6154-4275-A2DD-935ADF87DA59}">
  <sheetPr>
    <tabColor rgb="FF00FF00"/>
  </sheetPr>
  <dimension ref="A1:AK43"/>
  <sheetViews>
    <sheetView showZeros="0" zoomScaleNormal="100" workbookViewId="0">
      <selection activeCell="D14" sqref="D14"/>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19" width="8.6640625" style="740"/>
    <col min="20" max="20" width="5.109375" style="740" customWidth="1"/>
    <col min="21" max="21" width="14" style="740" customWidth="1"/>
    <col min="22" max="22" width="18.21875" style="740" customWidth="1"/>
    <col min="23" max="24" width="8.6640625" style="740"/>
    <col min="25" max="25" width="10.33203125" style="740" hidden="1" customWidth="1"/>
    <col min="26" max="37" width="11.5546875" style="740" hidden="1" customWidth="1"/>
    <col min="38" max="16384" width="8.6640625" style="740"/>
  </cols>
  <sheetData>
    <row r="1" spans="1:37" ht="24.6" x14ac:dyDescent="0.25">
      <c r="A1" s="815" t="str">
        <f>[8]Altalanos!$A$6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[8]Altalanos!$B$8</f>
        <v>IV. (U12) – Lány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[8]Altalanos!$A$10</f>
        <v>2025. 04. 29-30.</v>
      </c>
      <c r="B4" s="840"/>
      <c r="C4" s="840"/>
      <c r="D4" s="841"/>
      <c r="E4" s="842" t="str">
        <f>[8]Altalanos!$C$10</f>
        <v>Berettyóújfalu</v>
      </c>
      <c r="F4" s="842"/>
      <c r="G4" s="842"/>
      <c r="H4" s="843"/>
      <c r="I4" s="842"/>
      <c r="J4" s="844"/>
      <c r="K4" s="843"/>
      <c r="L4" s="845">
        <f>[8]Altalanos!$E$10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U5" s="740" t="str">
        <f>CONCATENATE(VLOOKUP(LEFT(R5,1),$A$7:$H$13,5,), " ",VLOOKUP(LEFT(R5,1),$A$7:$H$13,7,))</f>
        <v>KARI Lilla</v>
      </c>
      <c r="V5" s="740" t="str">
        <f>CONCATENATE(VLOOKUP(RIGHT(R5,1),$A$7:$H$15,5,), " ",VLOOKUP(RIGHT(R5,1),$A$7:$H$15,7,))</f>
        <v>RÁCZ Kiara</v>
      </c>
      <c r="Y5" s="833">
        <f>IF(OR([8]Altalanos!$A$8="F1",[8]Altalanos!$A$8="F2",[8]Altalanos!$A$8="N1",[8]Altalanos!$A$8="N2"),1,2)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(13)'!$A$7:$O$22,5))</f>
        <v>0</v>
      </c>
      <c r="D7" s="858">
        <f>IF($B7="","",VLOOKUP($B7,'1MD ELO (13)'!$A$7:$O$22,15))</f>
        <v>0</v>
      </c>
      <c r="E7" s="859" t="str">
        <f>UPPER(IF($B7="","",VLOOKUP($B7,'1MD ELO (13)'!$A$7:$O$22,2)))</f>
        <v>KARI</v>
      </c>
      <c r="F7" s="860"/>
      <c r="G7" s="859" t="str">
        <f>IF($B7="","",VLOOKUP($B7,'1MD ELO (13)'!$A$7:$O$22,3))</f>
        <v>Lilla</v>
      </c>
      <c r="H7" s="860"/>
      <c r="I7" s="859" t="str">
        <f>IF($B7="","",VLOOKUP($B7,'1MD ELO (13)'!$A$7:$O$22,4))</f>
        <v>Bu., József A.</v>
      </c>
      <c r="J7" s="855"/>
      <c r="K7" s="861" t="s">
        <v>256</v>
      </c>
      <c r="L7" s="862"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858">
        <f>IF($B9="","",VLOOKUP($B9,'1MD ELO (13)'!$A$7:$O$22,5))</f>
        <v>0</v>
      </c>
      <c r="D9" s="858">
        <f>IF($B9="","",VLOOKUP($B9,'1MD ELO (13)'!$A$7:$O$22,15))</f>
        <v>0</v>
      </c>
      <c r="E9" s="859" t="str">
        <f>UPPER(IF($B9="","",VLOOKUP($B9,'1MD ELO (13)'!$A$7:$O$22,2)))</f>
        <v>RÁCZ</v>
      </c>
      <c r="F9" s="860"/>
      <c r="G9" s="859" t="str">
        <f>IF($B9="","",VLOOKUP($B9,'1MD ELO (13)'!$A$7:$O$22,3))</f>
        <v>Kiara</v>
      </c>
      <c r="H9" s="860"/>
      <c r="I9" s="859" t="str">
        <f>IF($B9="","",VLOOKUP($B9,'1MD ELO (13)'!$A$7:$O$22,4))</f>
        <v>Bu., II. Rákóczi F.</v>
      </c>
      <c r="J9" s="855"/>
      <c r="K9" s="861" t="s">
        <v>257</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(13)'!$A$7:$O$22,5))</f>
        <v/>
      </c>
      <c r="D11" s="858" t="str">
        <f>IF($B11="","",VLOOKUP($B11,'1MD ELO (13)'!$A$7:$O$22,15))</f>
        <v/>
      </c>
      <c r="E11" s="859" t="str">
        <f>UPPER(IF($B11="","",VLOOKUP($B11,'1MD ELO (13)'!$A$7:$O$22,2)))</f>
        <v/>
      </c>
      <c r="F11" s="860"/>
      <c r="G11" s="859" t="str">
        <f>IF($B11="","",VLOOKUP($B11,'1MD ELO (13)'!$A$7:$O$22,3))</f>
        <v/>
      </c>
      <c r="H11" s="860"/>
      <c r="I11" s="859" t="str">
        <f>IF($B11="","",VLOOKUP($B11,'1MD ELO (13)'!$A$7:$O$22,4))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KARI</v>
      </c>
      <c r="E18" s="868"/>
      <c r="F18" s="868" t="str">
        <f>E9</f>
        <v>RÁCZ</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KARI</v>
      </c>
      <c r="C19" s="870"/>
      <c r="D19" s="871"/>
      <c r="E19" s="871"/>
      <c r="F19" s="1130">
        <v>0.16666666666666666</v>
      </c>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RÁCZ</v>
      </c>
      <c r="C20" s="870"/>
      <c r="D20" s="1130">
        <v>2.7777777777777779E-3</v>
      </c>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216" priority="2" operator="equal">
      <formula>"Bye"</formula>
    </cfRule>
  </conditionalFormatting>
  <conditionalFormatting sqref="R41">
    <cfRule type="expression" dxfId="215" priority="1">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2AD1-D0CD-4452-B8AC-E3E41AC033B6}">
  <sheetPr>
    <tabColor rgb="FFCCFFFF"/>
  </sheetPr>
  <dimension ref="A1:Q156"/>
  <sheetViews>
    <sheetView showGridLines="0" showZeros="0" zoomScaleNormal="100" workbookViewId="0">
      <pane ySplit="6" topLeftCell="A7" activePane="bottomLeft" state="frozen"/>
      <selection pane="bottomLeft" activeCell="C17" sqref="C17"/>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[9]Altalanos!$A$6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[9]Altalanos!$A$8</f>
        <v>V. (U14)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[9]Altalanos!$A$10</f>
        <v>2025. 04. 29-30.</v>
      </c>
      <c r="B5" s="766"/>
      <c r="C5" s="767" t="str">
        <f>[9]Altalanos!$C$10</f>
        <v>Berettyóújfalu</v>
      </c>
      <c r="D5" s="768" t="str">
        <f>[9]Altalanos!$D$10</f>
        <v xml:space="preserve">  </v>
      </c>
      <c r="E5" s="768"/>
      <c r="F5" s="768"/>
      <c r="G5" s="768"/>
      <c r="H5" s="769">
        <f>[9]Altalanos!$E$10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404</v>
      </c>
      <c r="C7" s="787" t="s">
        <v>405</v>
      </c>
      <c r="D7" s="788" t="s">
        <v>406</v>
      </c>
      <c r="E7" s="789"/>
      <c r="F7" s="790"/>
      <c r="G7" s="791"/>
      <c r="H7" s="788"/>
      <c r="I7" s="788"/>
      <c r="J7" s="792"/>
      <c r="K7" s="793"/>
      <c r="L7" s="794"/>
      <c r="M7" s="793"/>
      <c r="N7" s="795"/>
      <c r="O7" s="788"/>
      <c r="P7" s="796"/>
      <c r="Q7" s="797"/>
    </row>
    <row r="8" spans="1:17" s="798" customFormat="1" ht="18.75" customHeight="1" x14ac:dyDescent="0.25">
      <c r="A8" s="786">
        <v>2</v>
      </c>
      <c r="B8" s="787" t="s">
        <v>407</v>
      </c>
      <c r="C8" s="787" t="s">
        <v>274</v>
      </c>
      <c r="D8" s="788" t="s">
        <v>406</v>
      </c>
      <c r="E8" s="789"/>
      <c r="F8" s="799"/>
      <c r="G8" s="800"/>
      <c r="H8" s="788"/>
      <c r="I8" s="788"/>
      <c r="J8" s="792"/>
      <c r="K8" s="793"/>
      <c r="L8" s="794"/>
      <c r="M8" s="793"/>
      <c r="N8" s="795"/>
      <c r="O8" s="788"/>
      <c r="P8" s="796"/>
      <c r="Q8" s="797"/>
    </row>
    <row r="9" spans="1:17" s="798" customFormat="1" ht="18.75" customHeight="1" x14ac:dyDescent="0.25">
      <c r="A9" s="786">
        <v>3</v>
      </c>
      <c r="B9" s="787" t="s">
        <v>399</v>
      </c>
      <c r="C9" s="787" t="s">
        <v>408</v>
      </c>
      <c r="D9" s="788" t="s">
        <v>406</v>
      </c>
      <c r="E9" s="789"/>
      <c r="F9" s="799"/>
      <c r="G9" s="800"/>
      <c r="H9" s="788"/>
      <c r="I9" s="788"/>
      <c r="J9" s="792"/>
      <c r="K9" s="793"/>
      <c r="L9" s="794"/>
      <c r="M9" s="793"/>
      <c r="N9" s="795"/>
      <c r="O9" s="788"/>
      <c r="P9" s="801"/>
      <c r="Q9" s="802"/>
    </row>
    <row r="10" spans="1:17" s="798" customFormat="1" ht="18.75" customHeight="1" x14ac:dyDescent="0.25">
      <c r="A10" s="786">
        <v>4</v>
      </c>
      <c r="B10" s="787" t="s">
        <v>409</v>
      </c>
      <c r="C10" s="787" t="s">
        <v>410</v>
      </c>
      <c r="D10" s="788" t="s">
        <v>406</v>
      </c>
      <c r="E10" s="789"/>
      <c r="F10" s="799"/>
      <c r="G10" s="800"/>
      <c r="H10" s="788"/>
      <c r="I10" s="788"/>
      <c r="J10" s="792"/>
      <c r="K10" s="793"/>
      <c r="L10" s="794"/>
      <c r="M10" s="793"/>
      <c r="N10" s="795"/>
      <c r="O10" s="788"/>
      <c r="P10" s="803"/>
      <c r="Q10" s="804"/>
    </row>
    <row r="11" spans="1:17" s="798" customFormat="1" ht="18.75" customHeight="1" x14ac:dyDescent="0.25">
      <c r="A11" s="786">
        <v>5</v>
      </c>
      <c r="B11" s="787" t="s">
        <v>411</v>
      </c>
      <c r="C11" s="787" t="s">
        <v>412</v>
      </c>
      <c r="D11" s="788" t="s">
        <v>270</v>
      </c>
      <c r="E11" s="789"/>
      <c r="F11" s="799"/>
      <c r="G11" s="800"/>
      <c r="H11" s="788"/>
      <c r="I11" s="788"/>
      <c r="J11" s="792"/>
      <c r="K11" s="793"/>
      <c r="L11" s="794"/>
      <c r="M11" s="793"/>
      <c r="N11" s="795"/>
      <c r="O11" s="788"/>
      <c r="P11" s="803"/>
      <c r="Q11" s="804"/>
    </row>
    <row r="12" spans="1:17" s="798" customFormat="1" ht="18.75" customHeight="1" x14ac:dyDescent="0.25">
      <c r="A12" s="786">
        <v>6</v>
      </c>
      <c r="B12" s="787" t="s">
        <v>413</v>
      </c>
      <c r="C12" s="787" t="s">
        <v>414</v>
      </c>
      <c r="D12" s="788" t="s">
        <v>415</v>
      </c>
      <c r="E12" s="789"/>
      <c r="F12" s="799"/>
      <c r="G12" s="800"/>
      <c r="H12" s="788"/>
      <c r="I12" s="788"/>
      <c r="J12" s="792"/>
      <c r="K12" s="793"/>
      <c r="L12" s="794"/>
      <c r="M12" s="793"/>
      <c r="N12" s="795"/>
      <c r="O12" s="788"/>
      <c r="P12" s="803"/>
      <c r="Q12" s="804"/>
    </row>
    <row r="13" spans="1:17" s="798" customFormat="1" ht="18.75" customHeight="1" x14ac:dyDescent="0.25">
      <c r="A13" s="786">
        <v>7</v>
      </c>
      <c r="B13" s="787" t="s">
        <v>416</v>
      </c>
      <c r="C13" s="787" t="s">
        <v>417</v>
      </c>
      <c r="D13" s="788" t="s">
        <v>415</v>
      </c>
      <c r="E13" s="789"/>
      <c r="F13" s="799"/>
      <c r="G13" s="800"/>
      <c r="H13" s="788"/>
      <c r="I13" s="788"/>
      <c r="J13" s="792"/>
      <c r="K13" s="793"/>
      <c r="L13" s="794"/>
      <c r="M13" s="793"/>
      <c r="N13" s="795"/>
      <c r="O13" s="788"/>
      <c r="P13" s="803"/>
      <c r="Q13" s="804"/>
    </row>
    <row r="14" spans="1:17" s="798" customFormat="1" ht="18.75" customHeight="1" x14ac:dyDescent="0.25">
      <c r="A14" s="786">
        <v>8</v>
      </c>
      <c r="B14" s="787" t="s">
        <v>418</v>
      </c>
      <c r="C14" s="787" t="s">
        <v>419</v>
      </c>
      <c r="D14" s="788" t="s">
        <v>415</v>
      </c>
      <c r="E14" s="789"/>
      <c r="F14" s="799"/>
      <c r="G14" s="800"/>
      <c r="H14" s="788"/>
      <c r="I14" s="788"/>
      <c r="J14" s="792"/>
      <c r="K14" s="793"/>
      <c r="L14" s="794"/>
      <c r="M14" s="793"/>
      <c r="N14" s="795"/>
      <c r="O14" s="788"/>
      <c r="P14" s="803"/>
      <c r="Q14" s="804"/>
    </row>
    <row r="15" spans="1:17" s="798" customFormat="1" ht="18.75" customHeight="1" x14ac:dyDescent="0.25">
      <c r="A15" s="786">
        <v>9</v>
      </c>
      <c r="B15" s="787" t="s">
        <v>420</v>
      </c>
      <c r="C15" s="787" t="s">
        <v>260</v>
      </c>
      <c r="D15" s="788" t="s">
        <v>97</v>
      </c>
      <c r="E15" s="789"/>
      <c r="F15" s="797"/>
      <c r="G15" s="797"/>
      <c r="H15" s="788"/>
      <c r="I15" s="788"/>
      <c r="J15" s="792"/>
      <c r="K15" s="793"/>
      <c r="L15" s="794"/>
      <c r="M15" s="805"/>
      <c r="N15" s="795"/>
      <c r="O15" s="788"/>
      <c r="P15" s="797"/>
      <c r="Q15" s="797"/>
    </row>
    <row r="16" spans="1:17" s="798" customFormat="1" ht="18.75" customHeight="1" x14ac:dyDescent="0.25">
      <c r="A16" s="786">
        <v>10</v>
      </c>
      <c r="B16" s="787" t="s">
        <v>421</v>
      </c>
      <c r="C16" s="787" t="s">
        <v>422</v>
      </c>
      <c r="D16" s="788" t="s">
        <v>97</v>
      </c>
      <c r="E16" s="789"/>
      <c r="F16" s="797"/>
      <c r="G16" s="797"/>
      <c r="H16" s="788"/>
      <c r="I16" s="788"/>
      <c r="J16" s="792"/>
      <c r="K16" s="793"/>
      <c r="L16" s="794"/>
      <c r="M16" s="805"/>
      <c r="N16" s="795"/>
      <c r="O16" s="788"/>
      <c r="P16" s="796"/>
      <c r="Q16" s="797"/>
    </row>
    <row r="17" spans="1:17" s="798" customFormat="1" ht="18.75" customHeight="1" x14ac:dyDescent="0.25">
      <c r="A17" s="786">
        <v>11</v>
      </c>
      <c r="B17" s="787" t="s">
        <v>322</v>
      </c>
      <c r="C17" s="787" t="s">
        <v>307</v>
      </c>
      <c r="D17" s="788" t="s">
        <v>329</v>
      </c>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214" priority="15">
      <formula>$Q7&gt;=1</formula>
    </cfRule>
  </conditionalFormatting>
  <conditionalFormatting sqref="B7:D37">
    <cfRule type="expression" dxfId="213" priority="1">
      <formula>$Q7&gt;=1</formula>
    </cfRule>
  </conditionalFormatting>
  <conditionalFormatting sqref="E7:E14">
    <cfRule type="expression" dxfId="212" priority="5">
      <formula>AND(ROUNDDOWN(($A$4-E7)/365.25,0)&lt;=13,G7&lt;&gt;"OK")</formula>
    </cfRule>
    <cfRule type="expression" dxfId="211" priority="6">
      <formula>AND(ROUNDDOWN(($A$4-E7)/365.25,0)&lt;=14,G7&lt;&gt;"OK")</formula>
    </cfRule>
    <cfRule type="expression" dxfId="210" priority="7">
      <formula>AND(ROUNDDOWN(($A$4-E7)/365.25,0)&lt;=17,G7&lt;&gt;"OK")</formula>
    </cfRule>
    <cfRule type="expression" dxfId="209" priority="8">
      <formula>AND(ROUNDDOWN(($A$4-E7)/365.25,0)&lt;=13,G7&lt;&gt;"OK")</formula>
    </cfRule>
    <cfRule type="expression" dxfId="208" priority="9">
      <formula>AND(ROUNDDOWN(($A$4-E7)/365.25,0)&lt;=14,G7&lt;&gt;"OK")</formula>
    </cfRule>
    <cfRule type="expression" dxfId="207" priority="10">
      <formula>AND(ROUNDDOWN(($A$4-E7)/365.25,0)&lt;=17,G7&lt;&gt;"OK")</formula>
    </cfRule>
  </conditionalFormatting>
  <conditionalFormatting sqref="E7:E27 E29:E37">
    <cfRule type="expression" dxfId="206" priority="2">
      <formula>AND(ROUNDDOWN(($A$4-E7)/365.25,0)&lt;=13,G7&lt;&gt;"OK")</formula>
    </cfRule>
    <cfRule type="expression" dxfId="205" priority="3">
      <formula>AND(ROUNDDOWN(($A$4-E7)/365.25,0)&lt;=14,G7&lt;&gt;"OK")</formula>
    </cfRule>
    <cfRule type="expression" dxfId="204" priority="4">
      <formula>AND(ROUNDDOWN(($A$4-E7)/365.25,0)&lt;=17,G7&lt;&gt;"OK")</formula>
    </cfRule>
  </conditionalFormatting>
  <conditionalFormatting sqref="E7:E156">
    <cfRule type="expression" dxfId="203" priority="12">
      <formula>AND(ROUNDDOWN(($A$4-E7)/365.25,0)&lt;=13,G7&lt;&gt;"OK")</formula>
    </cfRule>
    <cfRule type="expression" dxfId="202" priority="13">
      <formula>AND(ROUNDDOWN(($A$4-E7)/365.25,0)&lt;=14,G7&lt;&gt;"OK")</formula>
    </cfRule>
    <cfRule type="expression" dxfId="201" priority="14">
      <formula>AND(ROUNDDOWN(($A$4-E7)/365.25,0)&lt;=17,G7&lt;&gt;"OK")</formula>
    </cfRule>
  </conditionalFormatting>
  <conditionalFormatting sqref="J7:J156">
    <cfRule type="cellIs" dxfId="200"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16737"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16738"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2FFE-0630-4D91-B5E0-420365DE3E5B}">
  <sheetPr>
    <tabColor rgb="FF00FF00"/>
    <pageSetUpPr fitToPage="1"/>
  </sheetPr>
  <dimension ref="A1:AK57"/>
  <sheetViews>
    <sheetView showGridLines="0" showZeros="0" topLeftCell="A18" zoomScaleNormal="100" workbookViewId="0">
      <selection activeCell="C17" sqref="C17"/>
    </sheetView>
  </sheetViews>
  <sheetFormatPr defaultColWidth="8.6640625" defaultRowHeight="12.75" customHeight="1" x14ac:dyDescent="0.25"/>
  <cols>
    <col min="1" max="2" width="3.33203125" style="740" customWidth="1"/>
    <col min="3" max="3" width="4.6640625" style="740" customWidth="1"/>
    <col min="4" max="4" width="7.44140625" style="740" customWidth="1"/>
    <col min="5" max="5" width="4.33203125" style="740" customWidth="1"/>
    <col min="6" max="6" width="12.6640625" style="740" customWidth="1"/>
    <col min="7" max="7" width="2.6640625" style="740" customWidth="1"/>
    <col min="8" max="8" width="7.6640625" style="740" customWidth="1"/>
    <col min="9" max="9" width="5.88671875" style="740" customWidth="1"/>
    <col min="10" max="10" width="1.6640625" style="1078" customWidth="1"/>
    <col min="11" max="11" width="10.6640625" style="740" customWidth="1"/>
    <col min="12" max="12" width="1.6640625" style="1078" customWidth="1"/>
    <col min="13" max="13" width="10.6640625" style="740" customWidth="1"/>
    <col min="14" max="14" width="1.6640625" style="1079" customWidth="1"/>
    <col min="15" max="15" width="10.6640625" style="740" customWidth="1"/>
    <col min="16" max="16" width="1.6640625" style="1078" customWidth="1"/>
    <col min="17" max="17" width="10.6640625" style="740" customWidth="1"/>
    <col min="18" max="18" width="1.6640625" style="1079" customWidth="1"/>
    <col min="19" max="19" width="9.109375" style="740" hidden="1" customWidth="1"/>
    <col min="20" max="20" width="8.6640625" style="740"/>
    <col min="21" max="21" width="9.109375" style="740" hidden="1" customWidth="1"/>
    <col min="22" max="24" width="8.6640625" style="740"/>
    <col min="25" max="34" width="9.109375" style="740" hidden="1" customWidth="1"/>
    <col min="35" max="37" width="9.109375" style="740" customWidth="1"/>
    <col min="38" max="16384" width="8.6640625" style="740"/>
  </cols>
  <sheetData>
    <row r="1" spans="1:37" s="940" customFormat="1" ht="21.75" customHeight="1" x14ac:dyDescent="0.25">
      <c r="A1" s="732" t="str">
        <f>[9]Altalanos!$A$6</f>
        <v>Diákolimpia / H-B vm</v>
      </c>
      <c r="B1" s="732"/>
      <c r="C1" s="823"/>
      <c r="D1" s="823"/>
      <c r="E1" s="823"/>
      <c r="F1" s="823"/>
      <c r="G1" s="823"/>
      <c r="H1" s="732"/>
      <c r="I1" s="1080"/>
      <c r="J1" s="822"/>
      <c r="K1" s="734" t="s">
        <v>83</v>
      </c>
      <c r="L1" s="735"/>
      <c r="M1" s="737"/>
      <c r="N1" s="822"/>
      <c r="O1" s="822" t="s">
        <v>51</v>
      </c>
      <c r="P1" s="822"/>
      <c r="Q1" s="823"/>
      <c r="R1" s="822"/>
      <c r="Y1" s="1081"/>
      <c r="Z1" s="1081"/>
      <c r="AA1" s="1081"/>
      <c r="AB1" s="824" t="e">
        <f>IF($Y$5=1,CONCATENATE(VLOOKUP($Y$3,$AA$2:$AH$14,2)),CONCATENATE(VLOOKUP($Y$3,$AA$16:$AH$25,2)))</f>
        <v>#N/A</v>
      </c>
      <c r="AC1" s="824" t="e">
        <f>IF($Y$5=1,CONCATENATE(VLOOKUP($Y$3,$AA$2:$AH$14,3)),CONCATENATE(VLOOKUP($Y$3,$AA$16:$AH$25,3)))</f>
        <v>#N/A</v>
      </c>
      <c r="AD1" s="824" t="e">
        <f>IF($Y$5=1,CONCATENATE(VLOOKUP($Y$3,$AA$2:$AH$14,4)),CONCATENATE(VLOOKUP($Y$3,$AA$16:$AH$25,4)))</f>
        <v>#N/A</v>
      </c>
      <c r="AE1" s="824" t="e">
        <f>IF($Y$5=1,CONCATENATE(VLOOKUP($Y$3,$AA$2:$AH$14,5)),CONCATENATE(VLOOKUP($Y$3,$AA$16:$AH$25,5)))</f>
        <v>#N/A</v>
      </c>
      <c r="AF1" s="824" t="e">
        <f>IF($Y$5=1,CONCATENATE(VLOOKUP($Y$3,$AA$2:$AH$14,6)),CONCATENATE(VLOOKUP($Y$3,$AA$16:$AH$25,6)))</f>
        <v>#N/A</v>
      </c>
      <c r="AG1" s="824" t="e">
        <f>IF($Y$5=1,CONCATENATE(VLOOKUP($Y$3,$AA$2:$AH$14,7)),CONCATENATE(VLOOKUP($Y$3,$AA$16:$AH$25,7)))</f>
        <v>#N/A</v>
      </c>
      <c r="AH1" s="824" t="e">
        <f>IF($Y$5=1,CONCATENATE(VLOOKUP($Y$3,$AA$2:$AH$14,8)),CONCATENATE(VLOOKUP($Y$3,$AA$16:$AH$25,8)))</f>
        <v>#N/A</v>
      </c>
    </row>
    <row r="2" spans="1:37" s="948" customFormat="1" ht="13.2" x14ac:dyDescent="0.25">
      <c r="A2" s="944" t="s">
        <v>32</v>
      </c>
      <c r="B2" s="741"/>
      <c r="C2" s="741"/>
      <c r="D2" s="741"/>
      <c r="E2" s="741" t="str">
        <f>[9]Altalanos!$A$8</f>
        <v>V. (U14) – Fiú / B</v>
      </c>
      <c r="F2" s="741"/>
      <c r="G2" s="946"/>
      <c r="H2" s="831"/>
      <c r="I2" s="831"/>
      <c r="J2" s="830"/>
      <c r="K2" s="735"/>
      <c r="L2" s="735"/>
      <c r="M2" s="735"/>
      <c r="N2" s="830"/>
      <c r="O2" s="831"/>
      <c r="P2" s="830"/>
      <c r="Q2" s="831"/>
      <c r="R2" s="830"/>
      <c r="Y2" s="832"/>
      <c r="Z2" s="833"/>
      <c r="AA2" s="833" t="s">
        <v>98</v>
      </c>
      <c r="AB2" s="834">
        <v>300</v>
      </c>
      <c r="AC2" s="834">
        <v>250</v>
      </c>
      <c r="AD2" s="834">
        <v>200</v>
      </c>
      <c r="AE2" s="834">
        <v>150</v>
      </c>
      <c r="AF2" s="834">
        <v>120</v>
      </c>
      <c r="AG2" s="834">
        <v>90</v>
      </c>
      <c r="AH2" s="834">
        <v>40</v>
      </c>
      <c r="AI2" s="740"/>
      <c r="AJ2" s="740"/>
      <c r="AK2" s="740"/>
    </row>
    <row r="3" spans="1:37" s="950" customFormat="1" ht="11.25" customHeight="1" x14ac:dyDescent="0.25">
      <c r="A3" s="756" t="s">
        <v>24</v>
      </c>
      <c r="B3" s="756"/>
      <c r="C3" s="756"/>
      <c r="D3" s="756"/>
      <c r="E3" s="756"/>
      <c r="F3" s="756"/>
      <c r="G3" s="756" t="s">
        <v>13</v>
      </c>
      <c r="H3" s="756"/>
      <c r="I3" s="756"/>
      <c r="J3" s="835"/>
      <c r="K3" s="756" t="s">
        <v>35</v>
      </c>
      <c r="L3" s="835"/>
      <c r="M3" s="756"/>
      <c r="N3" s="835"/>
      <c r="O3" s="756"/>
      <c r="P3" s="835"/>
      <c r="Q3" s="756"/>
      <c r="R3" s="836" t="s">
        <v>36</v>
      </c>
      <c r="Y3" s="833" t="str">
        <f>IF(K4="OB","A",IF(K4="IX","W",IF(K4="","",K4)))</f>
        <v/>
      </c>
      <c r="Z3" s="833"/>
      <c r="AA3" s="833" t="s">
        <v>116</v>
      </c>
      <c r="AB3" s="834">
        <v>280</v>
      </c>
      <c r="AC3" s="834">
        <v>230</v>
      </c>
      <c r="AD3" s="834">
        <v>180</v>
      </c>
      <c r="AE3" s="834">
        <v>140</v>
      </c>
      <c r="AF3" s="834">
        <v>80</v>
      </c>
      <c r="AG3" s="834">
        <v>0</v>
      </c>
      <c r="AH3" s="834">
        <v>0</v>
      </c>
      <c r="AI3" s="740"/>
      <c r="AJ3" s="740"/>
      <c r="AK3" s="740"/>
    </row>
    <row r="4" spans="1:37" s="959" customFormat="1" ht="11.25" customHeight="1" thickBot="1" x14ac:dyDescent="0.3">
      <c r="A4" s="952" t="str">
        <f>[9]Altalanos!$A$10</f>
        <v>2025. 04. 29-30.</v>
      </c>
      <c r="B4" s="952"/>
      <c r="C4" s="952"/>
      <c r="D4" s="766"/>
      <c r="E4" s="953"/>
      <c r="F4" s="953"/>
      <c r="G4" s="953" t="str">
        <f>[9]Altalanos!$C$10</f>
        <v>Berettyóújfalu</v>
      </c>
      <c r="H4" s="954"/>
      <c r="I4" s="953"/>
      <c r="J4" s="956"/>
      <c r="K4" s="957"/>
      <c r="L4" s="956"/>
      <c r="M4" s="1082"/>
      <c r="N4" s="956"/>
      <c r="O4" s="953"/>
      <c r="P4" s="956"/>
      <c r="Q4" s="953"/>
      <c r="R4" s="772">
        <f>[9]Altalanos!$E$10</f>
        <v>0</v>
      </c>
      <c r="Y4" s="833"/>
      <c r="Z4" s="833"/>
      <c r="AA4" s="833" t="s">
        <v>101</v>
      </c>
      <c r="AB4" s="834">
        <v>250</v>
      </c>
      <c r="AC4" s="834">
        <v>200</v>
      </c>
      <c r="AD4" s="834">
        <v>150</v>
      </c>
      <c r="AE4" s="834">
        <v>120</v>
      </c>
      <c r="AF4" s="834">
        <v>90</v>
      </c>
      <c r="AG4" s="834">
        <v>60</v>
      </c>
      <c r="AH4" s="834">
        <v>25</v>
      </c>
      <c r="AI4" s="740"/>
      <c r="AJ4" s="740"/>
      <c r="AK4" s="740"/>
    </row>
    <row r="5" spans="1:37" s="950" customFormat="1" ht="13.2" x14ac:dyDescent="0.25">
      <c r="A5" s="916"/>
      <c r="B5" s="961" t="s">
        <v>53</v>
      </c>
      <c r="C5" s="962" t="s">
        <v>54</v>
      </c>
      <c r="D5" s="961" t="s">
        <v>55</v>
      </c>
      <c r="E5" s="961" t="s">
        <v>81</v>
      </c>
      <c r="F5" s="963" t="s">
        <v>27</v>
      </c>
      <c r="G5" s="963" t="s">
        <v>28</v>
      </c>
      <c r="H5" s="963"/>
      <c r="I5" s="963" t="s">
        <v>38</v>
      </c>
      <c r="J5" s="963"/>
      <c r="K5" s="961" t="s">
        <v>57</v>
      </c>
      <c r="L5" s="965"/>
      <c r="M5" s="961" t="s">
        <v>157</v>
      </c>
      <c r="N5" s="965"/>
      <c r="O5" s="961" t="s">
        <v>82</v>
      </c>
      <c r="P5" s="965"/>
      <c r="Q5" s="961" t="s">
        <v>156</v>
      </c>
      <c r="R5" s="966"/>
      <c r="Y5" s="833">
        <f>IF(OR([9]Altalanos!$A$8="F1",[9]Altalanos!$A$8="F2",[9]Altalanos!$A$8="N1",[9]Altalanos!$A$8="N2"),1,2)</f>
        <v>2</v>
      </c>
      <c r="Z5" s="833"/>
      <c r="AA5" s="833" t="s">
        <v>104</v>
      </c>
      <c r="AB5" s="834">
        <v>200</v>
      </c>
      <c r="AC5" s="834">
        <v>150</v>
      </c>
      <c r="AD5" s="834">
        <v>120</v>
      </c>
      <c r="AE5" s="834">
        <v>90</v>
      </c>
      <c r="AF5" s="834">
        <v>60</v>
      </c>
      <c r="AG5" s="834">
        <v>40</v>
      </c>
      <c r="AH5" s="834">
        <v>15</v>
      </c>
      <c r="AI5" s="740"/>
      <c r="AJ5" s="740"/>
      <c r="AK5" s="740"/>
    </row>
    <row r="6" spans="1:37" s="976" customFormat="1" ht="10.5" customHeight="1" thickBot="1" x14ac:dyDescent="0.3">
      <c r="A6" s="967"/>
      <c r="B6" s="969"/>
      <c r="C6" s="969"/>
      <c r="D6" s="969"/>
      <c r="E6" s="969"/>
      <c r="F6" s="970" t="str">
        <f>IF(Y3="","",CONCATENATE(AH1," / ",VLOOKUP(Y3,AB1:AH1,5)," pont"))</f>
        <v/>
      </c>
      <c r="G6" s="971"/>
      <c r="H6" s="972"/>
      <c r="I6" s="971"/>
      <c r="J6" s="974"/>
      <c r="K6" s="969" t="str">
        <f>IF(Y3="","",CONCATENATE(VLOOKUP(Y3,AB1:AH1,4)," pont"))</f>
        <v/>
      </c>
      <c r="L6" s="974"/>
      <c r="M6" s="969" t="str">
        <f>IF(Y3="","",CONCATENATE(VLOOKUP(Y3,AB1:AH1,3)," pont"))</f>
        <v/>
      </c>
      <c r="N6" s="974"/>
      <c r="O6" s="969" t="str">
        <f>IF(Y3="","",CONCATENATE(VLOOKUP(Y3,AB1:AH1,2)," pont"))</f>
        <v/>
      </c>
      <c r="P6" s="974"/>
      <c r="Q6" s="969" t="str">
        <f>IF(Y3="","",CONCATENATE(VLOOKUP(Y3,AB1:AH1,1)," pont"))</f>
        <v/>
      </c>
      <c r="R6" s="975"/>
      <c r="Y6" s="978"/>
      <c r="Z6" s="978"/>
      <c r="AA6" s="978" t="s">
        <v>112</v>
      </c>
      <c r="AB6" s="979">
        <v>150</v>
      </c>
      <c r="AC6" s="979">
        <v>120</v>
      </c>
      <c r="AD6" s="979">
        <v>90</v>
      </c>
      <c r="AE6" s="979">
        <v>60</v>
      </c>
      <c r="AF6" s="979">
        <v>40</v>
      </c>
      <c r="AG6" s="979">
        <v>25</v>
      </c>
      <c r="AH6" s="979">
        <v>10</v>
      </c>
      <c r="AI6" s="977"/>
      <c r="AJ6" s="977"/>
      <c r="AK6" s="977"/>
    </row>
    <row r="7" spans="1:37" s="991" customFormat="1" ht="12.75" customHeight="1" x14ac:dyDescent="0.25">
      <c r="A7" s="980">
        <v>1</v>
      </c>
      <c r="B7" s="981">
        <f>IF($E7="","",VLOOKUP($E7,'1MD ELO (14)'!$A$7:$O$22,14))</f>
        <v>0</v>
      </c>
      <c r="C7" s="1001">
        <f>IF($E7="","",VLOOKUP($E7,'1MD ELO (14)'!$A$7:$O$22,15))</f>
        <v>0</v>
      </c>
      <c r="D7" s="1001">
        <f>IF($E7="","",VLOOKUP($E7,'1MD ELO (14)'!$A$7:$O$22,5))</f>
        <v>0</v>
      </c>
      <c r="E7" s="983">
        <v>5</v>
      </c>
      <c r="F7" s="1011" t="str">
        <f>UPPER(IF($E7="","",VLOOKUP($E7,'1MD ELO (14)'!$A$7:$O$22,2)))</f>
        <v>TARO ROCHE</v>
      </c>
      <c r="G7" s="1011" t="str">
        <f>IF($E7="","",VLOOKUP($E7,'1MD ELO (14)'!$A$7:$O$22,3))</f>
        <v>Sean</v>
      </c>
      <c r="H7" s="1011"/>
      <c r="I7" s="1011" t="str">
        <f>IF($E7="","",VLOOKUP($E7,'1MD ELO (14)'!$A$7:$O$22,4))</f>
        <v>Db., Nemzetközi I.</v>
      </c>
      <c r="J7" s="1083"/>
      <c r="K7" s="997"/>
      <c r="L7" s="997"/>
      <c r="M7" s="997"/>
      <c r="N7" s="997"/>
      <c r="O7" s="1084"/>
      <c r="P7" s="1085"/>
      <c r="Q7" s="1086"/>
      <c r="R7" s="1087"/>
      <c r="S7" s="990"/>
      <c r="U7" s="992" t="str">
        <f>[9]Birók!P21</f>
        <v>Bíró</v>
      </c>
      <c r="Y7" s="833"/>
      <c r="Z7" s="833"/>
      <c r="AA7" s="833" t="s">
        <v>113</v>
      </c>
      <c r="AB7" s="834">
        <v>120</v>
      </c>
      <c r="AC7" s="834">
        <v>90</v>
      </c>
      <c r="AD7" s="834">
        <v>60</v>
      </c>
      <c r="AE7" s="834">
        <v>40</v>
      </c>
      <c r="AF7" s="834">
        <v>25</v>
      </c>
      <c r="AG7" s="834">
        <v>10</v>
      </c>
      <c r="AH7" s="834">
        <v>5</v>
      </c>
      <c r="AI7" s="740"/>
      <c r="AJ7" s="740"/>
      <c r="AK7" s="740"/>
    </row>
    <row r="8" spans="1:37" s="991" customFormat="1" ht="12.75" customHeight="1" x14ac:dyDescent="0.25">
      <c r="A8" s="1000"/>
      <c r="B8" s="1088"/>
      <c r="C8" s="1089"/>
      <c r="D8" s="1089"/>
      <c r="E8" s="1090"/>
      <c r="F8" s="1091"/>
      <c r="G8" s="1091"/>
      <c r="H8" s="1092"/>
      <c r="I8" s="1093" t="s">
        <v>59</v>
      </c>
      <c r="J8" s="998" t="s">
        <v>343</v>
      </c>
      <c r="K8" s="987" t="str">
        <f>UPPER(IF(OR(J8="a",J8="as"),F7,IF(OR(J8="b",J8="bs"),F9,)))</f>
        <v>TARO ROCHE</v>
      </c>
      <c r="L8" s="987"/>
      <c r="M8" s="997"/>
      <c r="N8" s="997"/>
      <c r="O8" s="1084"/>
      <c r="P8" s="1085"/>
      <c r="Q8" s="1086"/>
      <c r="R8" s="1087"/>
      <c r="S8" s="990"/>
      <c r="U8" s="999" t="str">
        <f>[9]Birók!P22</f>
        <v xml:space="preserve"> </v>
      </c>
      <c r="Y8" s="833"/>
      <c r="Z8" s="833"/>
      <c r="AA8" s="833" t="s">
        <v>114</v>
      </c>
      <c r="AB8" s="834">
        <v>90</v>
      </c>
      <c r="AC8" s="834">
        <v>60</v>
      </c>
      <c r="AD8" s="834">
        <v>40</v>
      </c>
      <c r="AE8" s="834">
        <v>25</v>
      </c>
      <c r="AF8" s="834">
        <v>10</v>
      </c>
      <c r="AG8" s="834">
        <v>5</v>
      </c>
      <c r="AH8" s="834">
        <v>2</v>
      </c>
      <c r="AI8" s="740"/>
      <c r="AJ8" s="740"/>
      <c r="AK8" s="740"/>
    </row>
    <row r="9" spans="1:37" s="991" customFormat="1" ht="12.75" customHeight="1" x14ac:dyDescent="0.25">
      <c r="A9" s="1000">
        <v>2</v>
      </c>
      <c r="B9" s="981" t="str">
        <f>IF($E9="","",VLOOKUP($E9,'1MD ELO (14)'!$A$7:$O$22,14))</f>
        <v/>
      </c>
      <c r="C9" s="1001" t="str">
        <f>IF($E9="","",VLOOKUP($E9,'1MD ELO (14)'!$A$7:$O$22,15))</f>
        <v/>
      </c>
      <c r="D9" s="1001" t="str">
        <f>IF($E9="","",VLOOKUP($E9,'1MD ELO (14)'!$A$7:$O$22,5))</f>
        <v/>
      </c>
      <c r="E9" s="983"/>
      <c r="F9" s="1011" t="str">
        <f>UPPER(IF($E9="","",VLOOKUP($E9,'1MD ELO (14)'!$A$7:$O$22,2)))</f>
        <v/>
      </c>
      <c r="G9" s="1011" t="str">
        <f>IF($E9="","",VLOOKUP($E9,'1MD ELO (14)'!$A$7:$O$22,3))</f>
        <v/>
      </c>
      <c r="H9" s="1011"/>
      <c r="I9" s="1011" t="str">
        <f>IF($E9="","",VLOOKUP($E9,'1MD ELO (14)'!$A$7:$O$22,4))</f>
        <v/>
      </c>
      <c r="J9" s="1094"/>
      <c r="K9" s="997"/>
      <c r="L9" s="1095"/>
      <c r="M9" s="997"/>
      <c r="N9" s="997"/>
      <c r="O9" s="1084"/>
      <c r="P9" s="1085"/>
      <c r="Q9" s="1086"/>
      <c r="R9" s="1087"/>
      <c r="S9" s="990"/>
      <c r="U9" s="999" t="str">
        <f>[9]Birók!P23</f>
        <v xml:space="preserve"> </v>
      </c>
      <c r="Y9" s="833"/>
      <c r="Z9" s="833"/>
      <c r="AA9" s="833" t="s">
        <v>115</v>
      </c>
      <c r="AB9" s="834">
        <v>60</v>
      </c>
      <c r="AC9" s="834">
        <v>40</v>
      </c>
      <c r="AD9" s="834">
        <v>25</v>
      </c>
      <c r="AE9" s="834">
        <v>10</v>
      </c>
      <c r="AF9" s="834">
        <v>5</v>
      </c>
      <c r="AG9" s="834">
        <v>2</v>
      </c>
      <c r="AH9" s="834">
        <v>1</v>
      </c>
      <c r="AI9" s="740"/>
      <c r="AJ9" s="740"/>
      <c r="AK9" s="740"/>
    </row>
    <row r="10" spans="1:37" s="991" customFormat="1" ht="12.75" customHeight="1" x14ac:dyDescent="0.25">
      <c r="A10" s="1000"/>
      <c r="B10" s="1088"/>
      <c r="C10" s="1089"/>
      <c r="D10" s="1089"/>
      <c r="E10" s="1096"/>
      <c r="F10" s="1091"/>
      <c r="G10" s="1091"/>
      <c r="H10" s="1092"/>
      <c r="I10" s="997"/>
      <c r="J10" s="1097"/>
      <c r="K10" s="1004" t="s">
        <v>59</v>
      </c>
      <c r="L10" s="1005"/>
      <c r="M10" s="987" t="s">
        <v>423</v>
      </c>
      <c r="N10" s="988"/>
      <c r="O10" s="989"/>
      <c r="P10" s="989"/>
      <c r="Q10" s="1086"/>
      <c r="R10" s="1087"/>
      <c r="S10" s="990"/>
      <c r="U10" s="999" t="str">
        <f>[9]Birók!P24</f>
        <v xml:space="preserve"> </v>
      </c>
      <c r="Y10" s="833"/>
      <c r="Z10" s="833"/>
      <c r="AA10" s="833" t="s">
        <v>117</v>
      </c>
      <c r="AB10" s="834">
        <v>40</v>
      </c>
      <c r="AC10" s="834">
        <v>25</v>
      </c>
      <c r="AD10" s="834">
        <v>15</v>
      </c>
      <c r="AE10" s="834">
        <v>7</v>
      </c>
      <c r="AF10" s="834">
        <v>4</v>
      </c>
      <c r="AG10" s="834">
        <v>1</v>
      </c>
      <c r="AH10" s="834">
        <v>0</v>
      </c>
      <c r="AI10" s="740"/>
      <c r="AJ10" s="740"/>
      <c r="AK10" s="740"/>
    </row>
    <row r="11" spans="1:37" s="991" customFormat="1" ht="12.75" customHeight="1" x14ac:dyDescent="0.25">
      <c r="A11" s="1000">
        <v>3</v>
      </c>
      <c r="B11" s="981">
        <f>IF($E11="","",VLOOKUP($E11,'1MD ELO (14)'!$A$7:$O$22,14))</f>
        <v>0</v>
      </c>
      <c r="C11" s="1001">
        <f>IF($E11="","",VLOOKUP($E11,'1MD ELO (14)'!$A$7:$O$22,15))</f>
        <v>0</v>
      </c>
      <c r="D11" s="1001">
        <f>IF($E11="","",VLOOKUP($E11,'1MD ELO (14)'!$A$7:$O$22,5))</f>
        <v>0</v>
      </c>
      <c r="E11" s="983">
        <v>1</v>
      </c>
      <c r="F11" s="1011" t="str">
        <f>UPPER(IF($E11="","",VLOOKUP($E11,'1MD ELO (14)'!$A$7:$O$22,2)))</f>
        <v>ZSIROS</v>
      </c>
      <c r="G11" s="1011" t="str">
        <f>IF($E11="","",VLOOKUP($E11,'1MD ELO (14)'!$A$7:$O$22,3))</f>
        <v>Noel István</v>
      </c>
      <c r="H11" s="1011"/>
      <c r="I11" s="1011" t="str">
        <f>IF($E11="","",VLOOKUP($E11,'1MD ELO (14)'!$A$7:$O$22,4))</f>
        <v>Lv. , Arany J.</v>
      </c>
      <c r="J11" s="1083"/>
      <c r="K11" s="997"/>
      <c r="L11" s="1098"/>
      <c r="M11" s="997"/>
      <c r="N11" s="1003"/>
      <c r="O11" s="989"/>
      <c r="P11" s="989"/>
      <c r="Q11" s="1086"/>
      <c r="R11" s="1087"/>
      <c r="S11" s="990"/>
      <c r="U11" s="999" t="str">
        <f>[9]Birók!P25</f>
        <v xml:space="preserve"> </v>
      </c>
      <c r="Y11" s="833"/>
      <c r="Z11" s="833"/>
      <c r="AA11" s="833" t="s">
        <v>118</v>
      </c>
      <c r="AB11" s="834">
        <v>25</v>
      </c>
      <c r="AC11" s="834">
        <v>15</v>
      </c>
      <c r="AD11" s="834">
        <v>10</v>
      </c>
      <c r="AE11" s="834">
        <v>6</v>
      </c>
      <c r="AF11" s="834">
        <v>3</v>
      </c>
      <c r="AG11" s="834">
        <v>1</v>
      </c>
      <c r="AH11" s="834">
        <v>0</v>
      </c>
      <c r="AI11" s="740"/>
      <c r="AJ11" s="740"/>
      <c r="AK11" s="740"/>
    </row>
    <row r="12" spans="1:37" s="991" customFormat="1" ht="12.75" customHeight="1" x14ac:dyDescent="0.25">
      <c r="A12" s="1000"/>
      <c r="B12" s="1088"/>
      <c r="C12" s="1089"/>
      <c r="D12" s="1089"/>
      <c r="E12" s="1096"/>
      <c r="F12" s="1091"/>
      <c r="G12" s="1091"/>
      <c r="H12" s="1092"/>
      <c r="I12" s="1093" t="s">
        <v>59</v>
      </c>
      <c r="J12" s="998" t="s">
        <v>343</v>
      </c>
      <c r="K12" s="987" t="str">
        <f>UPPER(IF(OR(J12="a",J12="as"),F11,IF(OR(J12="b",J12="bs"),F13,)))</f>
        <v>ZSIROS</v>
      </c>
      <c r="L12" s="1099"/>
      <c r="M12" s="997"/>
      <c r="N12" s="1003"/>
      <c r="O12" s="989"/>
      <c r="P12" s="989"/>
      <c r="Q12" s="1086"/>
      <c r="R12" s="1087"/>
      <c r="S12" s="990"/>
      <c r="U12" s="999" t="str">
        <f>[9]Birók!P26</f>
        <v xml:space="preserve"> </v>
      </c>
      <c r="Y12" s="833"/>
      <c r="Z12" s="833"/>
      <c r="AA12" s="833" t="s">
        <v>120</v>
      </c>
      <c r="AB12" s="834">
        <v>15</v>
      </c>
      <c r="AC12" s="834">
        <v>10</v>
      </c>
      <c r="AD12" s="834">
        <v>6</v>
      </c>
      <c r="AE12" s="834">
        <v>3</v>
      </c>
      <c r="AF12" s="834">
        <v>1</v>
      </c>
      <c r="AG12" s="834">
        <v>0</v>
      </c>
      <c r="AH12" s="834">
        <v>0</v>
      </c>
      <c r="AI12" s="740"/>
      <c r="AJ12" s="740"/>
      <c r="AK12" s="740"/>
    </row>
    <row r="13" spans="1:37" s="991" customFormat="1" ht="12.75" customHeight="1" x14ac:dyDescent="0.25">
      <c r="A13" s="1000">
        <v>4</v>
      </c>
      <c r="B13" s="981" t="str">
        <f>IF($E13="","",VLOOKUP($E13,'1MD ELO (14)'!$A$7:$O$22,14))</f>
        <v/>
      </c>
      <c r="C13" s="1001" t="str">
        <f>IF($E13="","",VLOOKUP($E13,'1MD ELO (14)'!$A$7:$O$22,15))</f>
        <v/>
      </c>
      <c r="D13" s="1001" t="str">
        <f>IF($E13="","",VLOOKUP($E13,'1MD ELO (14)'!$A$7:$O$22,5))</f>
        <v/>
      </c>
      <c r="E13" s="983"/>
      <c r="F13" s="1011" t="str">
        <f>UPPER(IF($E13="","",VLOOKUP($E13,'1MD ELO (14)'!$A$7:$O$22,2)))</f>
        <v/>
      </c>
      <c r="G13" s="1011" t="str">
        <f>IF($E13="","",VLOOKUP($E13,'1MD ELO (14)'!$A$7:$O$22,3))</f>
        <v/>
      </c>
      <c r="H13" s="1011"/>
      <c r="I13" s="1011" t="str">
        <f>IF($E13="","",VLOOKUP($E13,'1MD ELO (14)'!$A$7:$O$22,4))</f>
        <v/>
      </c>
      <c r="J13" s="1100"/>
      <c r="K13" s="997"/>
      <c r="L13" s="997"/>
      <c r="M13" s="997"/>
      <c r="N13" s="1003"/>
      <c r="O13" s="989"/>
      <c r="P13" s="989"/>
      <c r="Q13" s="1086"/>
      <c r="R13" s="1087"/>
      <c r="S13" s="990"/>
      <c r="U13" s="999" t="str">
        <f>[9]Birók!P27</f>
        <v xml:space="preserve"> </v>
      </c>
      <c r="Y13" s="833"/>
      <c r="Z13" s="833"/>
      <c r="AA13" s="833" t="s">
        <v>121</v>
      </c>
      <c r="AB13" s="834">
        <v>10</v>
      </c>
      <c r="AC13" s="834">
        <v>6</v>
      </c>
      <c r="AD13" s="834">
        <v>3</v>
      </c>
      <c r="AE13" s="834">
        <v>1</v>
      </c>
      <c r="AF13" s="834">
        <v>0</v>
      </c>
      <c r="AG13" s="834">
        <v>0</v>
      </c>
      <c r="AH13" s="834">
        <v>0</v>
      </c>
      <c r="AI13" s="740"/>
      <c r="AJ13" s="740"/>
      <c r="AK13" s="740"/>
    </row>
    <row r="14" spans="1:37" s="991" customFormat="1" ht="12.75" customHeight="1" x14ac:dyDescent="0.25">
      <c r="A14" s="1000"/>
      <c r="B14" s="1088"/>
      <c r="C14" s="1089"/>
      <c r="D14" s="1089"/>
      <c r="E14" s="1096"/>
      <c r="F14" s="997"/>
      <c r="G14" s="997"/>
      <c r="H14" s="1101"/>
      <c r="I14" s="1091"/>
      <c r="J14" s="1097"/>
      <c r="K14" s="997"/>
      <c r="L14" s="997"/>
      <c r="M14" s="1004" t="s">
        <v>59</v>
      </c>
      <c r="N14" s="1005"/>
      <c r="O14" s="987" t="s">
        <v>420</v>
      </c>
      <c r="P14" s="988"/>
      <c r="Q14" s="1086"/>
      <c r="R14" s="1087"/>
      <c r="S14" s="990"/>
      <c r="U14" s="999" t="str">
        <f>[9]Birók!P28</f>
        <v xml:space="preserve"> </v>
      </c>
      <c r="Y14" s="833"/>
      <c r="Z14" s="833"/>
      <c r="AA14" s="833" t="s">
        <v>122</v>
      </c>
      <c r="AB14" s="834">
        <v>3</v>
      </c>
      <c r="AC14" s="834">
        <v>2</v>
      </c>
      <c r="AD14" s="834">
        <v>1</v>
      </c>
      <c r="AE14" s="834">
        <v>0</v>
      </c>
      <c r="AF14" s="834">
        <v>0</v>
      </c>
      <c r="AG14" s="834">
        <v>0</v>
      </c>
      <c r="AH14" s="834">
        <v>0</v>
      </c>
      <c r="AI14" s="740"/>
      <c r="AJ14" s="740"/>
      <c r="AK14" s="740"/>
    </row>
    <row r="15" spans="1:37" s="991" customFormat="1" ht="12.75" customHeight="1" x14ac:dyDescent="0.25">
      <c r="A15" s="980">
        <v>5</v>
      </c>
      <c r="B15" s="981">
        <f>IF($E15="","",VLOOKUP($E15,'1MD ELO (14)'!$A$7:$O$22,14))</f>
        <v>0</v>
      </c>
      <c r="C15" s="1001">
        <f>IF($E15="","",VLOOKUP($E15,'1MD ELO (14)'!$A$7:$O$22,15))</f>
        <v>0</v>
      </c>
      <c r="D15" s="1001">
        <f>IF($E15="","",VLOOKUP($E15,'1MD ELO (14)'!$A$7:$O$22,5))</f>
        <v>0</v>
      </c>
      <c r="E15" s="983">
        <v>3</v>
      </c>
      <c r="F15" s="1011" t="str">
        <f>UPPER(IF($E15="","",VLOOKUP($E15,'1MD ELO (14)'!$A$7:$O$22,2)))</f>
        <v>MOLNÁR</v>
      </c>
      <c r="G15" s="1011" t="str">
        <f>IF($E15="","",VLOOKUP($E15,'1MD ELO (14)'!$A$7:$O$22,3))</f>
        <v>Péter</v>
      </c>
      <c r="H15" s="1011"/>
      <c r="I15" s="1011" t="str">
        <f>IF($E15="","",VLOOKUP($E15,'1MD ELO (14)'!$A$7:$O$22,4))</f>
        <v>Lv. , Arany J.</v>
      </c>
      <c r="J15" s="1102"/>
      <c r="K15" s="997"/>
      <c r="L15" s="997"/>
      <c r="M15" s="997"/>
      <c r="N15" s="1003"/>
      <c r="O15" s="997"/>
      <c r="P15" s="1003"/>
      <c r="Q15" s="1086"/>
      <c r="R15" s="1087"/>
      <c r="S15" s="990"/>
      <c r="U15" s="999" t="str">
        <f>[9]Birók!P29</f>
        <v xml:space="preserve"> </v>
      </c>
      <c r="Y15" s="833"/>
      <c r="Z15" s="833"/>
      <c r="AA15" s="833"/>
      <c r="AB15" s="833"/>
      <c r="AC15" s="833"/>
      <c r="AD15" s="833"/>
      <c r="AE15" s="833"/>
      <c r="AF15" s="833"/>
      <c r="AG15" s="833"/>
      <c r="AH15" s="833"/>
      <c r="AI15" s="740"/>
      <c r="AJ15" s="740"/>
      <c r="AK15" s="740"/>
    </row>
    <row r="16" spans="1:37" s="991" customFormat="1" ht="12.75" customHeight="1" thickBot="1" x14ac:dyDescent="0.3">
      <c r="A16" s="1000"/>
      <c r="B16" s="1088"/>
      <c r="C16" s="1089"/>
      <c r="D16" s="1089"/>
      <c r="E16" s="1096"/>
      <c r="F16" s="1091"/>
      <c r="G16" s="1091"/>
      <c r="H16" s="1092"/>
      <c r="I16" s="1093" t="s">
        <v>59</v>
      </c>
      <c r="J16" s="998" t="s">
        <v>343</v>
      </c>
      <c r="K16" s="987" t="str">
        <f>UPPER(IF(OR(J16="a",J16="as"),F15,IF(OR(J16="b",J16="bs"),F17,)))</f>
        <v>MOLNÁR</v>
      </c>
      <c r="L16" s="987"/>
      <c r="M16" s="997"/>
      <c r="N16" s="1003"/>
      <c r="O16" s="989"/>
      <c r="P16" s="1003"/>
      <c r="Q16" s="1086"/>
      <c r="R16" s="1087"/>
      <c r="S16" s="990"/>
      <c r="U16" s="1014" t="str">
        <f>[9]Birók!P30</f>
        <v>Egyik sem</v>
      </c>
      <c r="Y16" s="833"/>
      <c r="Z16" s="833"/>
      <c r="AA16" s="833" t="s">
        <v>98</v>
      </c>
      <c r="AB16" s="834">
        <v>150</v>
      </c>
      <c r="AC16" s="834">
        <v>120</v>
      </c>
      <c r="AD16" s="834">
        <v>90</v>
      </c>
      <c r="AE16" s="834">
        <v>60</v>
      </c>
      <c r="AF16" s="834">
        <v>40</v>
      </c>
      <c r="AG16" s="834">
        <v>25</v>
      </c>
      <c r="AH16" s="834">
        <v>15</v>
      </c>
      <c r="AI16" s="740"/>
      <c r="AJ16" s="740"/>
      <c r="AK16" s="740"/>
    </row>
    <row r="17" spans="1:37" s="991" customFormat="1" ht="12.75" customHeight="1" x14ac:dyDescent="0.25">
      <c r="A17" s="1000">
        <v>6</v>
      </c>
      <c r="B17" s="981" t="str">
        <f>IF($E17="","",VLOOKUP($E17,'1MD ELO (14)'!$A$7:$O$22,14))</f>
        <v/>
      </c>
      <c r="C17" s="1001" t="str">
        <f>IF($E17="","",VLOOKUP($E17,'1MD ELO (14)'!$A$7:$O$22,15))</f>
        <v/>
      </c>
      <c r="D17" s="1001" t="str">
        <f>IF($E17="","",VLOOKUP($E17,'1MD ELO (14)'!$A$7:$O$22,5))</f>
        <v/>
      </c>
      <c r="E17" s="983"/>
      <c r="F17" s="1011" t="str">
        <f>UPPER(IF($E17="","",VLOOKUP($E17,'1MD ELO (14)'!$A$7:$O$22,2)))</f>
        <v/>
      </c>
      <c r="G17" s="1011" t="str">
        <f>IF($E17="","",VLOOKUP($E17,'1MD ELO (14)'!$A$7:$O$22,3))</f>
        <v/>
      </c>
      <c r="H17" s="1011"/>
      <c r="I17" s="1011" t="str">
        <f>IF($E17="","",VLOOKUP($E17,'1MD ELO (14)'!$A$7:$O$22,4))</f>
        <v/>
      </c>
      <c r="J17" s="1094"/>
      <c r="K17" s="997"/>
      <c r="L17" s="1095"/>
      <c r="M17" s="997"/>
      <c r="N17" s="1003"/>
      <c r="O17" s="989"/>
      <c r="P17" s="1003"/>
      <c r="Q17" s="1086"/>
      <c r="R17" s="1087"/>
      <c r="S17" s="990"/>
      <c r="Y17" s="833"/>
      <c r="Z17" s="833"/>
      <c r="AA17" s="833" t="s">
        <v>101</v>
      </c>
      <c r="AB17" s="834">
        <v>120</v>
      </c>
      <c r="AC17" s="834">
        <v>90</v>
      </c>
      <c r="AD17" s="834">
        <v>60</v>
      </c>
      <c r="AE17" s="834">
        <v>40</v>
      </c>
      <c r="AF17" s="834">
        <v>25</v>
      </c>
      <c r="AG17" s="834">
        <v>15</v>
      </c>
      <c r="AH17" s="834">
        <v>8</v>
      </c>
      <c r="AI17" s="740"/>
      <c r="AJ17" s="740"/>
      <c r="AK17" s="740"/>
    </row>
    <row r="18" spans="1:37" s="991" customFormat="1" ht="12.75" customHeight="1" x14ac:dyDescent="0.25">
      <c r="A18" s="1000"/>
      <c r="B18" s="1088"/>
      <c r="C18" s="1089"/>
      <c r="D18" s="1089"/>
      <c r="E18" s="1096"/>
      <c r="F18" s="1091"/>
      <c r="G18" s="1091"/>
      <c r="H18" s="1092"/>
      <c r="I18" s="997"/>
      <c r="J18" s="1097"/>
      <c r="K18" s="1004" t="s">
        <v>59</v>
      </c>
      <c r="L18" s="1005"/>
      <c r="M18" s="987" t="s">
        <v>420</v>
      </c>
      <c r="N18" s="1009"/>
      <c r="O18" s="989"/>
      <c r="P18" s="1003"/>
      <c r="Q18" s="1086"/>
      <c r="R18" s="1087"/>
      <c r="S18" s="990"/>
      <c r="Y18" s="833"/>
      <c r="Z18" s="833"/>
      <c r="AA18" s="833" t="s">
        <v>104</v>
      </c>
      <c r="AB18" s="834">
        <v>90</v>
      </c>
      <c r="AC18" s="834">
        <v>60</v>
      </c>
      <c r="AD18" s="834">
        <v>40</v>
      </c>
      <c r="AE18" s="834">
        <v>25</v>
      </c>
      <c r="AF18" s="834">
        <v>15</v>
      </c>
      <c r="AG18" s="834">
        <v>8</v>
      </c>
      <c r="AH18" s="834">
        <v>4</v>
      </c>
      <c r="AI18" s="740"/>
      <c r="AJ18" s="740"/>
      <c r="AK18" s="740"/>
    </row>
    <row r="19" spans="1:37" s="991" customFormat="1" ht="12.75" customHeight="1" x14ac:dyDescent="0.25">
      <c r="A19" s="1000">
        <v>7</v>
      </c>
      <c r="B19" s="981">
        <f>IF($E19="","",VLOOKUP($E19,'1MD ELO (14)'!$A$7:$O$22,14))</f>
        <v>0</v>
      </c>
      <c r="C19" s="1132">
        <f>IF($E19="","",VLOOKUP($E19,'1MD ELO (14)'!$A$7:$O$22,15))</f>
        <v>0</v>
      </c>
      <c r="D19" s="1001">
        <f>IF($E19="","",VLOOKUP($E19,'1MD ELO (14)'!$A$7:$O$22,5))</f>
        <v>0</v>
      </c>
      <c r="E19" s="983">
        <v>9</v>
      </c>
      <c r="F19" s="1011" t="str">
        <f>UPPER(IF($E19="","",VLOOKUP($E19,'1MD ELO (14)'!$A$7:$O$22,2)))</f>
        <v>SÓLYOM</v>
      </c>
      <c r="G19" s="1011" t="str">
        <f>IF($E19="","",VLOOKUP($E19,'1MD ELO (14)'!$A$7:$O$22,3))</f>
        <v>Ádám</v>
      </c>
      <c r="H19" s="1011"/>
      <c r="I19" s="1011" t="str">
        <f>IF($E19="","",VLOOKUP($E19,'1MD ELO (14)'!$A$7:$O$22,4))</f>
        <v>Bu., József A.</v>
      </c>
      <c r="J19" s="1083"/>
      <c r="K19" s="997"/>
      <c r="L19" s="1098"/>
      <c r="M19" s="997"/>
      <c r="N19" s="989"/>
      <c r="O19" s="989"/>
      <c r="P19" s="1003"/>
      <c r="Q19" s="1086"/>
      <c r="R19" s="1087"/>
      <c r="S19" s="990"/>
      <c r="Y19" s="833"/>
      <c r="Z19" s="833"/>
      <c r="AA19" s="833" t="s">
        <v>112</v>
      </c>
      <c r="AB19" s="834">
        <v>60</v>
      </c>
      <c r="AC19" s="834">
        <v>40</v>
      </c>
      <c r="AD19" s="834">
        <v>25</v>
      </c>
      <c r="AE19" s="834">
        <v>15</v>
      </c>
      <c r="AF19" s="834">
        <v>8</v>
      </c>
      <c r="AG19" s="834">
        <v>4</v>
      </c>
      <c r="AH19" s="834">
        <v>2</v>
      </c>
      <c r="AI19" s="740"/>
      <c r="AJ19" s="740"/>
      <c r="AK19" s="740"/>
    </row>
    <row r="20" spans="1:37" s="991" customFormat="1" ht="12.75" customHeight="1" x14ac:dyDescent="0.25">
      <c r="A20" s="1000"/>
      <c r="B20" s="1088"/>
      <c r="C20" s="1133"/>
      <c r="D20" s="1089"/>
      <c r="E20" s="1090"/>
      <c r="F20" s="1091"/>
      <c r="G20" s="1091"/>
      <c r="H20" s="1092"/>
      <c r="I20" s="1093" t="s">
        <v>59</v>
      </c>
      <c r="J20" s="998"/>
      <c r="K20" s="987" t="s">
        <v>420</v>
      </c>
      <c r="L20" s="1099"/>
      <c r="M20" s="997"/>
      <c r="N20" s="989"/>
      <c r="O20" s="989"/>
      <c r="P20" s="1003"/>
      <c r="Q20" s="1086"/>
      <c r="R20" s="1087"/>
      <c r="S20" s="990"/>
      <c r="Y20" s="833"/>
      <c r="Z20" s="833"/>
      <c r="AA20" s="833" t="s">
        <v>113</v>
      </c>
      <c r="AB20" s="834">
        <v>40</v>
      </c>
      <c r="AC20" s="834">
        <v>25</v>
      </c>
      <c r="AD20" s="834">
        <v>15</v>
      </c>
      <c r="AE20" s="834">
        <v>8</v>
      </c>
      <c r="AF20" s="834">
        <v>4</v>
      </c>
      <c r="AG20" s="834">
        <v>2</v>
      </c>
      <c r="AH20" s="834">
        <v>1</v>
      </c>
      <c r="AI20" s="740"/>
      <c r="AJ20" s="740"/>
      <c r="AK20" s="740"/>
    </row>
    <row r="21" spans="1:37" s="991" customFormat="1" ht="12.75" customHeight="1" x14ac:dyDescent="0.25">
      <c r="A21" s="1000">
        <v>8</v>
      </c>
      <c r="B21" s="981">
        <f>IF($E21="","",VLOOKUP($E21,'1MD ELO (14)'!$A$7:$O$22,14))</f>
        <v>0</v>
      </c>
      <c r="C21" s="1132">
        <f>IF($E21="","",VLOOKUP($E21,'1MD ELO (14)'!$A$7:$O$22,15))</f>
        <v>0</v>
      </c>
      <c r="D21" s="1001">
        <f>IF($E21="","",VLOOKUP($E21,'1MD ELO (14)'!$A$7:$O$22,5))</f>
        <v>0</v>
      </c>
      <c r="E21" s="983">
        <v>4</v>
      </c>
      <c r="F21" s="1011" t="str">
        <f>UPPER(IF($E21="","",VLOOKUP($E21,'1MD ELO (14)'!$A$7:$O$22,2)))</f>
        <v>HOLECSKÓ</v>
      </c>
      <c r="G21" s="1011" t="str">
        <f>IF($E21="","",VLOOKUP($E21,'1MD ELO (14)'!$A$7:$O$22,3))</f>
        <v>Dominik</v>
      </c>
      <c r="H21" s="1011"/>
      <c r="I21" s="1011" t="str">
        <f>IF($E21="","",VLOOKUP($E21,'1MD ELO (14)'!$A$7:$O$22,4))</f>
        <v>Lv. , Arany J.</v>
      </c>
      <c r="J21" s="1100"/>
      <c r="K21" s="997"/>
      <c r="L21" s="997"/>
      <c r="M21" s="997"/>
      <c r="N21" s="989"/>
      <c r="O21" s="989"/>
      <c r="P21" s="1003"/>
      <c r="Q21" s="1086"/>
      <c r="R21" s="1087"/>
      <c r="S21" s="990"/>
      <c r="Y21" s="833"/>
      <c r="Z21" s="833"/>
      <c r="AA21" s="833" t="s">
        <v>114</v>
      </c>
      <c r="AB21" s="834">
        <v>25</v>
      </c>
      <c r="AC21" s="834">
        <v>15</v>
      </c>
      <c r="AD21" s="834">
        <v>10</v>
      </c>
      <c r="AE21" s="834">
        <v>6</v>
      </c>
      <c r="AF21" s="834">
        <v>3</v>
      </c>
      <c r="AG21" s="834">
        <v>1</v>
      </c>
      <c r="AH21" s="834">
        <v>0</v>
      </c>
      <c r="AI21" s="740"/>
      <c r="AJ21" s="740"/>
      <c r="AK21" s="740"/>
    </row>
    <row r="22" spans="1:37" s="991" customFormat="1" ht="12.75" customHeight="1" x14ac:dyDescent="0.25">
      <c r="A22" s="1000"/>
      <c r="B22" s="1088"/>
      <c r="C22" s="1089"/>
      <c r="D22" s="1089"/>
      <c r="E22" s="1090"/>
      <c r="F22" s="1091"/>
      <c r="G22" s="1091"/>
      <c r="H22" s="1092"/>
      <c r="I22" s="1091"/>
      <c r="J22" s="1097"/>
      <c r="K22" s="997"/>
      <c r="L22" s="997"/>
      <c r="M22" s="997"/>
      <c r="N22" s="989"/>
      <c r="O22" s="1004" t="s">
        <v>59</v>
      </c>
      <c r="P22" s="1005"/>
      <c r="Q22" s="987" t="s">
        <v>424</v>
      </c>
      <c r="R22" s="988"/>
      <c r="S22" s="990"/>
      <c r="Y22" s="833"/>
      <c r="Z22" s="833"/>
      <c r="AA22" s="833" t="s">
        <v>115</v>
      </c>
      <c r="AB22" s="834">
        <v>15</v>
      </c>
      <c r="AC22" s="834">
        <v>10</v>
      </c>
      <c r="AD22" s="834">
        <v>6</v>
      </c>
      <c r="AE22" s="834">
        <v>3</v>
      </c>
      <c r="AF22" s="834">
        <v>1</v>
      </c>
      <c r="AG22" s="834">
        <v>0</v>
      </c>
      <c r="AH22" s="834">
        <v>0</v>
      </c>
      <c r="AI22" s="740"/>
      <c r="AJ22" s="740"/>
      <c r="AK22" s="740"/>
    </row>
    <row r="23" spans="1:37" s="991" customFormat="1" ht="12.75" customHeight="1" x14ac:dyDescent="0.25">
      <c r="A23" s="1000">
        <v>9</v>
      </c>
      <c r="B23" s="981">
        <f>IF($E23="","",VLOOKUP($E23,'1MD ELO (14)'!$A$7:$O$22,14))</f>
        <v>0</v>
      </c>
      <c r="C23" s="1001">
        <f>IF($E23="","",VLOOKUP($E23,'1MD ELO (14)'!$A$7:$O$22,15))</f>
        <v>0</v>
      </c>
      <c r="D23" s="1001">
        <f>IF($E23="","",VLOOKUP($E23,'1MD ELO (14)'!$A$7:$O$22,5))</f>
        <v>0</v>
      </c>
      <c r="E23" s="983">
        <v>8</v>
      </c>
      <c r="F23" s="1011" t="str">
        <f>UPPER(IF($E23="","",VLOOKUP($E23,'1MD ELO (14)'!$A$7:$O$22,2)))</f>
        <v>MOCSÁR</v>
      </c>
      <c r="G23" s="1011" t="str">
        <f>IF($E23="","",VLOOKUP($E23,'1MD ELO (14)'!$A$7:$O$22,3))</f>
        <v>Gábor</v>
      </c>
      <c r="H23" s="1011"/>
      <c r="I23" s="1011" t="str">
        <f>IF($E23="","",VLOOKUP($E23,'1MD ELO (14)'!$A$7:$O$22,4))</f>
        <v>Db., Tóth Á.</v>
      </c>
      <c r="J23" s="1083"/>
      <c r="K23" s="997"/>
      <c r="L23" s="997"/>
      <c r="M23" s="997"/>
      <c r="N23" s="989"/>
      <c r="O23" s="997"/>
      <c r="P23" s="1003"/>
      <c r="Q23" s="997"/>
      <c r="R23" s="989"/>
      <c r="S23" s="990"/>
      <c r="Y23" s="833"/>
      <c r="Z23" s="833"/>
      <c r="AA23" s="833" t="s">
        <v>117</v>
      </c>
      <c r="AB23" s="834">
        <v>10</v>
      </c>
      <c r="AC23" s="834">
        <v>6</v>
      </c>
      <c r="AD23" s="834">
        <v>3</v>
      </c>
      <c r="AE23" s="834">
        <v>1</v>
      </c>
      <c r="AF23" s="834">
        <v>0</v>
      </c>
      <c r="AG23" s="834">
        <v>0</v>
      </c>
      <c r="AH23" s="834">
        <v>0</v>
      </c>
      <c r="AI23" s="740"/>
      <c r="AJ23" s="740"/>
      <c r="AK23" s="740"/>
    </row>
    <row r="24" spans="1:37" s="991" customFormat="1" ht="12.75" customHeight="1" x14ac:dyDescent="0.25">
      <c r="A24" s="1000"/>
      <c r="B24" s="1088"/>
      <c r="C24" s="1089"/>
      <c r="D24" s="1089"/>
      <c r="E24" s="1090"/>
      <c r="F24" s="1091"/>
      <c r="G24" s="1091"/>
      <c r="H24" s="1092"/>
      <c r="I24" s="1093" t="s">
        <v>59</v>
      </c>
      <c r="J24" s="998" t="s">
        <v>343</v>
      </c>
      <c r="K24" s="987" t="str">
        <f>UPPER(IF(OR(J24="a",J24="as"),F23,IF(OR(J24="b",J24="bs"),F25,)))</f>
        <v>MOCSÁR</v>
      </c>
      <c r="L24" s="987"/>
      <c r="M24" s="997"/>
      <c r="N24" s="989"/>
      <c r="O24" s="989"/>
      <c r="P24" s="1003"/>
      <c r="Q24" s="1086"/>
      <c r="R24" s="1087"/>
      <c r="S24" s="990"/>
      <c r="Y24" s="833"/>
      <c r="Z24" s="833"/>
      <c r="AA24" s="833" t="s">
        <v>118</v>
      </c>
      <c r="AB24" s="834">
        <v>6</v>
      </c>
      <c r="AC24" s="834">
        <v>3</v>
      </c>
      <c r="AD24" s="834">
        <v>1</v>
      </c>
      <c r="AE24" s="834">
        <v>0</v>
      </c>
      <c r="AF24" s="834">
        <v>0</v>
      </c>
      <c r="AG24" s="834">
        <v>0</v>
      </c>
      <c r="AH24" s="834">
        <v>0</v>
      </c>
      <c r="AI24" s="740"/>
      <c r="AJ24" s="740"/>
      <c r="AK24" s="740"/>
    </row>
    <row r="25" spans="1:37" s="991" customFormat="1" ht="12.75" customHeight="1" x14ac:dyDescent="0.25">
      <c r="A25" s="1000">
        <v>10</v>
      </c>
      <c r="B25" s="981" t="str">
        <f>IF($E25="","",VLOOKUP($E25,'1MD ELO (14)'!$A$7:$O$22,14))</f>
        <v/>
      </c>
      <c r="C25" s="1001" t="str">
        <f>IF($E25="","",VLOOKUP($E25,'1MD ELO (14)'!$A$7:$O$22,15))</f>
        <v/>
      </c>
      <c r="D25" s="1001" t="str">
        <f>IF($E25="","",VLOOKUP($E25,'1MD ELO (14)'!$A$7:$O$22,5))</f>
        <v/>
      </c>
      <c r="E25" s="983"/>
      <c r="F25" s="1011" t="str">
        <f>UPPER(IF($E25="","",VLOOKUP($E25,'1MD ELO (14)'!$A$7:$O$22,2)))</f>
        <v/>
      </c>
      <c r="G25" s="1011" t="str">
        <f>IF($E25="","",VLOOKUP($E25,'1MD ELO (14)'!$A$7:$O$22,3))</f>
        <v/>
      </c>
      <c r="H25" s="1011"/>
      <c r="I25" s="1011" t="str">
        <f>IF($E25="","",VLOOKUP($E25,'1MD ELO (14)'!$A$7:$O$22,4))</f>
        <v/>
      </c>
      <c r="J25" s="1094"/>
      <c r="K25" s="997"/>
      <c r="L25" s="1095"/>
      <c r="M25" s="997"/>
      <c r="N25" s="989"/>
      <c r="O25" s="989"/>
      <c r="P25" s="1003"/>
      <c r="Q25" s="1086"/>
      <c r="R25" s="1087"/>
      <c r="S25" s="990"/>
      <c r="Y25" s="833"/>
      <c r="Z25" s="833"/>
      <c r="AA25" s="833" t="s">
        <v>120</v>
      </c>
      <c r="AB25" s="834">
        <v>3</v>
      </c>
      <c r="AC25" s="834">
        <v>2</v>
      </c>
      <c r="AD25" s="834">
        <v>1</v>
      </c>
      <c r="AE25" s="834">
        <v>0</v>
      </c>
      <c r="AF25" s="834">
        <v>0</v>
      </c>
      <c r="AG25" s="834">
        <v>0</v>
      </c>
      <c r="AH25" s="834">
        <v>0</v>
      </c>
      <c r="AI25" s="740"/>
      <c r="AJ25" s="740"/>
      <c r="AK25" s="740"/>
    </row>
    <row r="26" spans="1:37" s="991" customFormat="1" ht="12.75" customHeight="1" x14ac:dyDescent="0.25">
      <c r="A26" s="1000"/>
      <c r="B26" s="1088"/>
      <c r="C26" s="1089"/>
      <c r="D26" s="1089"/>
      <c r="E26" s="1096"/>
      <c r="F26" s="1091"/>
      <c r="G26" s="1091"/>
      <c r="H26" s="1092"/>
      <c r="I26" s="997"/>
      <c r="J26" s="1097"/>
      <c r="K26" s="1004" t="s">
        <v>59</v>
      </c>
      <c r="L26" s="1005"/>
      <c r="M26" s="987" t="s">
        <v>418</v>
      </c>
      <c r="N26" s="988"/>
      <c r="O26" s="989"/>
      <c r="P26" s="1003"/>
      <c r="Q26" s="1086"/>
      <c r="R26" s="1087"/>
      <c r="S26" s="990"/>
      <c r="Y26" s="740"/>
      <c r="Z26" s="740"/>
      <c r="AA26" s="740"/>
      <c r="AB26" s="740"/>
      <c r="AC26" s="740"/>
      <c r="AD26" s="740"/>
      <c r="AE26" s="740"/>
      <c r="AF26" s="740"/>
      <c r="AG26" s="740"/>
      <c r="AH26" s="740"/>
      <c r="AI26" s="740"/>
      <c r="AJ26" s="740"/>
      <c r="AK26" s="740"/>
    </row>
    <row r="27" spans="1:37" s="991" customFormat="1" ht="12.75" customHeight="1" x14ac:dyDescent="0.25">
      <c r="A27" s="1000">
        <v>11</v>
      </c>
      <c r="B27" s="981">
        <f>IF($E27="","",VLOOKUP($E27,'1MD ELO (14)'!$A$7:$O$22,14))</f>
        <v>0</v>
      </c>
      <c r="C27" s="1132">
        <f>IF($E27="","",VLOOKUP($E27,'1MD ELO (14)'!$A$7:$O$22,15))</f>
        <v>0</v>
      </c>
      <c r="D27" s="1001">
        <f>IF($E27="","",VLOOKUP($E27,'1MD ELO (14)'!$A$7:$O$22,5))</f>
        <v>0</v>
      </c>
      <c r="E27" s="983">
        <v>11</v>
      </c>
      <c r="F27" s="1011" t="s">
        <v>425</v>
      </c>
      <c r="G27" s="1011" t="s">
        <v>426</v>
      </c>
      <c r="H27" s="1011"/>
      <c r="I27" s="1011" t="s">
        <v>427</v>
      </c>
      <c r="J27" s="1083"/>
      <c r="K27" s="997"/>
      <c r="L27" s="1098"/>
      <c r="M27" s="997"/>
      <c r="N27" s="1003"/>
      <c r="O27" s="989"/>
      <c r="P27" s="1003"/>
      <c r="Q27" s="1086"/>
      <c r="R27" s="1087"/>
      <c r="S27" s="990"/>
      <c r="Y27" s="740"/>
      <c r="Z27" s="740"/>
      <c r="AA27" s="740"/>
      <c r="AB27" s="740"/>
      <c r="AC27" s="740"/>
      <c r="AD27" s="740"/>
      <c r="AE27" s="740"/>
      <c r="AF27" s="740"/>
      <c r="AG27" s="740"/>
      <c r="AH27" s="740"/>
      <c r="AI27" s="740"/>
      <c r="AJ27" s="740"/>
      <c r="AK27" s="740"/>
    </row>
    <row r="28" spans="1:37" s="991" customFormat="1" ht="12.75" customHeight="1" x14ac:dyDescent="0.25">
      <c r="A28" s="1010"/>
      <c r="B28" s="1088"/>
      <c r="C28" s="1133"/>
      <c r="D28" s="1089"/>
      <c r="E28" s="1096"/>
      <c r="F28" s="1091"/>
      <c r="G28" s="1091"/>
      <c r="H28" s="1092"/>
      <c r="I28" s="1093" t="s">
        <v>59</v>
      </c>
      <c r="J28" s="998"/>
      <c r="K28" s="987" t="s">
        <v>425</v>
      </c>
      <c r="L28" s="1099"/>
      <c r="M28" s="997"/>
      <c r="N28" s="1003"/>
      <c r="O28" s="989"/>
      <c r="P28" s="1003"/>
      <c r="Q28" s="1086"/>
      <c r="R28" s="1087"/>
      <c r="S28" s="990"/>
    </row>
    <row r="29" spans="1:37" s="991" customFormat="1" ht="12.75" customHeight="1" x14ac:dyDescent="0.25">
      <c r="A29" s="980">
        <v>12</v>
      </c>
      <c r="B29" s="981">
        <f>IF($E29="","",VLOOKUP($E29,'1MD ELO (14)'!$A$7:$O$22,14))</f>
        <v>0</v>
      </c>
      <c r="C29" s="1132">
        <f>IF($E29="","",VLOOKUP($E29,'1MD ELO (14)'!$A$7:$O$22,15))</f>
        <v>0</v>
      </c>
      <c r="D29" s="1001">
        <f>IF($E29="","",VLOOKUP($E29,'1MD ELO (14)'!$A$7:$O$22,5))</f>
        <v>0</v>
      </c>
      <c r="E29" s="983">
        <v>10</v>
      </c>
      <c r="F29" s="1011" t="str">
        <f>UPPER(IF($E29="","",VLOOKUP($E29,'1MD ELO (14)'!$A$7:$O$22,2)))</f>
        <v>PÁKOZDI</v>
      </c>
      <c r="G29" s="1011" t="str">
        <f>IF($E29="","",VLOOKUP($E29,'1MD ELO (14)'!$A$7:$O$22,3))</f>
        <v>László</v>
      </c>
      <c r="H29" s="1011"/>
      <c r="I29" s="1011" t="str">
        <f>IF($E29="","",VLOOKUP($E29,'1MD ELO (14)'!$A$7:$O$22,4))</f>
        <v>Bu., József A.</v>
      </c>
      <c r="J29" s="1100"/>
      <c r="K29" s="997"/>
      <c r="L29" s="997"/>
      <c r="M29" s="997"/>
      <c r="N29" s="1003"/>
      <c r="O29" s="989"/>
      <c r="P29" s="1003"/>
      <c r="Q29" s="1086"/>
      <c r="R29" s="1087"/>
      <c r="S29" s="990"/>
    </row>
    <row r="30" spans="1:37" s="991" customFormat="1" ht="12.75" customHeight="1" x14ac:dyDescent="0.25">
      <c r="A30" s="1000"/>
      <c r="B30" s="1088"/>
      <c r="C30" s="1089"/>
      <c r="D30" s="1089"/>
      <c r="E30" s="1096"/>
      <c r="F30" s="997"/>
      <c r="G30" s="997"/>
      <c r="H30" s="1101"/>
      <c r="I30" s="1091"/>
      <c r="J30" s="1097"/>
      <c r="K30" s="997"/>
      <c r="L30" s="997"/>
      <c r="M30" s="1004" t="s">
        <v>59</v>
      </c>
      <c r="N30" s="1005"/>
      <c r="O30" s="987" t="s">
        <v>428</v>
      </c>
      <c r="P30" s="1009"/>
      <c r="Q30" s="1086"/>
      <c r="R30" s="1087"/>
      <c r="S30" s="990"/>
    </row>
    <row r="31" spans="1:37" s="991" customFormat="1" ht="12.75" customHeight="1" x14ac:dyDescent="0.25">
      <c r="A31" s="1000">
        <v>13</v>
      </c>
      <c r="B31" s="981">
        <f>IF($E31="","",VLOOKUP($E31,'1MD ELO (14)'!$A$7:$O$22,14))</f>
        <v>0</v>
      </c>
      <c r="C31" s="1132">
        <f>IF($E31="","",VLOOKUP($E31,'1MD ELO (14)'!$A$7:$O$22,15))</f>
        <v>0</v>
      </c>
      <c r="D31" s="1001">
        <f>IF($E31="","",VLOOKUP($E31,'1MD ELO (14)'!$A$7:$O$22,5))</f>
        <v>0</v>
      </c>
      <c r="E31" s="983">
        <v>2</v>
      </c>
      <c r="F31" s="1011" t="str">
        <f>UPPER(IF($E31="","",VLOOKUP($E31,'1MD ELO (14)'!$A$7:$O$22,2)))</f>
        <v>KOZMA</v>
      </c>
      <c r="G31" s="1011" t="str">
        <f>IF($E31="","",VLOOKUP($E31,'1MD ELO (14)'!$A$7:$O$22,3))</f>
        <v>Dénes</v>
      </c>
      <c r="H31" s="1011"/>
      <c r="I31" s="1011" t="str">
        <f>IF($E31="","",VLOOKUP($E31,'1MD ELO (14)'!$A$7:$O$22,4))</f>
        <v>Lv. , Arany J.</v>
      </c>
      <c r="J31" s="1102"/>
      <c r="K31" s="997"/>
      <c r="L31" s="997"/>
      <c r="M31" s="997"/>
      <c r="N31" s="1003"/>
      <c r="O31" s="997"/>
      <c r="P31" s="989"/>
      <c r="Q31" s="1086"/>
      <c r="R31" s="1087"/>
      <c r="S31" s="990"/>
    </row>
    <row r="32" spans="1:37" s="991" customFormat="1" ht="12.75" customHeight="1" x14ac:dyDescent="0.25">
      <c r="A32" s="1000"/>
      <c r="B32" s="1088"/>
      <c r="C32" s="1133"/>
      <c r="D32" s="1089"/>
      <c r="E32" s="1096"/>
      <c r="F32" s="1091"/>
      <c r="G32" s="1091"/>
      <c r="H32" s="1092"/>
      <c r="I32" s="1004" t="s">
        <v>59</v>
      </c>
      <c r="J32" s="998"/>
      <c r="K32" s="987" t="s">
        <v>416</v>
      </c>
      <c r="L32" s="987"/>
      <c r="M32" s="997"/>
      <c r="N32" s="1003"/>
      <c r="O32" s="989"/>
      <c r="P32" s="989"/>
      <c r="Q32" s="1086"/>
      <c r="R32" s="1087"/>
      <c r="S32" s="990"/>
    </row>
    <row r="33" spans="1:19" s="991" customFormat="1" ht="12.75" customHeight="1" x14ac:dyDescent="0.25">
      <c r="A33" s="1000">
        <v>14</v>
      </c>
      <c r="B33" s="981">
        <f>IF($E33="","",VLOOKUP($E33,'1MD ELO (14)'!$A$7:$O$22,14))</f>
        <v>0</v>
      </c>
      <c r="C33" s="1132">
        <f>IF($E33="","",VLOOKUP($E33,'1MD ELO (14)'!$A$7:$O$22,15))</f>
        <v>0</v>
      </c>
      <c r="D33" s="1001">
        <f>IF($E33="","",VLOOKUP($E33,'1MD ELO (14)'!$A$7:$O$22,5))</f>
        <v>0</v>
      </c>
      <c r="E33" s="983">
        <v>7</v>
      </c>
      <c r="F33" s="1011" t="str">
        <f>UPPER(IF($E33="","",VLOOKUP($E33,'1MD ELO (14)'!$A$7:$O$22,2)))</f>
        <v>HALCZMAN</v>
      </c>
      <c r="G33" s="1011" t="str">
        <f>IF($E33="","",VLOOKUP($E33,'1MD ELO (14)'!$A$7:$O$22,3))</f>
        <v>Zétény</v>
      </c>
      <c r="H33" s="1011"/>
      <c r="I33" s="1011" t="str">
        <f>IF($E33="","",VLOOKUP($E33,'1MD ELO (14)'!$A$7:$O$22,4))</f>
        <v>Db., Tóth Á.</v>
      </c>
      <c r="J33" s="1094"/>
      <c r="K33" s="997"/>
      <c r="L33" s="1095"/>
      <c r="M33" s="997"/>
      <c r="N33" s="1003"/>
      <c r="O33" s="989"/>
      <c r="P33" s="989"/>
      <c r="Q33" s="1086"/>
      <c r="R33" s="1087"/>
      <c r="S33" s="990"/>
    </row>
    <row r="34" spans="1:19" s="991" customFormat="1" ht="12.75" customHeight="1" x14ac:dyDescent="0.25">
      <c r="A34" s="1000"/>
      <c r="B34" s="1088"/>
      <c r="C34" s="1089"/>
      <c r="D34" s="1089"/>
      <c r="E34" s="1096"/>
      <c r="F34" s="1091"/>
      <c r="G34" s="1091"/>
      <c r="H34" s="1092"/>
      <c r="I34" s="997"/>
      <c r="J34" s="1097"/>
      <c r="K34" s="1004" t="s">
        <v>59</v>
      </c>
      <c r="L34" s="1005"/>
      <c r="M34" s="987" t="s">
        <v>429</v>
      </c>
      <c r="N34" s="1009"/>
      <c r="O34" s="989"/>
      <c r="P34" s="989"/>
      <c r="Q34" s="1086"/>
      <c r="R34" s="1087"/>
      <c r="S34" s="990"/>
    </row>
    <row r="35" spans="1:19" s="991" customFormat="1" ht="12.75" customHeight="1" x14ac:dyDescent="0.25">
      <c r="A35" s="1000">
        <v>15</v>
      </c>
      <c r="B35" s="981">
        <f>IF($E35="","",VLOOKUP($E35,'1MD ELO (14)'!$A$7:$O$22,14))</f>
        <v>0</v>
      </c>
      <c r="C35" s="1001">
        <f>IF($E35="","",VLOOKUP($E35,'1MD ELO (14)'!$A$7:$O$22,15))</f>
        <v>0</v>
      </c>
      <c r="D35" s="1001">
        <f>IF($E35="","",VLOOKUP($E35,'1MD ELO (14)'!$A$7:$O$22,5))</f>
        <v>0</v>
      </c>
      <c r="E35" s="983">
        <v>6</v>
      </c>
      <c r="F35" s="1011" t="str">
        <f>UPPER(IF($E35="","",VLOOKUP($E35,'1MD ELO (14)'!$A$7:$O$22,2)))</f>
        <v>BODÓ</v>
      </c>
      <c r="G35" s="1011" t="str">
        <f>IF($E35="","",VLOOKUP($E35,'1MD ELO (14)'!$A$7:$O$22,3))</f>
        <v>Vilmos Dániel</v>
      </c>
      <c r="H35" s="1011"/>
      <c r="I35" s="1011" t="str">
        <f>IF($E35="","",VLOOKUP($E35,'1MD ELO (14)'!$A$7:$O$22,4))</f>
        <v>Db., Tóth Á.</v>
      </c>
      <c r="J35" s="1083"/>
      <c r="K35" s="997"/>
      <c r="L35" s="1098"/>
      <c r="M35" s="997"/>
      <c r="N35" s="989"/>
      <c r="O35" s="989"/>
      <c r="P35" s="989"/>
      <c r="Q35" s="1086"/>
      <c r="R35" s="1087"/>
      <c r="S35" s="990"/>
    </row>
    <row r="36" spans="1:19" s="991" customFormat="1" ht="12.75" customHeight="1" x14ac:dyDescent="0.25">
      <c r="A36" s="1000"/>
      <c r="B36" s="1088"/>
      <c r="C36" s="1089"/>
      <c r="D36" s="1089"/>
      <c r="E36" s="1090"/>
      <c r="F36" s="1091"/>
      <c r="G36" s="1091"/>
      <c r="H36" s="1092"/>
      <c r="I36" s="1004" t="s">
        <v>59</v>
      </c>
      <c r="J36" s="998" t="s">
        <v>343</v>
      </c>
      <c r="K36" s="987" t="str">
        <f>UPPER(IF(OR(J36="a",J36="as"),F35,IF(OR(J36="b",J36="bs"),F37,)))</f>
        <v>BODÓ</v>
      </c>
      <c r="L36" s="1099"/>
      <c r="M36" s="997"/>
      <c r="N36" s="989"/>
      <c r="O36" s="989"/>
      <c r="P36" s="989"/>
      <c r="Q36" s="1086"/>
      <c r="R36" s="1087"/>
      <c r="S36" s="990"/>
    </row>
    <row r="37" spans="1:19" s="991" customFormat="1" ht="12.75" customHeight="1" x14ac:dyDescent="0.25">
      <c r="A37" s="980">
        <v>16</v>
      </c>
      <c r="B37" s="981" t="str">
        <f>IF($E37="","",VLOOKUP($E37,'1MD ELO (14)'!$A$7:$O$22,14))</f>
        <v/>
      </c>
      <c r="C37" s="1001" t="str">
        <f>IF($E37="","",VLOOKUP($E37,'1MD ELO (14)'!$A$7:$O$22,15))</f>
        <v/>
      </c>
      <c r="D37" s="1001" t="str">
        <f>IF($E37="","",VLOOKUP($E37,'1MD ELO (14)'!$A$7:$O$22,5))</f>
        <v/>
      </c>
      <c r="E37" s="983"/>
      <c r="F37" s="1011" t="str">
        <f>UPPER(IF($E37="","",VLOOKUP($E37,'1MD ELO (14)'!$A$7:$O$22,2)))</f>
        <v/>
      </c>
      <c r="G37" s="1011" t="str">
        <f>IF($E37="","",VLOOKUP($E37,'1MD ELO (14)'!$A$7:$O$22,3))</f>
        <v/>
      </c>
      <c r="H37" s="1011"/>
      <c r="I37" s="1011" t="str">
        <f>IF($E37="","",VLOOKUP($E37,'1MD ELO (14)'!$A$7:$O$22,4))</f>
        <v/>
      </c>
      <c r="J37" s="1100"/>
      <c r="K37" s="997"/>
      <c r="L37" s="997"/>
      <c r="M37" s="997"/>
      <c r="N37" s="989"/>
      <c r="O37" s="989"/>
      <c r="P37" s="989"/>
      <c r="Q37" s="1086"/>
      <c r="R37" s="1087"/>
      <c r="S37" s="990"/>
    </row>
    <row r="38" spans="1:19" s="991" customFormat="1" ht="9" customHeight="1" x14ac:dyDescent="0.25">
      <c r="A38" s="1105"/>
      <c r="B38" s="1090"/>
      <c r="C38" s="1090"/>
      <c r="D38" s="1090"/>
      <c r="E38" s="1090"/>
      <c r="F38" s="1106"/>
      <c r="G38" s="1106"/>
      <c r="H38" s="1107"/>
      <c r="I38" s="997"/>
      <c r="J38" s="1097"/>
      <c r="K38" s="997"/>
      <c r="L38" s="997"/>
      <c r="M38" s="997"/>
      <c r="N38" s="989"/>
      <c r="O38" s="989"/>
      <c r="P38" s="989"/>
      <c r="Q38" s="1086"/>
      <c r="R38" s="1087"/>
      <c r="S38" s="990"/>
    </row>
    <row r="39" spans="1:19" s="991" customFormat="1" ht="9" customHeight="1" x14ac:dyDescent="0.25">
      <c r="A39" s="1108"/>
      <c r="B39" s="1109"/>
      <c r="C39" s="1109"/>
      <c r="D39" s="1109"/>
      <c r="E39" s="1090"/>
      <c r="F39" s="1109"/>
      <c r="G39" s="1109"/>
      <c r="H39" s="1109"/>
      <c r="I39" s="1109"/>
      <c r="J39" s="1090"/>
      <c r="K39" s="1109"/>
      <c r="L39" s="1109"/>
      <c r="M39" s="1109"/>
      <c r="N39" s="1110"/>
      <c r="O39" s="1110"/>
      <c r="P39" s="1110"/>
      <c r="Q39" s="1086"/>
      <c r="R39" s="1087"/>
      <c r="S39" s="990"/>
    </row>
    <row r="40" spans="1:19" s="991" customFormat="1" ht="9" customHeight="1" x14ac:dyDescent="0.25">
      <c r="A40" s="1105"/>
      <c r="B40" s="1090"/>
      <c r="C40" s="1090"/>
      <c r="D40" s="1090"/>
      <c r="E40" s="1090"/>
      <c r="F40" s="1109"/>
      <c r="G40" s="1109"/>
      <c r="I40" s="1109"/>
      <c r="J40" s="1090"/>
      <c r="K40" s="1109"/>
      <c r="L40" s="1109"/>
      <c r="M40" s="1111"/>
      <c r="N40" s="1090"/>
      <c r="O40" s="1109"/>
      <c r="P40" s="1110"/>
      <c r="Q40" s="1086"/>
      <c r="R40" s="1087"/>
      <c r="S40" s="990"/>
    </row>
    <row r="41" spans="1:19" s="991" customFormat="1" ht="9" customHeight="1" x14ac:dyDescent="0.25">
      <c r="A41" s="1105"/>
      <c r="B41" s="1109"/>
      <c r="C41" s="1109"/>
      <c r="D41" s="1109"/>
      <c r="E41" s="1090"/>
      <c r="F41" s="1109"/>
      <c r="G41" s="1109"/>
      <c r="H41" s="1109"/>
      <c r="I41" s="1109"/>
      <c r="J41" s="1090"/>
      <c r="K41" s="1109"/>
      <c r="L41" s="1109"/>
      <c r="M41" s="1109"/>
      <c r="N41" s="1110"/>
      <c r="O41" s="1109"/>
      <c r="P41" s="1110"/>
      <c r="Q41" s="1086"/>
      <c r="R41" s="1087"/>
      <c r="S41" s="990"/>
    </row>
    <row r="42" spans="1:19" s="991" customFormat="1" ht="9" customHeight="1" x14ac:dyDescent="0.25">
      <c r="A42" s="1105"/>
      <c r="B42" s="1090"/>
      <c r="C42" s="1090"/>
      <c r="D42" s="1090"/>
      <c r="E42" s="1090"/>
      <c r="F42" s="1109"/>
      <c r="G42" s="1109"/>
      <c r="I42" s="1111"/>
      <c r="J42" s="1090"/>
      <c r="K42" s="1109"/>
      <c r="L42" s="1109"/>
      <c r="M42" s="1109"/>
      <c r="N42" s="1110"/>
      <c r="O42" s="1110"/>
      <c r="P42" s="1110"/>
      <c r="Q42" s="1086"/>
      <c r="R42" s="1087"/>
      <c r="S42" s="990"/>
    </row>
    <row r="43" spans="1:19" s="991" customFormat="1" ht="9" customHeight="1" x14ac:dyDescent="0.25">
      <c r="A43" s="1105"/>
      <c r="B43" s="1109"/>
      <c r="C43" s="1109"/>
      <c r="D43" s="1109"/>
      <c r="E43" s="1090"/>
      <c r="F43" s="1109"/>
      <c r="G43" s="1109"/>
      <c r="H43" s="1109"/>
      <c r="I43" s="1109"/>
      <c r="J43" s="1090"/>
      <c r="K43" s="1109"/>
      <c r="L43" s="1112"/>
      <c r="M43" s="1109"/>
      <c r="N43" s="1110"/>
      <c r="O43" s="1110"/>
      <c r="P43" s="1110"/>
      <c r="Q43" s="1086"/>
      <c r="R43" s="1087"/>
      <c r="S43" s="990"/>
    </row>
    <row r="44" spans="1:19" s="991" customFormat="1" ht="9" customHeight="1" x14ac:dyDescent="0.25">
      <c r="A44" s="1105"/>
      <c r="B44" s="1090"/>
      <c r="C44" s="1090"/>
      <c r="D44" s="1090"/>
      <c r="E44" s="1090"/>
      <c r="F44" s="1109"/>
      <c r="G44" s="1109"/>
      <c r="I44" s="1109"/>
      <c r="J44" s="1090"/>
      <c r="K44" s="1111"/>
      <c r="L44" s="1090"/>
      <c r="M44" s="1109"/>
      <c r="N44" s="1110"/>
      <c r="O44" s="1110"/>
      <c r="P44" s="1110"/>
      <c r="Q44" s="1086"/>
      <c r="R44" s="1087"/>
      <c r="S44" s="990"/>
    </row>
    <row r="45" spans="1:19" s="991" customFormat="1" ht="9" customHeight="1" x14ac:dyDescent="0.25">
      <c r="A45" s="1105"/>
      <c r="B45" s="1109"/>
      <c r="C45" s="1109"/>
      <c r="D45" s="1109"/>
      <c r="E45" s="1090"/>
      <c r="F45" s="1109"/>
      <c r="G45" s="1109"/>
      <c r="H45" s="1109"/>
      <c r="I45" s="1109"/>
      <c r="J45" s="1090"/>
      <c r="K45" s="1109"/>
      <c r="L45" s="1109"/>
      <c r="M45" s="1109"/>
      <c r="N45" s="1110"/>
      <c r="O45" s="1110"/>
      <c r="P45" s="1110"/>
      <c r="Q45" s="1086"/>
      <c r="R45" s="1087"/>
      <c r="S45" s="990"/>
    </row>
    <row r="46" spans="1:19" s="991" customFormat="1" ht="9" customHeight="1" x14ac:dyDescent="0.25">
      <c r="A46" s="1105"/>
      <c r="B46" s="1090"/>
      <c r="C46" s="1090"/>
      <c r="D46" s="1090"/>
      <c r="E46" s="1090"/>
      <c r="F46" s="1109"/>
      <c r="G46" s="1109"/>
      <c r="I46" s="1111"/>
      <c r="J46" s="1090"/>
      <c r="K46" s="1109"/>
      <c r="L46" s="1109"/>
      <c r="M46" s="1109"/>
      <c r="N46" s="1110"/>
      <c r="O46" s="1110"/>
      <c r="P46" s="1110"/>
      <c r="Q46" s="1086"/>
      <c r="R46" s="1087"/>
      <c r="S46" s="990"/>
    </row>
    <row r="47" spans="1:19" s="991" customFormat="1" ht="9" customHeight="1" x14ac:dyDescent="0.25">
      <c r="A47" s="1108"/>
      <c r="B47" s="1109"/>
      <c r="C47" s="1109"/>
      <c r="D47" s="1109"/>
      <c r="E47" s="1090"/>
      <c r="F47" s="1109"/>
      <c r="G47" s="1109"/>
      <c r="H47" s="1109"/>
      <c r="I47" s="1109"/>
      <c r="J47" s="1090"/>
      <c r="K47" s="1109"/>
      <c r="L47" s="1109"/>
      <c r="M47" s="1109"/>
      <c r="N47" s="1109"/>
      <c r="O47" s="1084"/>
      <c r="P47" s="1084"/>
      <c r="Q47" s="1086"/>
      <c r="R47" s="1087"/>
      <c r="S47" s="990"/>
    </row>
    <row r="48" spans="1:19" s="755" customFormat="1" ht="6.75" customHeight="1" x14ac:dyDescent="0.25">
      <c r="A48" s="1113"/>
      <c r="B48" s="1113"/>
      <c r="C48" s="1113"/>
      <c r="D48" s="1113"/>
      <c r="E48" s="1113"/>
      <c r="F48" s="1114"/>
      <c r="G48" s="1114"/>
      <c r="H48" s="1114"/>
      <c r="I48" s="1114"/>
      <c r="J48" s="1115"/>
      <c r="K48" s="1116"/>
      <c r="L48" s="1117"/>
      <c r="M48" s="1116"/>
      <c r="N48" s="1117"/>
      <c r="O48" s="1116"/>
      <c r="P48" s="1117"/>
      <c r="Q48" s="1116"/>
      <c r="R48" s="1117"/>
      <c r="S48" s="1118"/>
    </row>
    <row r="49" spans="1:18" s="1048" customFormat="1" ht="10.5" customHeight="1" x14ac:dyDescent="0.25">
      <c r="A49" s="873" t="s">
        <v>54</v>
      </c>
      <c r="B49" s="874"/>
      <c r="C49" s="874"/>
      <c r="D49" s="875"/>
      <c r="E49" s="1119" t="s">
        <v>60</v>
      </c>
      <c r="F49" s="1040" t="s">
        <v>61</v>
      </c>
      <c r="G49" s="1119"/>
      <c r="H49" s="1119"/>
      <c r="I49" s="1120"/>
      <c r="J49" s="1119" t="s">
        <v>60</v>
      </c>
      <c r="K49" s="1040" t="s">
        <v>123</v>
      </c>
      <c r="L49" s="1043"/>
      <c r="M49" s="1040" t="s">
        <v>124</v>
      </c>
      <c r="N49" s="1044"/>
      <c r="O49" s="1045" t="s">
        <v>125</v>
      </c>
      <c r="P49" s="1045"/>
      <c r="Q49" s="1046"/>
      <c r="R49" s="1047"/>
    </row>
    <row r="50" spans="1:18" s="1048" customFormat="1" ht="9" customHeight="1" x14ac:dyDescent="0.25">
      <c r="A50" s="1050" t="s">
        <v>65</v>
      </c>
      <c r="B50" s="1051"/>
      <c r="C50" s="1052"/>
      <c r="D50" s="1053"/>
      <c r="E50" s="1054">
        <v>1</v>
      </c>
      <c r="F50" s="913" t="str">
        <f>IF(E50&gt;$R$57,,UPPER(VLOOKUP(E50,'1MD ELO (14)'!$A$7:$Q$134,2)))</f>
        <v>ZSIROS</v>
      </c>
      <c r="G50" s="1121"/>
      <c r="H50" s="913"/>
      <c r="I50" s="906"/>
      <c r="J50" s="1057" t="s">
        <v>66</v>
      </c>
      <c r="K50" s="909"/>
      <c r="L50" s="897"/>
      <c r="M50" s="909"/>
      <c r="N50" s="1058"/>
      <c r="O50" s="1059" t="s">
        <v>67</v>
      </c>
      <c r="P50" s="1060"/>
      <c r="Q50" s="1060"/>
      <c r="R50" s="1061"/>
    </row>
    <row r="51" spans="1:18" s="1048" customFormat="1" ht="9" customHeight="1" x14ac:dyDescent="0.25">
      <c r="A51" s="1062" t="s">
        <v>126</v>
      </c>
      <c r="B51" s="1063"/>
      <c r="C51" s="1064"/>
      <c r="D51" s="1065"/>
      <c r="E51" s="1054">
        <v>2</v>
      </c>
      <c r="F51" s="913" t="str">
        <f>IF(E51&gt;$R$57,,UPPER(VLOOKUP(E51,'1MD ELO (14)'!$A$7:$Q$134,2)))</f>
        <v>KOZMA</v>
      </c>
      <c r="G51" s="1121"/>
      <c r="H51" s="913"/>
      <c r="I51" s="906"/>
      <c r="J51" s="1057" t="s">
        <v>69</v>
      </c>
      <c r="K51" s="909"/>
      <c r="L51" s="897"/>
      <c r="M51" s="909"/>
      <c r="N51" s="1058"/>
      <c r="O51" s="1066"/>
      <c r="P51" s="1067"/>
      <c r="Q51" s="1063"/>
      <c r="R51" s="1068"/>
    </row>
    <row r="52" spans="1:18" s="1048" customFormat="1" ht="9" customHeight="1" x14ac:dyDescent="0.25">
      <c r="A52" s="910"/>
      <c r="B52" s="911"/>
      <c r="C52" s="1069"/>
      <c r="D52" s="912"/>
      <c r="E52" s="1054">
        <v>3</v>
      </c>
      <c r="F52" s="913" t="str">
        <f>IF(E52&gt;$R$57,,UPPER(VLOOKUP(E52,'1MD ELO (14)'!$A$7:$Q$134,2)))</f>
        <v>MOLNÁR</v>
      </c>
      <c r="G52" s="1121"/>
      <c r="H52" s="913"/>
      <c r="I52" s="906"/>
      <c r="J52" s="1057" t="s">
        <v>70</v>
      </c>
      <c r="K52" s="909"/>
      <c r="L52" s="897"/>
      <c r="M52" s="909"/>
      <c r="N52" s="1058"/>
      <c r="O52" s="1059" t="s">
        <v>71</v>
      </c>
      <c r="P52" s="1060"/>
      <c r="Q52" s="1060"/>
      <c r="R52" s="1061"/>
    </row>
    <row r="53" spans="1:18" s="1048" customFormat="1" ht="9" customHeight="1" x14ac:dyDescent="0.25">
      <c r="A53" s="915"/>
      <c r="B53" s="916"/>
      <c r="C53" s="916"/>
      <c r="D53" s="917"/>
      <c r="E53" s="1054">
        <v>4</v>
      </c>
      <c r="F53" s="913" t="str">
        <f>IF(E53&gt;$R$57,,UPPER(VLOOKUP(E53,'1MD ELO (14)'!$A$7:$Q$134,2)))</f>
        <v>HOLECSKÓ</v>
      </c>
      <c r="G53" s="1121"/>
      <c r="H53" s="913"/>
      <c r="I53" s="906"/>
      <c r="J53" s="1057" t="s">
        <v>72</v>
      </c>
      <c r="K53" s="909"/>
      <c r="L53" s="897"/>
      <c r="M53" s="909"/>
      <c r="N53" s="1058"/>
      <c r="O53" s="909"/>
      <c r="P53" s="897"/>
      <c r="Q53" s="909"/>
      <c r="R53" s="1058"/>
    </row>
    <row r="54" spans="1:18" s="1048" customFormat="1" ht="9" customHeight="1" x14ac:dyDescent="0.25">
      <c r="A54" s="919"/>
      <c r="B54" s="920"/>
      <c r="C54" s="920"/>
      <c r="D54" s="921"/>
      <c r="E54" s="1054"/>
      <c r="F54" s="913"/>
      <c r="G54" s="1121"/>
      <c r="H54" s="913"/>
      <c r="I54" s="906"/>
      <c r="J54" s="1057" t="s">
        <v>73</v>
      </c>
      <c r="K54" s="909"/>
      <c r="L54" s="897"/>
      <c r="M54" s="909"/>
      <c r="N54" s="1058"/>
      <c r="O54" s="1063"/>
      <c r="P54" s="1067"/>
      <c r="Q54" s="1063"/>
      <c r="R54" s="1068"/>
    </row>
    <row r="55" spans="1:18" s="1048" customFormat="1" ht="9" customHeight="1" x14ac:dyDescent="0.25">
      <c r="A55" s="922"/>
      <c r="B55" s="923"/>
      <c r="C55" s="916"/>
      <c r="D55" s="917"/>
      <c r="E55" s="1054"/>
      <c r="F55" s="913"/>
      <c r="G55" s="1121"/>
      <c r="H55" s="913"/>
      <c r="I55" s="906"/>
      <c r="J55" s="1057" t="s">
        <v>74</v>
      </c>
      <c r="K55" s="909"/>
      <c r="L55" s="897"/>
      <c r="M55" s="909"/>
      <c r="N55" s="1058"/>
      <c r="O55" s="1059" t="s">
        <v>34</v>
      </c>
      <c r="P55" s="1060"/>
      <c r="Q55" s="1060"/>
      <c r="R55" s="1061"/>
    </row>
    <row r="56" spans="1:18" s="1048" customFormat="1" ht="9" customHeight="1" x14ac:dyDescent="0.25">
      <c r="A56" s="922"/>
      <c r="B56" s="923"/>
      <c r="C56" s="1070"/>
      <c r="D56" s="924"/>
      <c r="E56" s="1054"/>
      <c r="F56" s="913"/>
      <c r="G56" s="1121"/>
      <c r="H56" s="913"/>
      <c r="I56" s="906"/>
      <c r="J56" s="1057" t="s">
        <v>75</v>
      </c>
      <c r="K56" s="909"/>
      <c r="L56" s="897"/>
      <c r="M56" s="909"/>
      <c r="N56" s="1058"/>
      <c r="O56" s="909"/>
      <c r="P56" s="897"/>
      <c r="Q56" s="909"/>
      <c r="R56" s="1058"/>
    </row>
    <row r="57" spans="1:18" s="1048" customFormat="1" ht="9" customHeight="1" x14ac:dyDescent="0.25">
      <c r="A57" s="925"/>
      <c r="B57" s="926"/>
      <c r="C57" s="1071"/>
      <c r="D57" s="927"/>
      <c r="E57" s="1072"/>
      <c r="F57" s="929"/>
      <c r="G57" s="1122"/>
      <c r="H57" s="929"/>
      <c r="I57" s="932"/>
      <c r="J57" s="1075" t="s">
        <v>76</v>
      </c>
      <c r="K57" s="1063"/>
      <c r="L57" s="1067"/>
      <c r="M57" s="1063"/>
      <c r="N57" s="1068"/>
      <c r="O57" s="1063">
        <f>R4</f>
        <v>0</v>
      </c>
      <c r="P57" s="1067"/>
      <c r="Q57" s="1063"/>
      <c r="R57" s="1076">
        <f>MIN(4,'1MD ELO (14)'!Q5)</f>
        <v>4</v>
      </c>
    </row>
  </sheetData>
  <mergeCells count="1">
    <mergeCell ref="A4:C4"/>
  </mergeCells>
  <conditionalFormatting sqref="B39 B41 B43 B45 B47">
    <cfRule type="cellIs" dxfId="199" priority="10" operator="equal">
      <formula>"QA"</formula>
    </cfRule>
    <cfRule type="cellIs" dxfId="198" priority="11" operator="equal">
      <formula>"DA"</formula>
    </cfRule>
  </conditionalFormatting>
  <conditionalFormatting sqref="E7 E9 E11 E13 E15 E17 E19 E21 E23 E25 E27 E29 E31 E33 E35 E37">
    <cfRule type="expression" dxfId="197" priority="13">
      <formula>$E7&lt;5</formula>
    </cfRule>
  </conditionalFormatting>
  <conditionalFormatting sqref="E39 E41 E43 E45 E47">
    <cfRule type="expression" dxfId="196" priority="5">
      <formula>AND($E39&lt;9,$C39&gt;0)</formula>
    </cfRule>
  </conditionalFormatting>
  <conditionalFormatting sqref="F7 F9 F11 F13 F15 F17 F19 F21 F23 F25 F27 F29 F31 F33 F35 F37">
    <cfRule type="cellIs" dxfId="195" priority="14" operator="equal">
      <formula>"Bye"</formula>
    </cfRule>
  </conditionalFormatting>
  <conditionalFormatting sqref="F39 F41 F43 F45 F47">
    <cfRule type="cellIs" dxfId="194" priority="6" operator="equal">
      <formula>"Bye"</formula>
    </cfRule>
    <cfRule type="expression" dxfId="193" priority="7">
      <formula>AND($E39&lt;9,$C39&gt;0)</formula>
    </cfRule>
  </conditionalFormatting>
  <conditionalFormatting sqref="H7 H9 H11 H13 H15 H17 H19 H21 H23 H25 H27 H29 H31 H33 H35 H37 G39:I39 G41:I41 G43:I43 G45:I45 G47:I47">
    <cfRule type="expression" dxfId="192" priority="1">
      <formula>AND($E7&lt;9,$C7&gt;0)</formula>
    </cfRule>
  </conditionalFormatting>
  <conditionalFormatting sqref="I8 K10 I12 M14 I16 K18 I20 O22 I24 K26 I28 M30 I32 K34 I36 M40 I42 K44 I46">
    <cfRule type="expression" dxfId="191" priority="2">
      <formula>AND($O$1="CU",I8="Umpire")</formula>
    </cfRule>
    <cfRule type="expression" dxfId="190" priority="3">
      <formula>AND($O$1="CU",I8&lt;&gt;"Umpire",J8&lt;&gt;"")</formula>
    </cfRule>
    <cfRule type="expression" dxfId="189" priority="4">
      <formula>AND($O$1="CU",I8&lt;&gt;"Umpire")</formula>
    </cfRule>
  </conditionalFormatting>
  <conditionalFormatting sqref="J8 L10 J12 N14 J16 L18 J20 P22 J24 L26 J28 N30 J32 L34 J36 R57">
    <cfRule type="expression" dxfId="188" priority="12">
      <formula>$O$1="CU"</formula>
    </cfRule>
  </conditionalFormatting>
  <conditionalFormatting sqref="K8 M10 K12 O14 K16 M18 K20 Q22 K24 M26 K28 O30 K32 M34 K36 O40 K42 M44 K46">
    <cfRule type="expression" dxfId="187" priority="8">
      <formula>J8="as"</formula>
    </cfRule>
    <cfRule type="expression" dxfId="186" priority="9">
      <formula>J8="bs"</formula>
    </cfRule>
  </conditionalFormatting>
  <dataValidations count="1">
    <dataValidation type="list" allowBlank="1" showInputMessage="1" sqref="I8 K10 I12 M14 I16 K18 I20 O22 I24 K26 I28 M30 I32 K34 I36 M40 I42 K44 I46" xr:uid="{C5EB75E6-8EE3-4FE4-B53A-378DAF466439}">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17761" r:id="rId3" name="Button 1">
              <controlPr defaultSize="0" autoFill="0" autoPict="0" altText="Legyen bíró">
                <anchor moveWithCells="1">
                  <from>
                    <xdr:col>12</xdr:col>
                    <xdr:colOff>655320</xdr:colOff>
                    <xdr:row>0</xdr:row>
                    <xdr:rowOff>7620</xdr:rowOff>
                  </from>
                  <to>
                    <xdr:col>14</xdr:col>
                    <xdr:colOff>464820</xdr:colOff>
                    <xdr:row>0</xdr:row>
                    <xdr:rowOff>213360</xdr:rowOff>
                  </to>
                </anchor>
              </controlPr>
            </control>
          </mc:Choice>
        </mc:AlternateContent>
        <mc:AlternateContent xmlns:mc="http://schemas.openxmlformats.org/markup-compatibility/2006">
          <mc:Choice Requires="x14">
            <control shapeId="117762" r:id="rId4" name="Button 2">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mc:AlternateContent xmlns:mc="http://schemas.openxmlformats.org/markup-compatibility/2006">
          <mc:Choice Requires="x14">
            <control shapeId="117763" r:id="rId5" name="Button 3">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117764" r:id="rId6" name="Button 4">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7BDF-25D7-4496-B19F-6BC8559628F0}">
  <sheetPr>
    <tabColor rgb="FFCCFFFF"/>
  </sheetPr>
  <dimension ref="A1:Q156"/>
  <sheetViews>
    <sheetView showGridLines="0" showZeros="0" zoomScaleNormal="100" workbookViewId="0">
      <pane ySplit="6" topLeftCell="A7" activePane="bottomLeft" state="frozen"/>
      <selection activeCell="C17" sqref="C17"/>
      <selection pane="bottomLeft" activeCell="C17" sqref="C17"/>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[9]Altalanos!$A$6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[9]Altalanos!$B$8</f>
        <v>V. (U14) – Lány / A</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[9]Altalanos!$A$10</f>
        <v>2025. 04. 29-30.</v>
      </c>
      <c r="B5" s="766"/>
      <c r="C5" s="767" t="str">
        <f>[9]Altalanos!$C$10</f>
        <v>Berettyóújfalu</v>
      </c>
      <c r="D5" s="768" t="str">
        <f>[9]Altalanos!$D$10</f>
        <v xml:space="preserve">  </v>
      </c>
      <c r="E5" s="768"/>
      <c r="F5" s="768"/>
      <c r="G5" s="768"/>
      <c r="H5" s="769">
        <f>[9]Altalanos!$E$10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430</v>
      </c>
      <c r="C7" s="787" t="s">
        <v>431</v>
      </c>
      <c r="D7" s="788" t="s">
        <v>89</v>
      </c>
      <c r="E7" s="789"/>
      <c r="F7" s="790"/>
      <c r="G7" s="791"/>
      <c r="H7" s="788"/>
      <c r="I7" s="788"/>
      <c r="J7" s="792"/>
      <c r="K7" s="793"/>
      <c r="L7" s="794"/>
      <c r="M7" s="793"/>
      <c r="N7" s="795"/>
      <c r="O7" s="788"/>
      <c r="P7" s="796"/>
      <c r="Q7" s="797"/>
    </row>
    <row r="8" spans="1:17" s="798" customFormat="1" ht="18.75" customHeight="1" x14ac:dyDescent="0.25">
      <c r="A8" s="786">
        <v>2</v>
      </c>
      <c r="B8" s="787"/>
      <c r="C8" s="787"/>
      <c r="D8" s="788"/>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185" priority="12">
      <formula>$Q7&gt;=1</formula>
    </cfRule>
  </conditionalFormatting>
  <conditionalFormatting sqref="B7:D37">
    <cfRule type="expression" dxfId="184" priority="1">
      <formula>$Q7&gt;=1</formula>
    </cfRule>
  </conditionalFormatting>
  <conditionalFormatting sqref="E7:E14">
    <cfRule type="expression" dxfId="183" priority="5">
      <formula>AND(ROUNDDOWN(($A$4-E7)/365.25,0)&lt;=13,G7&lt;&gt;"OK")</formula>
    </cfRule>
    <cfRule type="expression" dxfId="182" priority="6">
      <formula>AND(ROUNDDOWN(($A$4-E7)/365.25,0)&lt;=14,G7&lt;&gt;"OK")</formula>
    </cfRule>
    <cfRule type="expression" dxfId="181" priority="7">
      <formula>AND(ROUNDDOWN(($A$4-E7)/365.25,0)&lt;=17,G7&lt;&gt;"OK")</formula>
    </cfRule>
    <cfRule type="expression" dxfId="180" priority="8">
      <formula>AND(ROUNDDOWN(($A$4-E7)/365.25,0)&lt;=13,G7&lt;&gt;"OK")</formula>
    </cfRule>
    <cfRule type="expression" dxfId="179" priority="9">
      <formula>AND(ROUNDDOWN(($A$4-E7)/365.25,0)&lt;=14,G7&lt;&gt;"OK")</formula>
    </cfRule>
    <cfRule type="expression" dxfId="178" priority="10">
      <formula>AND(ROUNDDOWN(($A$4-E7)/365.25,0)&lt;=17,G7&lt;&gt;"OK")</formula>
    </cfRule>
  </conditionalFormatting>
  <conditionalFormatting sqref="E7:E27 E29:E37">
    <cfRule type="expression" dxfId="177" priority="2">
      <formula>AND(ROUNDDOWN(($A$4-E7)/365.25,0)&lt;=13,G7&lt;&gt;"OK")</formula>
    </cfRule>
    <cfRule type="expression" dxfId="176" priority="3">
      <formula>AND(ROUNDDOWN(($A$4-E7)/365.25,0)&lt;=14,G7&lt;&gt;"OK")</formula>
    </cfRule>
    <cfRule type="expression" dxfId="175" priority="4">
      <formula>AND(ROUNDDOWN(($A$4-E7)/365.25,0)&lt;=17,G7&lt;&gt;"OK")</formula>
    </cfRule>
  </conditionalFormatting>
  <conditionalFormatting sqref="E7:E156">
    <cfRule type="expression" dxfId="174" priority="13">
      <formula>AND(ROUNDDOWN(($A$4-E7)/365.25,0)&lt;=13,G7&lt;&gt;"OK")</formula>
    </cfRule>
    <cfRule type="expression" dxfId="173" priority="14">
      <formula>AND(ROUNDDOWN(($A$4-E7)/365.25,0)&lt;=14,G7&lt;&gt;"OK")</formula>
    </cfRule>
    <cfRule type="expression" dxfId="172" priority="15">
      <formula>AND(ROUNDDOWN(($A$4-E7)/365.25,0)&lt;=17,G7&lt;&gt;"OK")</formula>
    </cfRule>
  </conditionalFormatting>
  <conditionalFormatting sqref="J7:J156">
    <cfRule type="cellIs" dxfId="171"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18785"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18786"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70405-20BF-4CBF-A3FE-09EC0B826FFE}">
  <sheetPr>
    <tabColor rgb="FF00FF00"/>
  </sheetPr>
  <dimension ref="A1:AK43"/>
  <sheetViews>
    <sheetView showZeros="0" zoomScaleNormal="100" workbookViewId="0">
      <selection activeCell="C17" sqref="C17"/>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4" width="8.6640625" style="740"/>
    <col min="25" max="25" width="10.33203125" style="740" hidden="1" customWidth="1"/>
    <col min="26" max="37" width="11.5546875" style="740" hidden="1" customWidth="1"/>
    <col min="38" max="16384" width="8.6640625" style="740"/>
  </cols>
  <sheetData>
    <row r="1" spans="1:37" ht="24.6" x14ac:dyDescent="0.25">
      <c r="A1" s="815" t="str">
        <f>[9]Altalanos!$A$6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[9]Altalanos!$B$8</f>
        <v>V. (U14) – Lány / A</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[9]Altalanos!$A$10</f>
        <v>2025. 04. 29-30.</v>
      </c>
      <c r="B4" s="840"/>
      <c r="C4" s="840"/>
      <c r="D4" s="841"/>
      <c r="E4" s="842" t="str">
        <f>[9]Altalanos!$C$10</f>
        <v>Berettyóújfalu</v>
      </c>
      <c r="F4" s="842"/>
      <c r="G4" s="842"/>
      <c r="H4" s="843"/>
      <c r="I4" s="842"/>
      <c r="J4" s="844"/>
      <c r="K4" s="843"/>
      <c r="L4" s="845">
        <f>[9]Altalanos!$E$10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Y5" s="833">
        <f>IF(OR([9]Altalanos!$A$8="F1",[9]Altalanos!$A$8="F2",[9]Altalanos!$A$8="N1",[9]Altalanos!$A$8="N2"),1,2)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(15)'!$A$7:$O$22,5))</f>
        <v>0</v>
      </c>
      <c r="D7" s="858">
        <f>IF($B7="","",VLOOKUP($B7,'1MD ELO (15)'!$A$7:$O$22,15))</f>
        <v>0</v>
      </c>
      <c r="E7" s="859" t="str">
        <f>UPPER(IF($B7="","",VLOOKUP($B7,'1MD ELO (15)'!$A$7:$O$22,2)))</f>
        <v>FARKAS</v>
      </c>
      <c r="F7" s="860"/>
      <c r="G7" s="859" t="str">
        <f>IF($B7="","",VLOOKUP($B7,'1MD ELO (15)'!$A$7:$O$22,3))</f>
        <v>Nelli</v>
      </c>
      <c r="H7" s="860"/>
      <c r="I7" s="859" t="str">
        <f>IF($B7="","",VLOOKUP($B7,'1MD ELO (15)'!$A$7:$O$22,4))</f>
        <v>Db., Hatvani I.</v>
      </c>
      <c r="J7" s="855"/>
      <c r="K7" s="861"/>
      <c r="L7" s="862" t="str">
        <f>IF(K7="","",CONCATENATE(VLOOKUP($Y$3,$AB$1:$AK$1,K7)," pont"))</f>
        <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c r="C9" s="858" t="str">
        <f>IF($B9="","",VLOOKUP($B9,'1MD ELO (15)'!$A$7:$O$22,5))</f>
        <v/>
      </c>
      <c r="D9" s="858" t="str">
        <f>IF($B9="","",VLOOKUP($B9,'1MD ELO (15)'!$A$7:$O$22,15))</f>
        <v/>
      </c>
      <c r="E9" s="859" t="str">
        <f>UPPER(IF($B9="","",VLOOKUP($B9,'1MD ELO (15)'!$A$7:$O$22,2)))</f>
        <v/>
      </c>
      <c r="F9" s="860"/>
      <c r="G9" s="859" t="str">
        <f>IF($B9="","",VLOOKUP($B9,'1MD ELO (15)'!$A$7:$O$22,3))</f>
        <v/>
      </c>
      <c r="H9" s="860"/>
      <c r="I9" s="859" t="str">
        <f>IF($B9="","",VLOOKUP($B9,'1MD ELO (15)'!$A$7:$O$22,4))</f>
        <v/>
      </c>
      <c r="J9" s="855"/>
      <c r="K9" s="861"/>
      <c r="L9" s="862" t="str">
        <f>IF(K9="","",CONCATENATE(VLOOKUP($Y$3,$AB$1:$AK$1,K9)," pont"))</f>
        <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(15)'!$A$7:$O$22,5))</f>
        <v/>
      </c>
      <c r="D11" s="858" t="str">
        <f>IF($B11="","",VLOOKUP($B11,'1MD ELO (15)'!$A$7:$O$22,15))</f>
        <v/>
      </c>
      <c r="E11" s="859" t="str">
        <f>UPPER(IF($B11="","",VLOOKUP($B11,'1MD ELO (15)'!$A$7:$O$22,2)))</f>
        <v/>
      </c>
      <c r="F11" s="860"/>
      <c r="G11" s="859" t="str">
        <f>IF($B11="","",VLOOKUP($B11,'1MD ELO (15)'!$A$7:$O$22,3))</f>
        <v/>
      </c>
      <c r="H11" s="860"/>
      <c r="I11" s="859" t="str">
        <f>IF($B11="","",VLOOKUP($B11,'1MD ELO (15)'!$A$7:$O$22,4))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FARKAS</v>
      </c>
      <c r="E18" s="868"/>
      <c r="F18" s="868" t="str">
        <f>E9</f>
        <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FARKAS</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170" priority="2" operator="equal">
      <formula>"Bye"</formula>
    </cfRule>
  </conditionalFormatting>
  <conditionalFormatting sqref="R41">
    <cfRule type="expression" dxfId="169" priority="1">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8594E-3434-4A29-8954-0AC5E987306C}">
  <sheetPr>
    <tabColor rgb="FFCCFFFF"/>
  </sheetPr>
  <dimension ref="A1:Q156"/>
  <sheetViews>
    <sheetView showGridLines="0" showZeros="0" zoomScaleNormal="100" workbookViewId="0">
      <pane ySplit="6" topLeftCell="A7" activePane="bottomLeft" state="frozen"/>
      <selection activeCell="C17" sqref="C17"/>
      <selection pane="bottomLeft" activeCell="C17" sqref="C17"/>
    </sheetView>
  </sheetViews>
  <sheetFormatPr defaultColWidth="8.6640625" defaultRowHeight="12.75" customHeight="1" x14ac:dyDescent="0.25"/>
  <cols>
    <col min="1" max="1" width="3.88671875" style="740" customWidth="1"/>
    <col min="2" max="2" width="16.5546875" style="740" customWidth="1"/>
    <col min="3" max="3" width="14" style="740" customWidth="1"/>
    <col min="4" max="4" width="13.88671875" style="812" customWidth="1"/>
    <col min="5" max="5" width="12.109375" style="813" customWidth="1"/>
    <col min="6" max="6" width="6.109375" style="814" hidden="1" customWidth="1"/>
    <col min="7" max="7" width="29.8867187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[9]Altalanos!$A$6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[9]Altalanos!$C$8</f>
        <v>V. (U14)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[9]Altalanos!$A$10</f>
        <v>2025. 04. 29-30.</v>
      </c>
      <c r="B5" s="766"/>
      <c r="C5" s="767" t="str">
        <f>[9]Altalanos!$C$10</f>
        <v>Berettyóújfalu</v>
      </c>
      <c r="D5" s="768" t="str">
        <f>[9]Altalanos!$D$10</f>
        <v xml:space="preserve">  </v>
      </c>
      <c r="E5" s="768"/>
      <c r="F5" s="768"/>
      <c r="G5" s="768"/>
      <c r="H5" s="769">
        <f>[9]Altalanos!$E$10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263</v>
      </c>
      <c r="C7" s="787" t="s">
        <v>432</v>
      </c>
      <c r="D7" s="788" t="s">
        <v>433</v>
      </c>
      <c r="E7" s="789"/>
      <c r="F7" s="790"/>
      <c r="G7" s="791"/>
      <c r="H7" s="788"/>
      <c r="I7" s="788"/>
      <c r="J7" s="792"/>
      <c r="K7" s="793"/>
      <c r="L7" s="794"/>
      <c r="M7" s="793"/>
      <c r="N7" s="795"/>
      <c r="O7" s="788"/>
      <c r="P7" s="796"/>
      <c r="Q7" s="797"/>
    </row>
    <row r="8" spans="1:17" s="798" customFormat="1" ht="18.75" customHeight="1" x14ac:dyDescent="0.25">
      <c r="A8" s="786">
        <v>2</v>
      </c>
      <c r="B8" s="787" t="s">
        <v>371</v>
      </c>
      <c r="C8" s="787" t="s">
        <v>402</v>
      </c>
      <c r="D8" s="788" t="s">
        <v>282</v>
      </c>
      <c r="E8" s="789"/>
      <c r="F8" s="799"/>
      <c r="G8" s="800"/>
      <c r="H8" s="788"/>
      <c r="I8" s="788"/>
      <c r="J8" s="792"/>
      <c r="K8" s="793"/>
      <c r="L8" s="794"/>
      <c r="M8" s="793"/>
      <c r="N8" s="795"/>
      <c r="O8" s="788"/>
      <c r="P8" s="796"/>
      <c r="Q8" s="797"/>
    </row>
    <row r="9" spans="1:17" s="798" customFormat="1" ht="18.75" customHeight="1" x14ac:dyDescent="0.25">
      <c r="A9" s="786">
        <v>3</v>
      </c>
      <c r="B9" s="787" t="s">
        <v>434</v>
      </c>
      <c r="C9" s="787" t="s">
        <v>435</v>
      </c>
      <c r="D9" s="788" t="s">
        <v>282</v>
      </c>
      <c r="E9" s="789"/>
      <c r="F9" s="799"/>
      <c r="G9" s="800"/>
      <c r="H9" s="788"/>
      <c r="I9" s="788"/>
      <c r="J9" s="792"/>
      <c r="K9" s="793"/>
      <c r="L9" s="794"/>
      <c r="M9" s="793"/>
      <c r="N9" s="795"/>
      <c r="O9" s="788"/>
      <c r="P9" s="801"/>
      <c r="Q9" s="802"/>
    </row>
    <row r="10" spans="1:17" s="798" customFormat="1" ht="18.75" customHeight="1" x14ac:dyDescent="0.25">
      <c r="A10" s="786">
        <v>4</v>
      </c>
      <c r="B10" s="787" t="s">
        <v>383</v>
      </c>
      <c r="C10" s="787" t="s">
        <v>272</v>
      </c>
      <c r="D10" s="788" t="s">
        <v>250</v>
      </c>
      <c r="E10" s="789"/>
      <c r="F10" s="799"/>
      <c r="G10" s="800"/>
      <c r="H10" s="788"/>
      <c r="I10" s="788"/>
      <c r="J10" s="792"/>
      <c r="K10" s="793"/>
      <c r="L10" s="794"/>
      <c r="M10" s="793"/>
      <c r="N10" s="795"/>
      <c r="O10" s="788"/>
      <c r="P10" s="803"/>
      <c r="Q10" s="804"/>
    </row>
    <row r="11" spans="1:17" s="798" customFormat="1" ht="18.75" customHeight="1" x14ac:dyDescent="0.25">
      <c r="A11" s="786">
        <v>5</v>
      </c>
      <c r="B11" s="787" t="s">
        <v>436</v>
      </c>
      <c r="C11" s="787" t="s">
        <v>437</v>
      </c>
      <c r="D11" s="788" t="s">
        <v>250</v>
      </c>
      <c r="E11" s="789"/>
      <c r="F11" s="799"/>
      <c r="G11" s="800"/>
      <c r="H11" s="788"/>
      <c r="I11" s="788"/>
      <c r="J11" s="792"/>
      <c r="K11" s="793"/>
      <c r="L11" s="794"/>
      <c r="M11" s="793"/>
      <c r="N11" s="795"/>
      <c r="O11" s="788"/>
      <c r="P11" s="803"/>
      <c r="Q11" s="804"/>
    </row>
    <row r="12" spans="1:17" s="798" customFormat="1" ht="18.75" customHeight="1" x14ac:dyDescent="0.25">
      <c r="A12" s="786">
        <v>6</v>
      </c>
      <c r="B12" s="787" t="s">
        <v>438</v>
      </c>
      <c r="C12" s="787" t="s">
        <v>439</v>
      </c>
      <c r="D12" s="788" t="s">
        <v>97</v>
      </c>
      <c r="E12" s="789"/>
      <c r="F12" s="799"/>
      <c r="G12" s="800"/>
      <c r="H12" s="788"/>
      <c r="I12" s="788"/>
      <c r="J12" s="792"/>
      <c r="K12" s="793"/>
      <c r="L12" s="794"/>
      <c r="M12" s="793"/>
      <c r="N12" s="795"/>
      <c r="O12" s="788"/>
      <c r="P12" s="803"/>
      <c r="Q12" s="804"/>
    </row>
    <row r="13" spans="1:17" s="798" customFormat="1" ht="18.75" customHeight="1" x14ac:dyDescent="0.25">
      <c r="A13" s="786">
        <v>7</v>
      </c>
      <c r="B13" s="787" t="s">
        <v>299</v>
      </c>
      <c r="C13" s="787" t="s">
        <v>440</v>
      </c>
      <c r="D13" s="788" t="s">
        <v>97</v>
      </c>
      <c r="E13" s="789"/>
      <c r="F13" s="799"/>
      <c r="G13" s="800"/>
      <c r="H13" s="788"/>
      <c r="I13" s="788"/>
      <c r="J13" s="792"/>
      <c r="K13" s="793"/>
      <c r="L13" s="794"/>
      <c r="M13" s="793"/>
      <c r="N13" s="795"/>
      <c r="O13" s="788"/>
      <c r="P13" s="803"/>
      <c r="Q13" s="804"/>
    </row>
    <row r="14" spans="1:17" s="798" customFormat="1" ht="18.75" customHeight="1" x14ac:dyDescent="0.25">
      <c r="A14" s="786">
        <v>8</v>
      </c>
      <c r="B14" s="787" t="s">
        <v>441</v>
      </c>
      <c r="C14" s="787" t="s">
        <v>442</v>
      </c>
      <c r="D14" s="788" t="s">
        <v>97</v>
      </c>
      <c r="E14" s="789"/>
      <c r="F14" s="799"/>
      <c r="G14" s="800"/>
      <c r="H14" s="788"/>
      <c r="I14" s="788"/>
      <c r="J14" s="792"/>
      <c r="K14" s="793"/>
      <c r="L14" s="794"/>
      <c r="M14" s="793"/>
      <c r="N14" s="795"/>
      <c r="O14" s="788"/>
      <c r="P14" s="803"/>
      <c r="Q14" s="804"/>
    </row>
    <row r="15" spans="1:17" s="798" customFormat="1" ht="18.75" customHeight="1" x14ac:dyDescent="0.25">
      <c r="A15" s="786">
        <v>9</v>
      </c>
      <c r="B15" s="787" t="s">
        <v>441</v>
      </c>
      <c r="C15" s="787" t="s">
        <v>443</v>
      </c>
      <c r="D15" s="788" t="s">
        <v>97</v>
      </c>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168" priority="12">
      <formula>$Q7&gt;=1</formula>
    </cfRule>
  </conditionalFormatting>
  <conditionalFormatting sqref="B7:D37">
    <cfRule type="expression" dxfId="167" priority="1">
      <formula>$Q7&gt;=1</formula>
    </cfRule>
  </conditionalFormatting>
  <conditionalFormatting sqref="E7:E14">
    <cfRule type="expression" dxfId="166" priority="5">
      <formula>AND(ROUNDDOWN(($A$4-E7)/365.25,0)&lt;=13,G7&lt;&gt;"OK")</formula>
    </cfRule>
    <cfRule type="expression" dxfId="165" priority="6">
      <formula>AND(ROUNDDOWN(($A$4-E7)/365.25,0)&lt;=14,G7&lt;&gt;"OK")</formula>
    </cfRule>
    <cfRule type="expression" dxfId="164" priority="7">
      <formula>AND(ROUNDDOWN(($A$4-E7)/365.25,0)&lt;=17,G7&lt;&gt;"OK")</formula>
    </cfRule>
    <cfRule type="expression" dxfId="163" priority="8">
      <formula>AND(ROUNDDOWN(($A$4-E7)/365.25,0)&lt;=13,G7&lt;&gt;"OK")</formula>
    </cfRule>
    <cfRule type="expression" dxfId="162" priority="9">
      <formula>AND(ROUNDDOWN(($A$4-E7)/365.25,0)&lt;=14,G7&lt;&gt;"OK")</formula>
    </cfRule>
    <cfRule type="expression" dxfId="161" priority="10">
      <formula>AND(ROUNDDOWN(($A$4-E7)/365.25,0)&lt;=17,G7&lt;&gt;"OK")</formula>
    </cfRule>
  </conditionalFormatting>
  <conditionalFormatting sqref="E7:E27 E29:E37">
    <cfRule type="expression" dxfId="160" priority="2">
      <formula>AND(ROUNDDOWN(($A$4-E7)/365.25,0)&lt;=13,G7&lt;&gt;"OK")</formula>
    </cfRule>
    <cfRule type="expression" dxfId="159" priority="3">
      <formula>AND(ROUNDDOWN(($A$4-E7)/365.25,0)&lt;=14,G7&lt;&gt;"OK")</formula>
    </cfRule>
    <cfRule type="expression" dxfId="158" priority="4">
      <formula>AND(ROUNDDOWN(($A$4-E7)/365.25,0)&lt;=17,G7&lt;&gt;"OK")</formula>
    </cfRule>
  </conditionalFormatting>
  <conditionalFormatting sqref="E7:E156">
    <cfRule type="expression" dxfId="157" priority="13">
      <formula>AND(ROUNDDOWN(($A$4-E7)/365.25,0)&lt;=13,G7&lt;&gt;"OK")</formula>
    </cfRule>
    <cfRule type="expression" dxfId="156" priority="14">
      <formula>AND(ROUNDDOWN(($A$4-E7)/365.25,0)&lt;=14,G7&lt;&gt;"OK")</formula>
    </cfRule>
    <cfRule type="expression" dxfId="155" priority="15">
      <formula>AND(ROUNDDOWN(($A$4-E7)/365.25,0)&lt;=17,G7&lt;&gt;"OK")</formula>
    </cfRule>
  </conditionalFormatting>
  <conditionalFormatting sqref="J7:J156">
    <cfRule type="cellIs" dxfId="154"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20833"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20834"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E69BE-BEA0-415E-81DF-BAA3AF1BFF60}">
  <sheetPr>
    <tabColor rgb="FF00FF00"/>
    <pageSetUpPr fitToPage="1"/>
  </sheetPr>
  <dimension ref="A1:AK57"/>
  <sheetViews>
    <sheetView showGridLines="0" showZeros="0" topLeftCell="A3" zoomScaleNormal="100" workbookViewId="0">
      <selection activeCell="C17" sqref="C17"/>
    </sheetView>
  </sheetViews>
  <sheetFormatPr defaultColWidth="8.6640625" defaultRowHeight="12.75" customHeight="1" x14ac:dyDescent="0.25"/>
  <cols>
    <col min="1" max="2" width="3.33203125" style="740" customWidth="1"/>
    <col min="3" max="3" width="4.6640625" style="740" customWidth="1"/>
    <col min="4" max="4" width="7" style="740" customWidth="1"/>
    <col min="5" max="5" width="4.33203125" style="740" customWidth="1"/>
    <col min="6" max="6" width="12.6640625" style="740" customWidth="1"/>
    <col min="7" max="7" width="2.6640625" style="740" customWidth="1"/>
    <col min="8" max="8" width="7.6640625" style="740" customWidth="1"/>
    <col min="9" max="9" width="5.88671875" style="740" customWidth="1"/>
    <col min="10" max="10" width="1.6640625" style="1078" customWidth="1"/>
    <col min="11" max="11" width="10.6640625" style="740" customWidth="1"/>
    <col min="12" max="12" width="1.6640625" style="1078" customWidth="1"/>
    <col min="13" max="13" width="10.6640625" style="740" customWidth="1"/>
    <col min="14" max="14" width="1.6640625" style="1079" customWidth="1"/>
    <col min="15" max="15" width="10.6640625" style="740" customWidth="1"/>
    <col min="16" max="16" width="1.6640625" style="1078" customWidth="1"/>
    <col min="17" max="17" width="10.6640625" style="740" customWidth="1"/>
    <col min="18" max="18" width="1.6640625" style="1079" customWidth="1"/>
    <col min="19" max="19" width="9.109375" style="740" hidden="1" customWidth="1"/>
    <col min="20" max="20" width="8.6640625" style="740"/>
    <col min="21" max="21" width="9.109375" style="740" hidden="1" customWidth="1"/>
    <col min="22" max="24" width="8.6640625" style="740"/>
    <col min="25" max="34" width="9.109375" style="740" hidden="1" customWidth="1"/>
    <col min="35" max="37" width="9.109375" style="740" customWidth="1"/>
    <col min="38" max="16384" width="8.6640625" style="740"/>
  </cols>
  <sheetData>
    <row r="1" spans="1:37" s="940" customFormat="1" ht="21.75" customHeight="1" x14ac:dyDescent="0.25">
      <c r="A1" s="732" t="str">
        <f>[9]Altalanos!$A$6</f>
        <v>Diákolimpia / H-B vm</v>
      </c>
      <c r="B1" s="732"/>
      <c r="C1" s="823"/>
      <c r="D1" s="823"/>
      <c r="E1" s="823"/>
      <c r="F1" s="823"/>
      <c r="G1" s="823"/>
      <c r="H1" s="732"/>
      <c r="I1" s="1080"/>
      <c r="J1" s="822"/>
      <c r="K1" s="734" t="s">
        <v>83</v>
      </c>
      <c r="L1" s="735"/>
      <c r="M1" s="737"/>
      <c r="N1" s="822"/>
      <c r="O1" s="822" t="s">
        <v>51</v>
      </c>
      <c r="P1" s="822"/>
      <c r="Q1" s="823"/>
      <c r="R1" s="822"/>
      <c r="Y1" s="1081"/>
      <c r="Z1" s="1081"/>
      <c r="AA1" s="1081"/>
      <c r="AB1" s="824" t="e">
        <f>IF($Y$5=1,CONCATENATE(VLOOKUP($Y$3,$AA$2:$AH$14,2)),CONCATENATE(VLOOKUP($Y$3,$AA$16:$AH$25,2)))</f>
        <v>#N/A</v>
      </c>
      <c r="AC1" s="824" t="e">
        <f>IF($Y$5=1,CONCATENATE(VLOOKUP($Y$3,$AA$2:$AH$14,3)),CONCATENATE(VLOOKUP($Y$3,$AA$16:$AH$25,3)))</f>
        <v>#N/A</v>
      </c>
      <c r="AD1" s="824" t="e">
        <f>IF($Y$5=1,CONCATENATE(VLOOKUP($Y$3,$AA$2:$AH$14,4)),CONCATENATE(VLOOKUP($Y$3,$AA$16:$AH$25,4)))</f>
        <v>#N/A</v>
      </c>
      <c r="AE1" s="824" t="e">
        <f>IF($Y$5=1,CONCATENATE(VLOOKUP($Y$3,$AA$2:$AH$14,5)),CONCATENATE(VLOOKUP($Y$3,$AA$16:$AH$25,5)))</f>
        <v>#N/A</v>
      </c>
      <c r="AF1" s="824" t="e">
        <f>IF($Y$5=1,CONCATENATE(VLOOKUP($Y$3,$AA$2:$AH$14,6)),CONCATENATE(VLOOKUP($Y$3,$AA$16:$AH$25,6)))</f>
        <v>#N/A</v>
      </c>
      <c r="AG1" s="824" t="e">
        <f>IF($Y$5=1,CONCATENATE(VLOOKUP($Y$3,$AA$2:$AH$14,7)),CONCATENATE(VLOOKUP($Y$3,$AA$16:$AH$25,7)))</f>
        <v>#N/A</v>
      </c>
      <c r="AH1" s="824" t="e">
        <f>IF($Y$5=1,CONCATENATE(VLOOKUP($Y$3,$AA$2:$AH$14,8)),CONCATENATE(VLOOKUP($Y$3,$AA$16:$AH$25,8)))</f>
        <v>#N/A</v>
      </c>
    </row>
    <row r="2" spans="1:37" s="948" customFormat="1" ht="13.2" x14ac:dyDescent="0.25">
      <c r="A2" s="944" t="s">
        <v>32</v>
      </c>
      <c r="B2" s="741"/>
      <c r="C2" s="741"/>
      <c r="D2" s="741"/>
      <c r="E2" s="945" t="str">
        <f>[9]Altalanos!$C$8</f>
        <v>V. (U14) – Lány / B</v>
      </c>
      <c r="F2" s="741"/>
      <c r="G2" s="946"/>
      <c r="H2" s="831"/>
      <c r="I2" s="831"/>
      <c r="J2" s="830"/>
      <c r="K2" s="735"/>
      <c r="L2" s="735"/>
      <c r="M2" s="735"/>
      <c r="N2" s="830"/>
      <c r="O2" s="831"/>
      <c r="P2" s="830"/>
      <c r="Q2" s="831"/>
      <c r="R2" s="830"/>
      <c r="Y2" s="832"/>
      <c r="Z2" s="833"/>
      <c r="AA2" s="833" t="s">
        <v>98</v>
      </c>
      <c r="AB2" s="834">
        <v>300</v>
      </c>
      <c r="AC2" s="834">
        <v>250</v>
      </c>
      <c r="AD2" s="834">
        <v>200</v>
      </c>
      <c r="AE2" s="834">
        <v>150</v>
      </c>
      <c r="AF2" s="834">
        <v>120</v>
      </c>
      <c r="AG2" s="834">
        <v>90</v>
      </c>
      <c r="AH2" s="834">
        <v>40</v>
      </c>
      <c r="AI2" s="740"/>
      <c r="AJ2" s="740"/>
      <c r="AK2" s="740"/>
    </row>
    <row r="3" spans="1:37" s="950" customFormat="1" ht="11.25" customHeight="1" x14ac:dyDescent="0.25">
      <c r="A3" s="756" t="s">
        <v>24</v>
      </c>
      <c r="B3" s="756"/>
      <c r="C3" s="756"/>
      <c r="D3" s="756"/>
      <c r="E3" s="756"/>
      <c r="F3" s="756"/>
      <c r="G3" s="756" t="s">
        <v>13</v>
      </c>
      <c r="H3" s="756"/>
      <c r="I3" s="756"/>
      <c r="J3" s="835"/>
      <c r="K3" s="756" t="s">
        <v>35</v>
      </c>
      <c r="L3" s="835"/>
      <c r="M3" s="756"/>
      <c r="N3" s="835"/>
      <c r="O3" s="756"/>
      <c r="P3" s="835"/>
      <c r="Q3" s="756"/>
      <c r="R3" s="836" t="s">
        <v>36</v>
      </c>
      <c r="Y3" s="833" t="str">
        <f>IF(K4="OB","A",IF(K4="IX","W",IF(K4="","",K4)))</f>
        <v/>
      </c>
      <c r="Z3" s="833"/>
      <c r="AA3" s="833" t="s">
        <v>116</v>
      </c>
      <c r="AB3" s="834">
        <v>280</v>
      </c>
      <c r="AC3" s="834">
        <v>230</v>
      </c>
      <c r="AD3" s="834">
        <v>180</v>
      </c>
      <c r="AE3" s="834">
        <v>140</v>
      </c>
      <c r="AF3" s="834">
        <v>80</v>
      </c>
      <c r="AG3" s="834">
        <v>0</v>
      </c>
      <c r="AH3" s="834">
        <v>0</v>
      </c>
      <c r="AI3" s="740"/>
      <c r="AJ3" s="740"/>
      <c r="AK3" s="740"/>
    </row>
    <row r="4" spans="1:37" s="959" customFormat="1" ht="11.25" customHeight="1" thickBot="1" x14ac:dyDescent="0.3">
      <c r="A4" s="952" t="str">
        <f>[9]Altalanos!$A$10</f>
        <v>2025. 04. 29-30.</v>
      </c>
      <c r="B4" s="952"/>
      <c r="C4" s="952"/>
      <c r="D4" s="766"/>
      <c r="E4" s="953"/>
      <c r="F4" s="953"/>
      <c r="G4" s="953" t="str">
        <f>[9]Altalanos!$C$10</f>
        <v>Berettyóújfalu</v>
      </c>
      <c r="H4" s="954"/>
      <c r="I4" s="953"/>
      <c r="J4" s="956"/>
      <c r="K4" s="957"/>
      <c r="L4" s="956"/>
      <c r="M4" s="1082"/>
      <c r="N4" s="956"/>
      <c r="O4" s="953"/>
      <c r="P4" s="956"/>
      <c r="Q4" s="953"/>
      <c r="R4" s="772">
        <f>[9]Altalanos!$E$10</f>
        <v>0</v>
      </c>
      <c r="Y4" s="833"/>
      <c r="Z4" s="833"/>
      <c r="AA4" s="833" t="s">
        <v>101</v>
      </c>
      <c r="AB4" s="834">
        <v>250</v>
      </c>
      <c r="AC4" s="834">
        <v>200</v>
      </c>
      <c r="AD4" s="834">
        <v>150</v>
      </c>
      <c r="AE4" s="834">
        <v>120</v>
      </c>
      <c r="AF4" s="834">
        <v>90</v>
      </c>
      <c r="AG4" s="834">
        <v>60</v>
      </c>
      <c r="AH4" s="834">
        <v>25</v>
      </c>
      <c r="AI4" s="740"/>
      <c r="AJ4" s="740"/>
      <c r="AK4" s="740"/>
    </row>
    <row r="5" spans="1:37" s="950" customFormat="1" ht="13.2" x14ac:dyDescent="0.25">
      <c r="A5" s="916"/>
      <c r="B5" s="961" t="s">
        <v>53</v>
      </c>
      <c r="C5" s="962" t="s">
        <v>54</v>
      </c>
      <c r="D5" s="961" t="s">
        <v>55</v>
      </c>
      <c r="E5" s="961" t="s">
        <v>81</v>
      </c>
      <c r="F5" s="963" t="s">
        <v>27</v>
      </c>
      <c r="G5" s="963" t="s">
        <v>28</v>
      </c>
      <c r="H5" s="963"/>
      <c r="I5" s="963" t="s">
        <v>38</v>
      </c>
      <c r="J5" s="963"/>
      <c r="K5" s="961" t="s">
        <v>57</v>
      </c>
      <c r="L5" s="965"/>
      <c r="M5" s="961" t="s">
        <v>157</v>
      </c>
      <c r="N5" s="965"/>
      <c r="O5" s="961" t="s">
        <v>82</v>
      </c>
      <c r="P5" s="965"/>
      <c r="Q5" s="961" t="s">
        <v>156</v>
      </c>
      <c r="R5" s="966"/>
      <c r="Y5" s="833">
        <f>IF(OR([9]Altalanos!$A$8="F1",[9]Altalanos!$A$8="F2",[9]Altalanos!$A$8="N1",[9]Altalanos!$A$8="N2"),1,2)</f>
        <v>2</v>
      </c>
      <c r="Z5" s="833"/>
      <c r="AA5" s="833" t="s">
        <v>104</v>
      </c>
      <c r="AB5" s="834">
        <v>200</v>
      </c>
      <c r="AC5" s="834">
        <v>150</v>
      </c>
      <c r="AD5" s="834">
        <v>120</v>
      </c>
      <c r="AE5" s="834">
        <v>90</v>
      </c>
      <c r="AF5" s="834">
        <v>60</v>
      </c>
      <c r="AG5" s="834">
        <v>40</v>
      </c>
      <c r="AH5" s="834">
        <v>15</v>
      </c>
      <c r="AI5" s="740"/>
      <c r="AJ5" s="740"/>
      <c r="AK5" s="740"/>
    </row>
    <row r="6" spans="1:37" s="976" customFormat="1" ht="10.5" customHeight="1" thickBot="1" x14ac:dyDescent="0.3">
      <c r="A6" s="967"/>
      <c r="B6" s="969"/>
      <c r="C6" s="969"/>
      <c r="D6" s="969"/>
      <c r="E6" s="969"/>
      <c r="F6" s="970" t="str">
        <f>IF(Y3="","",CONCATENATE(AH1," / ",VLOOKUP(Y3,AB1:AH1,5)," pont"))</f>
        <v/>
      </c>
      <c r="G6" s="971"/>
      <c r="H6" s="972"/>
      <c r="I6" s="971"/>
      <c r="J6" s="974"/>
      <c r="K6" s="969" t="str">
        <f>IF(Y3="","",CONCATENATE(VLOOKUP(Y3,AB1:AH1,4)," pont"))</f>
        <v/>
      </c>
      <c r="L6" s="974"/>
      <c r="M6" s="969" t="str">
        <f>IF(Y3="","",CONCATENATE(VLOOKUP(Y3,AB1:AH1,3)," pont"))</f>
        <v/>
      </c>
      <c r="N6" s="974"/>
      <c r="O6" s="969" t="str">
        <f>IF(Y3="","",CONCATENATE(VLOOKUP(Y3,AB1:AH1,2)," pont"))</f>
        <v/>
      </c>
      <c r="P6" s="974"/>
      <c r="Q6" s="969" t="str">
        <f>IF(Y3="","",CONCATENATE(VLOOKUP(Y3,AB1:AH1,1)," pont"))</f>
        <v/>
      </c>
      <c r="R6" s="975"/>
      <c r="Y6" s="978"/>
      <c r="Z6" s="978"/>
      <c r="AA6" s="978" t="s">
        <v>112</v>
      </c>
      <c r="AB6" s="979">
        <v>150</v>
      </c>
      <c r="AC6" s="979">
        <v>120</v>
      </c>
      <c r="AD6" s="979">
        <v>90</v>
      </c>
      <c r="AE6" s="979">
        <v>60</v>
      </c>
      <c r="AF6" s="979">
        <v>40</v>
      </c>
      <c r="AG6" s="979">
        <v>25</v>
      </c>
      <c r="AH6" s="979">
        <v>10</v>
      </c>
      <c r="AI6" s="977"/>
      <c r="AJ6" s="977"/>
      <c r="AK6" s="977"/>
    </row>
    <row r="7" spans="1:37" s="991" customFormat="1" ht="12.75" customHeight="1" x14ac:dyDescent="0.25">
      <c r="A7" s="980">
        <v>1</v>
      </c>
      <c r="B7" s="981">
        <f>IF($E7="","",VLOOKUP($E7,'1MD ELO (16)'!$A$7:$O$22,14))</f>
        <v>0</v>
      </c>
      <c r="C7" s="1001">
        <f>IF($E7="","",VLOOKUP($E7,'1MD ELO (16)'!$A$7:$O$22,15))</f>
        <v>0</v>
      </c>
      <c r="D7" s="1001">
        <f>IF($E7="","",VLOOKUP($E7,'1MD ELO (16)'!$A$7:$O$22,5))</f>
        <v>0</v>
      </c>
      <c r="E7" s="983">
        <v>6</v>
      </c>
      <c r="F7" s="1011" t="str">
        <f>UPPER(IF($E7="","",VLOOKUP($E7,'1MD ELO (16)'!$A$7:$O$22,2)))</f>
        <v>GÁTI</v>
      </c>
      <c r="G7" s="1011" t="str">
        <f>IF($E7="","",VLOOKUP($E7,'1MD ELO (16)'!$A$7:$O$22,3))</f>
        <v>Janka</v>
      </c>
      <c r="H7" s="1011"/>
      <c r="I7" s="1011" t="str">
        <f>IF($E7="","",VLOOKUP($E7,'1MD ELO (16)'!$A$7:$O$22,4))</f>
        <v>Bu., József A.</v>
      </c>
      <c r="J7" s="1083"/>
      <c r="K7" s="997"/>
      <c r="L7" s="997"/>
      <c r="M7" s="997"/>
      <c r="N7" s="997"/>
      <c r="O7" s="1084"/>
      <c r="P7" s="1085"/>
      <c r="Q7" s="1086"/>
      <c r="R7" s="1087"/>
      <c r="S7" s="990"/>
      <c r="U7" s="992" t="str">
        <f>[9]Birók!P21</f>
        <v>Bíró</v>
      </c>
      <c r="Y7" s="833"/>
      <c r="Z7" s="833"/>
      <c r="AA7" s="833" t="s">
        <v>113</v>
      </c>
      <c r="AB7" s="834">
        <v>120</v>
      </c>
      <c r="AC7" s="834">
        <v>90</v>
      </c>
      <c r="AD7" s="834">
        <v>60</v>
      </c>
      <c r="AE7" s="834">
        <v>40</v>
      </c>
      <c r="AF7" s="834">
        <v>25</v>
      </c>
      <c r="AG7" s="834">
        <v>10</v>
      </c>
      <c r="AH7" s="834">
        <v>5</v>
      </c>
      <c r="AI7" s="740"/>
      <c r="AJ7" s="740"/>
      <c r="AK7" s="740"/>
    </row>
    <row r="8" spans="1:37" s="991" customFormat="1" ht="12.75" customHeight="1" x14ac:dyDescent="0.25">
      <c r="A8" s="1000"/>
      <c r="B8" s="1088"/>
      <c r="C8" s="1089"/>
      <c r="D8" s="1089"/>
      <c r="E8" s="1090"/>
      <c r="F8" s="1091"/>
      <c r="G8" s="1091"/>
      <c r="H8" s="1092"/>
      <c r="I8" s="1093" t="s">
        <v>59</v>
      </c>
      <c r="J8" s="998" t="s">
        <v>343</v>
      </c>
      <c r="K8" s="987" t="str">
        <f>UPPER(IF(OR(J8="a",J8="as"),F7,IF(OR(J8="b",J8="bs"),F9,)))</f>
        <v>GÁTI</v>
      </c>
      <c r="L8" s="987"/>
      <c r="M8" s="997"/>
      <c r="N8" s="997"/>
      <c r="O8" s="1084"/>
      <c r="P8" s="1085"/>
      <c r="Q8" s="1086"/>
      <c r="R8" s="1087"/>
      <c r="S8" s="990"/>
      <c r="U8" s="999" t="str">
        <f>[9]Birók!P22</f>
        <v xml:space="preserve"> </v>
      </c>
      <c r="Y8" s="833"/>
      <c r="Z8" s="833"/>
      <c r="AA8" s="833" t="s">
        <v>114</v>
      </c>
      <c r="AB8" s="834">
        <v>90</v>
      </c>
      <c r="AC8" s="834">
        <v>60</v>
      </c>
      <c r="AD8" s="834">
        <v>40</v>
      </c>
      <c r="AE8" s="834">
        <v>25</v>
      </c>
      <c r="AF8" s="834">
        <v>10</v>
      </c>
      <c r="AG8" s="834">
        <v>5</v>
      </c>
      <c r="AH8" s="834">
        <v>2</v>
      </c>
      <c r="AI8" s="740"/>
      <c r="AJ8" s="740"/>
      <c r="AK8" s="740"/>
    </row>
    <row r="9" spans="1:37" s="991" customFormat="1" ht="12.75" customHeight="1" x14ac:dyDescent="0.25">
      <c r="A9" s="1000">
        <v>2</v>
      </c>
      <c r="B9" s="981" t="str">
        <f>IF($E9="","",VLOOKUP($E9,'1MD ELO (16)'!$A$7:$O$22,14))</f>
        <v/>
      </c>
      <c r="C9" s="1001" t="str">
        <f>IF($E9="","",VLOOKUP($E9,'1MD ELO (16)'!$A$7:$O$22,15))</f>
        <v/>
      </c>
      <c r="D9" s="1001" t="str">
        <f>IF($E9="","",VLOOKUP($E9,'1MD ELO (16)'!$A$7:$O$22,5))</f>
        <v/>
      </c>
      <c r="E9" s="983"/>
      <c r="F9" s="1011" t="str">
        <f>UPPER(IF($E9="","",VLOOKUP($E9,'1MD ELO (16)'!$A$7:$O$22,2)))</f>
        <v/>
      </c>
      <c r="G9" s="1011" t="str">
        <f>IF($E9="","",VLOOKUP($E9,'1MD ELO (16)'!$A$7:$O$22,3))</f>
        <v/>
      </c>
      <c r="H9" s="1011"/>
      <c r="I9" s="1011" t="str">
        <f>IF($E9="","",VLOOKUP($E9,'1MD ELO (16)'!$A$7:$O$22,4))</f>
        <v/>
      </c>
      <c r="J9" s="1094"/>
      <c r="K9" s="997"/>
      <c r="L9" s="1095"/>
      <c r="M9" s="997"/>
      <c r="N9" s="997"/>
      <c r="O9" s="1084"/>
      <c r="P9" s="1085"/>
      <c r="Q9" s="1086"/>
      <c r="R9" s="1087"/>
      <c r="S9" s="990"/>
      <c r="U9" s="999" t="str">
        <f>[9]Birók!P23</f>
        <v xml:space="preserve"> </v>
      </c>
      <c r="Y9" s="833"/>
      <c r="Z9" s="833"/>
      <c r="AA9" s="833" t="s">
        <v>115</v>
      </c>
      <c r="AB9" s="834">
        <v>60</v>
      </c>
      <c r="AC9" s="834">
        <v>40</v>
      </c>
      <c r="AD9" s="834">
        <v>25</v>
      </c>
      <c r="AE9" s="834">
        <v>10</v>
      </c>
      <c r="AF9" s="834">
        <v>5</v>
      </c>
      <c r="AG9" s="834">
        <v>2</v>
      </c>
      <c r="AH9" s="834">
        <v>1</v>
      </c>
      <c r="AI9" s="740"/>
      <c r="AJ9" s="740"/>
      <c r="AK9" s="740"/>
    </row>
    <row r="10" spans="1:37" s="991" customFormat="1" ht="12.75" customHeight="1" x14ac:dyDescent="0.25">
      <c r="A10" s="1000"/>
      <c r="B10" s="1088"/>
      <c r="C10" s="1089"/>
      <c r="D10" s="1089"/>
      <c r="E10" s="1096"/>
      <c r="F10" s="1091"/>
      <c r="G10" s="1091"/>
      <c r="H10" s="1092"/>
      <c r="I10" s="997"/>
      <c r="J10" s="1097"/>
      <c r="K10" s="1004" t="s">
        <v>59</v>
      </c>
      <c r="L10" s="1005"/>
      <c r="M10" s="987" t="s">
        <v>444</v>
      </c>
      <c r="N10" s="988"/>
      <c r="O10" s="989"/>
      <c r="P10" s="989"/>
      <c r="Q10" s="1086"/>
      <c r="R10" s="1087"/>
      <c r="S10" s="990"/>
      <c r="U10" s="999" t="str">
        <f>[9]Birók!P24</f>
        <v xml:space="preserve"> </v>
      </c>
      <c r="Y10" s="833"/>
      <c r="Z10" s="833"/>
      <c r="AA10" s="833" t="s">
        <v>117</v>
      </c>
      <c r="AB10" s="834">
        <v>40</v>
      </c>
      <c r="AC10" s="834">
        <v>25</v>
      </c>
      <c r="AD10" s="834">
        <v>15</v>
      </c>
      <c r="AE10" s="834">
        <v>7</v>
      </c>
      <c r="AF10" s="834">
        <v>4</v>
      </c>
      <c r="AG10" s="834">
        <v>1</v>
      </c>
      <c r="AH10" s="834">
        <v>0</v>
      </c>
      <c r="AI10" s="740"/>
      <c r="AJ10" s="740"/>
      <c r="AK10" s="740"/>
    </row>
    <row r="11" spans="1:37" s="991" customFormat="1" ht="12.75" customHeight="1" x14ac:dyDescent="0.25">
      <c r="A11" s="1000">
        <v>3</v>
      </c>
      <c r="B11" s="981">
        <f>IF($E11="","",VLOOKUP($E11,'1MD ELO (16)'!$A$7:$O$22,14))</f>
        <v>0</v>
      </c>
      <c r="C11" s="1001">
        <f>IF($E11="","",VLOOKUP($E11,'1MD ELO (16)'!$A$7:$O$22,15))</f>
        <v>0</v>
      </c>
      <c r="D11" s="1001">
        <f>IF($E11="","",VLOOKUP($E11,'1MD ELO (16)'!$A$7:$O$22,5))</f>
        <v>0</v>
      </c>
      <c r="E11" s="983">
        <v>2</v>
      </c>
      <c r="F11" s="1011" t="str">
        <f>UPPER(IF($E11="","",VLOOKUP($E11,'1MD ELO (16)'!$A$7:$O$22,2)))</f>
        <v>PÁLINKÁS</v>
      </c>
      <c r="G11" s="1011" t="str">
        <f>IF($E11="","",VLOOKUP($E11,'1MD ELO (16)'!$A$7:$O$22,3))</f>
        <v>Lilla</v>
      </c>
      <c r="H11" s="1011"/>
      <c r="I11" s="1011" t="str">
        <f>IF($E11="","",VLOOKUP($E11,'1MD ELO (16)'!$A$7:$O$22,4))</f>
        <v>Db., Hunyadi J.</v>
      </c>
      <c r="J11" s="1083"/>
      <c r="K11" s="997"/>
      <c r="L11" s="1098"/>
      <c r="M11" s="997"/>
      <c r="N11" s="1003"/>
      <c r="O11" s="989"/>
      <c r="P11" s="989"/>
      <c r="Q11" s="1086"/>
      <c r="R11" s="1087"/>
      <c r="S11" s="990"/>
      <c r="U11" s="999" t="str">
        <f>[9]Birók!P25</f>
        <v xml:space="preserve"> </v>
      </c>
      <c r="Y11" s="833"/>
      <c r="Z11" s="833"/>
      <c r="AA11" s="833" t="s">
        <v>118</v>
      </c>
      <c r="AB11" s="834">
        <v>25</v>
      </c>
      <c r="AC11" s="834">
        <v>15</v>
      </c>
      <c r="AD11" s="834">
        <v>10</v>
      </c>
      <c r="AE11" s="834">
        <v>6</v>
      </c>
      <c r="AF11" s="834">
        <v>3</v>
      </c>
      <c r="AG11" s="834">
        <v>1</v>
      </c>
      <c r="AH11" s="834">
        <v>0</v>
      </c>
      <c r="AI11" s="740"/>
      <c r="AJ11" s="740"/>
      <c r="AK11" s="740"/>
    </row>
    <row r="12" spans="1:37" s="991" customFormat="1" ht="12.75" customHeight="1" x14ac:dyDescent="0.25">
      <c r="A12" s="1000"/>
      <c r="B12" s="1088"/>
      <c r="C12" s="1089"/>
      <c r="D12" s="1089"/>
      <c r="E12" s="1096"/>
      <c r="F12" s="1091"/>
      <c r="G12" s="1091"/>
      <c r="H12" s="1092"/>
      <c r="I12" s="1093" t="s">
        <v>59</v>
      </c>
      <c r="J12" s="998" t="s">
        <v>343</v>
      </c>
      <c r="K12" s="987" t="str">
        <f>UPPER(IF(OR(J12="a",J12="as"),F11,IF(OR(J12="b",J12="bs"),F13,)))</f>
        <v>PÁLINKÁS</v>
      </c>
      <c r="L12" s="1099"/>
      <c r="M12" s="997"/>
      <c r="N12" s="1003"/>
      <c r="O12" s="989"/>
      <c r="P12" s="989"/>
      <c r="Q12" s="1086"/>
      <c r="R12" s="1087"/>
      <c r="S12" s="990"/>
      <c r="U12" s="999" t="str">
        <f>[9]Birók!P26</f>
        <v xml:space="preserve"> </v>
      </c>
      <c r="Y12" s="833"/>
      <c r="Z12" s="833"/>
      <c r="AA12" s="833" t="s">
        <v>120</v>
      </c>
      <c r="AB12" s="834">
        <v>15</v>
      </c>
      <c r="AC12" s="834">
        <v>10</v>
      </c>
      <c r="AD12" s="834">
        <v>6</v>
      </c>
      <c r="AE12" s="834">
        <v>3</v>
      </c>
      <c r="AF12" s="834">
        <v>1</v>
      </c>
      <c r="AG12" s="834">
        <v>0</v>
      </c>
      <c r="AH12" s="834">
        <v>0</v>
      </c>
      <c r="AI12" s="740"/>
      <c r="AJ12" s="740"/>
      <c r="AK12" s="740"/>
    </row>
    <row r="13" spans="1:37" s="991" customFormat="1" ht="12.75" customHeight="1" x14ac:dyDescent="0.25">
      <c r="A13" s="1000">
        <v>4</v>
      </c>
      <c r="B13" s="981" t="str">
        <f>IF($E13="","",VLOOKUP($E13,'1MD ELO (16)'!$A$7:$O$22,14))</f>
        <v/>
      </c>
      <c r="C13" s="1001" t="str">
        <f>IF($E13="","",VLOOKUP($E13,'1MD ELO (16)'!$A$7:$O$22,15))</f>
        <v/>
      </c>
      <c r="D13" s="1001" t="str">
        <f>IF($E13="","",VLOOKUP($E13,'1MD ELO (16)'!$A$7:$O$22,5))</f>
        <v/>
      </c>
      <c r="E13" s="983"/>
      <c r="F13" s="1011" t="str">
        <f>UPPER(IF($E13="","",VLOOKUP($E13,'1MD ELO (16)'!$A$7:$O$22,2)))</f>
        <v/>
      </c>
      <c r="G13" s="1011" t="str">
        <f>IF($E13="","",VLOOKUP($E13,'1MD ELO (16)'!$A$7:$O$22,3))</f>
        <v/>
      </c>
      <c r="H13" s="1011"/>
      <c r="I13" s="1011" t="str">
        <f>IF($E13="","",VLOOKUP($E13,'1MD ELO (16)'!$A$7:$O$22,4))</f>
        <v/>
      </c>
      <c r="J13" s="1100"/>
      <c r="K13" s="997"/>
      <c r="L13" s="997"/>
      <c r="M13" s="997"/>
      <c r="N13" s="1003"/>
      <c r="O13" s="989"/>
      <c r="P13" s="989"/>
      <c r="Q13" s="1086"/>
      <c r="R13" s="1087"/>
      <c r="S13" s="990"/>
      <c r="U13" s="999" t="str">
        <f>[9]Birók!P27</f>
        <v xml:space="preserve"> </v>
      </c>
      <c r="Y13" s="833"/>
      <c r="Z13" s="833"/>
      <c r="AA13" s="833" t="s">
        <v>121</v>
      </c>
      <c r="AB13" s="834">
        <v>10</v>
      </c>
      <c r="AC13" s="834">
        <v>6</v>
      </c>
      <c r="AD13" s="834">
        <v>3</v>
      </c>
      <c r="AE13" s="834">
        <v>1</v>
      </c>
      <c r="AF13" s="834">
        <v>0</v>
      </c>
      <c r="AG13" s="834">
        <v>0</v>
      </c>
      <c r="AH13" s="834">
        <v>0</v>
      </c>
      <c r="AI13" s="740"/>
      <c r="AJ13" s="740"/>
      <c r="AK13" s="740"/>
    </row>
    <row r="14" spans="1:37" s="991" customFormat="1" ht="12.75" customHeight="1" x14ac:dyDescent="0.25">
      <c r="A14" s="1000"/>
      <c r="B14" s="1088"/>
      <c r="C14" s="1089"/>
      <c r="D14" s="1089"/>
      <c r="E14" s="1096"/>
      <c r="F14" s="997"/>
      <c r="G14" s="997"/>
      <c r="H14" s="1101"/>
      <c r="I14" s="1091"/>
      <c r="J14" s="1097"/>
      <c r="K14" s="997"/>
      <c r="L14" s="997"/>
      <c r="M14" s="1004" t="s">
        <v>59</v>
      </c>
      <c r="N14" s="1005"/>
      <c r="O14" s="987" t="s">
        <v>444</v>
      </c>
      <c r="P14" s="988"/>
      <c r="Q14" s="1086"/>
      <c r="R14" s="1087"/>
      <c r="S14" s="990"/>
      <c r="U14" s="999" t="str">
        <f>[9]Birók!P28</f>
        <v xml:space="preserve"> </v>
      </c>
      <c r="Y14" s="833"/>
      <c r="Z14" s="833"/>
      <c r="AA14" s="833" t="s">
        <v>122</v>
      </c>
      <c r="AB14" s="834">
        <v>3</v>
      </c>
      <c r="AC14" s="834">
        <v>2</v>
      </c>
      <c r="AD14" s="834">
        <v>1</v>
      </c>
      <c r="AE14" s="834">
        <v>0</v>
      </c>
      <c r="AF14" s="834">
        <v>0</v>
      </c>
      <c r="AG14" s="834">
        <v>0</v>
      </c>
      <c r="AH14" s="834">
        <v>0</v>
      </c>
      <c r="AI14" s="740"/>
      <c r="AJ14" s="740"/>
      <c r="AK14" s="740"/>
    </row>
    <row r="15" spans="1:37" s="991" customFormat="1" ht="12.75" customHeight="1" x14ac:dyDescent="0.25">
      <c r="A15" s="980">
        <v>5</v>
      </c>
      <c r="B15" s="981">
        <f>IF($E15="","",VLOOKUP($E15,'1MD ELO (16)'!$A$7:$O$22,14))</f>
        <v>0</v>
      </c>
      <c r="C15" s="1001">
        <f>IF($E15="","",VLOOKUP($E15,'1MD ELO (16)'!$A$7:$O$22,15))</f>
        <v>0</v>
      </c>
      <c r="D15" s="1001">
        <f>IF($E15="","",VLOOKUP($E15,'1MD ELO (16)'!$A$7:$O$22,5))</f>
        <v>0</v>
      </c>
      <c r="E15" s="983">
        <v>4</v>
      </c>
      <c r="F15" s="1011" t="str">
        <f>UPPER(IF($E15="","",VLOOKUP($E15,'1MD ELO (16)'!$A$7:$O$22,2)))</f>
        <v>TÓTH</v>
      </c>
      <c r="G15" s="1011" t="str">
        <f>IF($E15="","",VLOOKUP($E15,'1MD ELO (16)'!$A$7:$O$22,3))</f>
        <v>Zsófia</v>
      </c>
      <c r="H15" s="1011"/>
      <c r="I15" s="1011" t="str">
        <f>IF($E15="","",VLOOKUP($E15,'1MD ELO (16)'!$A$7:$O$22,4))</f>
        <v>Db., Árpád V.</v>
      </c>
      <c r="J15" s="1102"/>
      <c r="K15" s="997"/>
      <c r="L15" s="997"/>
      <c r="M15" s="997"/>
      <c r="N15" s="1003"/>
      <c r="O15" s="997"/>
      <c r="P15" s="1003"/>
      <c r="Q15" s="1086"/>
      <c r="R15" s="1087"/>
      <c r="S15" s="990"/>
      <c r="U15" s="999" t="str">
        <f>[9]Birók!P29</f>
        <v xml:space="preserve"> </v>
      </c>
      <c r="Y15" s="833"/>
      <c r="Z15" s="833"/>
      <c r="AA15" s="833"/>
      <c r="AB15" s="833"/>
      <c r="AC15" s="833"/>
      <c r="AD15" s="833"/>
      <c r="AE15" s="833"/>
      <c r="AF15" s="833"/>
      <c r="AG15" s="833"/>
      <c r="AH15" s="833"/>
      <c r="AI15" s="740"/>
      <c r="AJ15" s="740"/>
      <c r="AK15" s="740"/>
    </row>
    <row r="16" spans="1:37" s="991" customFormat="1" ht="12.75" customHeight="1" thickBot="1" x14ac:dyDescent="0.3">
      <c r="A16" s="1000"/>
      <c r="B16" s="1088"/>
      <c r="C16" s="1089"/>
      <c r="D16" s="1089"/>
      <c r="E16" s="1096"/>
      <c r="F16" s="1091"/>
      <c r="G16" s="1091"/>
      <c r="H16" s="1092"/>
      <c r="I16" s="1093" t="s">
        <v>59</v>
      </c>
      <c r="J16" s="998" t="s">
        <v>343</v>
      </c>
      <c r="K16" s="987" t="str">
        <f>UPPER(IF(OR(J16="a",J16="as"),F15,IF(OR(J16="b",J16="bs"),F17,)))</f>
        <v>TÓTH</v>
      </c>
      <c r="L16" s="987"/>
      <c r="M16" s="997"/>
      <c r="N16" s="1003"/>
      <c r="O16" s="989"/>
      <c r="P16" s="1003"/>
      <c r="Q16" s="1086"/>
      <c r="R16" s="1087"/>
      <c r="S16" s="990"/>
      <c r="U16" s="1014" t="str">
        <f>[9]Birók!P30</f>
        <v>Egyik sem</v>
      </c>
      <c r="Y16" s="833"/>
      <c r="Z16" s="833"/>
      <c r="AA16" s="833" t="s">
        <v>98</v>
      </c>
      <c r="AB16" s="834">
        <v>150</v>
      </c>
      <c r="AC16" s="834">
        <v>120</v>
      </c>
      <c r="AD16" s="834">
        <v>90</v>
      </c>
      <c r="AE16" s="834">
        <v>60</v>
      </c>
      <c r="AF16" s="834">
        <v>40</v>
      </c>
      <c r="AG16" s="834">
        <v>25</v>
      </c>
      <c r="AH16" s="834">
        <v>15</v>
      </c>
      <c r="AI16" s="740"/>
      <c r="AJ16" s="740"/>
      <c r="AK16" s="740"/>
    </row>
    <row r="17" spans="1:37" s="991" customFormat="1" ht="12.75" customHeight="1" x14ac:dyDescent="0.25">
      <c r="A17" s="1000">
        <v>6</v>
      </c>
      <c r="B17" s="981" t="str">
        <f>IF($E17="","",VLOOKUP($E17,'1MD ELO (16)'!$A$7:$O$22,14))</f>
        <v/>
      </c>
      <c r="C17" s="1001" t="str">
        <f>IF($E17="","",VLOOKUP($E17,'1MD ELO (16)'!$A$7:$O$22,15))</f>
        <v/>
      </c>
      <c r="D17" s="1001" t="str">
        <f>IF($E17="","",VLOOKUP($E17,'1MD ELO (16)'!$A$7:$O$22,5))</f>
        <v/>
      </c>
      <c r="E17" s="983"/>
      <c r="F17" s="1011" t="str">
        <f>UPPER(IF($E17="","",VLOOKUP($E17,'1MD ELO (16)'!$A$7:$O$22,2)))</f>
        <v/>
      </c>
      <c r="G17" s="1011" t="str">
        <f>IF($E17="","",VLOOKUP($E17,'1MD ELO (16)'!$A$7:$O$22,3))</f>
        <v/>
      </c>
      <c r="H17" s="1011"/>
      <c r="I17" s="1011" t="str">
        <f>IF($E17="","",VLOOKUP($E17,'1MD ELO (16)'!$A$7:$O$22,4))</f>
        <v/>
      </c>
      <c r="J17" s="1094"/>
      <c r="K17" s="997"/>
      <c r="L17" s="1095"/>
      <c r="M17" s="997"/>
      <c r="N17" s="1003"/>
      <c r="O17" s="989"/>
      <c r="P17" s="1003"/>
      <c r="Q17" s="1086"/>
      <c r="R17" s="1087"/>
      <c r="S17" s="990"/>
      <c r="Y17" s="833"/>
      <c r="Z17" s="833"/>
      <c r="AA17" s="833" t="s">
        <v>101</v>
      </c>
      <c r="AB17" s="834">
        <v>120</v>
      </c>
      <c r="AC17" s="834">
        <v>90</v>
      </c>
      <c r="AD17" s="834">
        <v>60</v>
      </c>
      <c r="AE17" s="834">
        <v>40</v>
      </c>
      <c r="AF17" s="834">
        <v>25</v>
      </c>
      <c r="AG17" s="834">
        <v>15</v>
      </c>
      <c r="AH17" s="834">
        <v>8</v>
      </c>
      <c r="AI17" s="740"/>
      <c r="AJ17" s="740"/>
      <c r="AK17" s="740"/>
    </row>
    <row r="18" spans="1:37" s="991" customFormat="1" ht="12.75" customHeight="1" x14ac:dyDescent="0.25">
      <c r="A18" s="1000"/>
      <c r="B18" s="1088"/>
      <c r="C18" s="1089"/>
      <c r="D18" s="1089"/>
      <c r="E18" s="1096"/>
      <c r="F18" s="1091"/>
      <c r="G18" s="1091"/>
      <c r="H18" s="1092"/>
      <c r="I18" s="997"/>
      <c r="J18" s="1097"/>
      <c r="K18" s="1004" t="s">
        <v>59</v>
      </c>
      <c r="L18" s="1005"/>
      <c r="M18" s="987" t="s">
        <v>445</v>
      </c>
      <c r="N18" s="1009"/>
      <c r="O18" s="989"/>
      <c r="P18" s="1003"/>
      <c r="Q18" s="1086"/>
      <c r="R18" s="1087"/>
      <c r="S18" s="990"/>
      <c r="Y18" s="833"/>
      <c r="Z18" s="833"/>
      <c r="AA18" s="833" t="s">
        <v>104</v>
      </c>
      <c r="AB18" s="834">
        <v>90</v>
      </c>
      <c r="AC18" s="834">
        <v>60</v>
      </c>
      <c r="AD18" s="834">
        <v>40</v>
      </c>
      <c r="AE18" s="834">
        <v>25</v>
      </c>
      <c r="AF18" s="834">
        <v>15</v>
      </c>
      <c r="AG18" s="834">
        <v>8</v>
      </c>
      <c r="AH18" s="834">
        <v>4</v>
      </c>
      <c r="AI18" s="740"/>
      <c r="AJ18" s="740"/>
      <c r="AK18" s="740"/>
    </row>
    <row r="19" spans="1:37" s="991" customFormat="1" ht="12.75" customHeight="1" x14ac:dyDescent="0.25">
      <c r="A19" s="1000">
        <v>7</v>
      </c>
      <c r="B19" s="981">
        <f>IF($E19="","",VLOOKUP($E19,'1MD ELO (16)'!$A$7:$O$22,14))</f>
        <v>0</v>
      </c>
      <c r="C19" s="1001">
        <f>IF($E19="","",VLOOKUP($E19,'1MD ELO (16)'!$A$7:$O$22,15))</f>
        <v>0</v>
      </c>
      <c r="D19" s="1001">
        <f>IF($E19="","",VLOOKUP($E19,'1MD ELO (16)'!$A$7:$O$22,5))</f>
        <v>0</v>
      </c>
      <c r="E19" s="983">
        <v>9</v>
      </c>
      <c r="F19" s="1011" t="str">
        <f>UPPER(IF($E19="","",VLOOKUP($E19,'1MD ELO (16)'!$A$7:$O$22,2)))</f>
        <v>PINCZÉS</v>
      </c>
      <c r="G19" s="1011" t="str">
        <f>IF($E19="","",VLOOKUP($E19,'1MD ELO (16)'!$A$7:$O$22,3))</f>
        <v>Eszter</v>
      </c>
      <c r="H19" s="1011"/>
      <c r="I19" s="1011" t="str">
        <f>IF($E19="","",VLOOKUP($E19,'1MD ELO (16)'!$A$7:$O$22,4))</f>
        <v>Bu., József A.</v>
      </c>
      <c r="J19" s="1083"/>
      <c r="K19" s="997"/>
      <c r="L19" s="1098"/>
      <c r="M19" s="997"/>
      <c r="N19" s="989"/>
      <c r="O19" s="989"/>
      <c r="P19" s="1003"/>
      <c r="Q19" s="1086"/>
      <c r="R19" s="1087"/>
      <c r="S19" s="990"/>
      <c r="Y19" s="833"/>
      <c r="Z19" s="833"/>
      <c r="AA19" s="833" t="s">
        <v>112</v>
      </c>
      <c r="AB19" s="834">
        <v>60</v>
      </c>
      <c r="AC19" s="834">
        <v>40</v>
      </c>
      <c r="AD19" s="834">
        <v>25</v>
      </c>
      <c r="AE19" s="834">
        <v>15</v>
      </c>
      <c r="AF19" s="834">
        <v>8</v>
      </c>
      <c r="AG19" s="834">
        <v>4</v>
      </c>
      <c r="AH19" s="834">
        <v>2</v>
      </c>
      <c r="AI19" s="740"/>
      <c r="AJ19" s="740"/>
      <c r="AK19" s="740"/>
    </row>
    <row r="20" spans="1:37" s="991" customFormat="1" ht="12.75" customHeight="1" x14ac:dyDescent="0.25">
      <c r="A20" s="1000"/>
      <c r="B20" s="1088"/>
      <c r="C20" s="1089"/>
      <c r="D20" s="1089"/>
      <c r="E20" s="1090"/>
      <c r="F20" s="1091"/>
      <c r="G20" s="1091"/>
      <c r="H20" s="1092"/>
      <c r="I20" s="1093" t="s">
        <v>59</v>
      </c>
      <c r="J20" s="998" t="s">
        <v>343</v>
      </c>
      <c r="K20" s="987" t="str">
        <f>UPPER(IF(OR(J20="a",J20="as"),F19,IF(OR(J20="b",J20="bs"),F21,)))</f>
        <v>PINCZÉS</v>
      </c>
      <c r="L20" s="1099"/>
      <c r="M20" s="997"/>
      <c r="N20" s="989"/>
      <c r="O20" s="989"/>
      <c r="P20" s="1003"/>
      <c r="Q20" s="1086"/>
      <c r="R20" s="1087"/>
      <c r="S20" s="990"/>
      <c r="Y20" s="833"/>
      <c r="Z20" s="833"/>
      <c r="AA20" s="833" t="s">
        <v>113</v>
      </c>
      <c r="AB20" s="834">
        <v>40</v>
      </c>
      <c r="AC20" s="834">
        <v>25</v>
      </c>
      <c r="AD20" s="834">
        <v>15</v>
      </c>
      <c r="AE20" s="834">
        <v>8</v>
      </c>
      <c r="AF20" s="834">
        <v>4</v>
      </c>
      <c r="AG20" s="834">
        <v>2</v>
      </c>
      <c r="AH20" s="834">
        <v>1</v>
      </c>
      <c r="AI20" s="740"/>
      <c r="AJ20" s="740"/>
      <c r="AK20" s="740"/>
    </row>
    <row r="21" spans="1:37" s="991" customFormat="1" ht="12.75" customHeight="1" x14ac:dyDescent="0.25">
      <c r="A21" s="1000">
        <v>8</v>
      </c>
      <c r="B21" s="981" t="str">
        <f>IF($E21="","",VLOOKUP($E21,'1MD ELO (16)'!$A$7:$O$22,14))</f>
        <v/>
      </c>
      <c r="C21" s="1001" t="str">
        <f>IF($E21="","",VLOOKUP($E21,'1MD ELO (16)'!$A$7:$O$22,15))</f>
        <v/>
      </c>
      <c r="D21" s="1001" t="str">
        <f>IF($E21="","",VLOOKUP($E21,'1MD ELO (16)'!$A$7:$O$22,5))</f>
        <v/>
      </c>
      <c r="E21" s="983"/>
      <c r="F21" s="1011" t="str">
        <f>UPPER(IF($E21="","",VLOOKUP($E21,'1MD ELO (16)'!$A$7:$O$22,2)))</f>
        <v/>
      </c>
      <c r="G21" s="1011" t="str">
        <f>IF($E21="","",VLOOKUP($E21,'1MD ELO (16)'!$A$7:$O$22,3))</f>
        <v/>
      </c>
      <c r="H21" s="1011"/>
      <c r="I21" s="1011" t="str">
        <f>IF($E21="","",VLOOKUP($E21,'1MD ELO (16)'!$A$7:$O$22,4))</f>
        <v/>
      </c>
      <c r="J21" s="1100"/>
      <c r="K21" s="997"/>
      <c r="L21" s="997"/>
      <c r="M21" s="997"/>
      <c r="N21" s="989"/>
      <c r="O21" s="989"/>
      <c r="P21" s="1003"/>
      <c r="Q21" s="1086"/>
      <c r="R21" s="1087"/>
      <c r="S21" s="990"/>
      <c r="Y21" s="833"/>
      <c r="Z21" s="833"/>
      <c r="AA21" s="833" t="s">
        <v>114</v>
      </c>
      <c r="AB21" s="834">
        <v>25</v>
      </c>
      <c r="AC21" s="834">
        <v>15</v>
      </c>
      <c r="AD21" s="834">
        <v>10</v>
      </c>
      <c r="AE21" s="834">
        <v>6</v>
      </c>
      <c r="AF21" s="834">
        <v>3</v>
      </c>
      <c r="AG21" s="834">
        <v>1</v>
      </c>
      <c r="AH21" s="834">
        <v>0</v>
      </c>
      <c r="AI21" s="740"/>
      <c r="AJ21" s="740"/>
      <c r="AK21" s="740"/>
    </row>
    <row r="22" spans="1:37" s="991" customFormat="1" ht="12.75" customHeight="1" x14ac:dyDescent="0.25">
      <c r="A22" s="1000"/>
      <c r="B22" s="1088"/>
      <c r="C22" s="1089"/>
      <c r="D22" s="1089"/>
      <c r="E22" s="1090"/>
      <c r="F22" s="1091"/>
      <c r="G22" s="1091"/>
      <c r="H22" s="1092"/>
      <c r="I22" s="1091"/>
      <c r="J22" s="1097"/>
      <c r="K22" s="997"/>
      <c r="L22" s="997"/>
      <c r="M22" s="997"/>
      <c r="N22" s="989"/>
      <c r="O22" s="1004" t="s">
        <v>59</v>
      </c>
      <c r="P22" s="1005"/>
      <c r="Q22" s="987" t="s">
        <v>446</v>
      </c>
      <c r="R22" s="988"/>
      <c r="S22" s="990"/>
      <c r="Y22" s="833"/>
      <c r="Z22" s="833"/>
      <c r="AA22" s="833" t="s">
        <v>115</v>
      </c>
      <c r="AB22" s="834">
        <v>15</v>
      </c>
      <c r="AC22" s="834">
        <v>10</v>
      </c>
      <c r="AD22" s="834">
        <v>6</v>
      </c>
      <c r="AE22" s="834">
        <v>3</v>
      </c>
      <c r="AF22" s="834">
        <v>1</v>
      </c>
      <c r="AG22" s="834">
        <v>0</v>
      </c>
      <c r="AH22" s="834">
        <v>0</v>
      </c>
      <c r="AI22" s="740"/>
      <c r="AJ22" s="740"/>
      <c r="AK22" s="740"/>
    </row>
    <row r="23" spans="1:37" s="991" customFormat="1" ht="12.75" customHeight="1" x14ac:dyDescent="0.25">
      <c r="A23" s="1000">
        <v>9</v>
      </c>
      <c r="B23" s="981">
        <f>IF($E23="","",VLOOKUP($E23,'1MD ELO (16)'!$A$7:$O$22,14))</f>
        <v>0</v>
      </c>
      <c r="C23" s="1001">
        <f>IF($E23="","",VLOOKUP($E23,'1MD ELO (16)'!$A$7:$O$22,15))</f>
        <v>0</v>
      </c>
      <c r="D23" s="1001">
        <f>IF($E23="","",VLOOKUP($E23,'1MD ELO (16)'!$A$7:$O$22,5))</f>
        <v>0</v>
      </c>
      <c r="E23" s="983">
        <v>8</v>
      </c>
      <c r="F23" s="1011" t="str">
        <f>UPPER(IF($E23="","",VLOOKUP($E23,'1MD ELO (16)'!$A$7:$O$22,2)))</f>
        <v>PINCZÉS</v>
      </c>
      <c r="G23" s="1011" t="str">
        <f>IF($E23="","",VLOOKUP($E23,'1MD ELO (16)'!$A$7:$O$22,3))</f>
        <v>Emese</v>
      </c>
      <c r="H23" s="1011"/>
      <c r="I23" s="1011" t="str">
        <f>IF($E23="","",VLOOKUP($E23,'1MD ELO (16)'!$A$7:$O$22,4))</f>
        <v>Bu., József A.</v>
      </c>
      <c r="J23" s="1083"/>
      <c r="K23" s="997"/>
      <c r="L23" s="997"/>
      <c r="M23" s="997"/>
      <c r="N23" s="989"/>
      <c r="O23" s="997"/>
      <c r="P23" s="1003"/>
      <c r="Q23" s="997"/>
      <c r="R23" s="989"/>
      <c r="S23" s="990"/>
      <c r="Y23" s="833"/>
      <c r="Z23" s="833"/>
      <c r="AA23" s="833" t="s">
        <v>117</v>
      </c>
      <c r="AB23" s="834">
        <v>10</v>
      </c>
      <c r="AC23" s="834">
        <v>6</v>
      </c>
      <c r="AD23" s="834">
        <v>3</v>
      </c>
      <c r="AE23" s="834">
        <v>1</v>
      </c>
      <c r="AF23" s="834">
        <v>0</v>
      </c>
      <c r="AG23" s="834">
        <v>0</v>
      </c>
      <c r="AH23" s="834">
        <v>0</v>
      </c>
      <c r="AI23" s="740"/>
      <c r="AJ23" s="740"/>
      <c r="AK23" s="740"/>
    </row>
    <row r="24" spans="1:37" s="991" customFormat="1" ht="12.75" customHeight="1" x14ac:dyDescent="0.25">
      <c r="A24" s="1000"/>
      <c r="B24" s="1088"/>
      <c r="C24" s="1089"/>
      <c r="D24" s="1089"/>
      <c r="E24" s="1090"/>
      <c r="F24" s="1091"/>
      <c r="G24" s="1091"/>
      <c r="H24" s="1092"/>
      <c r="I24" s="1093" t="s">
        <v>59</v>
      </c>
      <c r="J24" s="998" t="s">
        <v>343</v>
      </c>
      <c r="K24" s="987" t="str">
        <f>UPPER(IF(OR(J24="a",J24="as"),F23,IF(OR(J24="b",J24="bs"),F25,)))</f>
        <v>PINCZÉS</v>
      </c>
      <c r="L24" s="987"/>
      <c r="M24" s="997"/>
      <c r="N24" s="989"/>
      <c r="O24" s="989"/>
      <c r="P24" s="1003"/>
      <c r="Q24" s="1086"/>
      <c r="R24" s="1087"/>
      <c r="S24" s="990"/>
      <c r="Y24" s="833"/>
      <c r="Z24" s="833"/>
      <c r="AA24" s="833" t="s">
        <v>118</v>
      </c>
      <c r="AB24" s="834">
        <v>6</v>
      </c>
      <c r="AC24" s="834">
        <v>3</v>
      </c>
      <c r="AD24" s="834">
        <v>1</v>
      </c>
      <c r="AE24" s="834">
        <v>0</v>
      </c>
      <c r="AF24" s="834">
        <v>0</v>
      </c>
      <c r="AG24" s="834">
        <v>0</v>
      </c>
      <c r="AH24" s="834">
        <v>0</v>
      </c>
      <c r="AI24" s="740"/>
      <c r="AJ24" s="740"/>
      <c r="AK24" s="740"/>
    </row>
    <row r="25" spans="1:37" s="991" customFormat="1" ht="12.75" customHeight="1" x14ac:dyDescent="0.25">
      <c r="A25" s="1000">
        <v>10</v>
      </c>
      <c r="B25" s="981" t="str">
        <f>IF($E25="","",VLOOKUP($E25,'1MD ELO (16)'!$A$7:$O$22,14))</f>
        <v/>
      </c>
      <c r="C25" s="1001" t="str">
        <f>IF($E25="","",VLOOKUP($E25,'1MD ELO (16)'!$A$7:$O$22,15))</f>
        <v/>
      </c>
      <c r="D25" s="1001" t="str">
        <f>IF($E25="","",VLOOKUP($E25,'1MD ELO (16)'!$A$7:$O$22,5))</f>
        <v/>
      </c>
      <c r="E25" s="983"/>
      <c r="F25" s="1011" t="str">
        <f>UPPER(IF($E25="","",VLOOKUP($E25,'1MD ELO (16)'!$A$7:$O$22,2)))</f>
        <v/>
      </c>
      <c r="G25" s="1011" t="str">
        <f>IF($E25="","",VLOOKUP($E25,'1MD ELO (16)'!$A$7:$O$22,3))</f>
        <v/>
      </c>
      <c r="H25" s="1011"/>
      <c r="I25" s="1011" t="str">
        <f>IF($E25="","",VLOOKUP($E25,'1MD ELO (16)'!$A$7:$O$22,4))</f>
        <v/>
      </c>
      <c r="J25" s="1094"/>
      <c r="K25" s="997"/>
      <c r="L25" s="1095"/>
      <c r="M25" s="997"/>
      <c r="N25" s="989"/>
      <c r="O25" s="989"/>
      <c r="P25" s="1003"/>
      <c r="Q25" s="1086"/>
      <c r="R25" s="1087"/>
      <c r="S25" s="990"/>
      <c r="Y25" s="833"/>
      <c r="Z25" s="833"/>
      <c r="AA25" s="833" t="s">
        <v>120</v>
      </c>
      <c r="AB25" s="834">
        <v>3</v>
      </c>
      <c r="AC25" s="834">
        <v>2</v>
      </c>
      <c r="AD25" s="834">
        <v>1</v>
      </c>
      <c r="AE25" s="834">
        <v>0</v>
      </c>
      <c r="AF25" s="834">
        <v>0</v>
      </c>
      <c r="AG25" s="834">
        <v>0</v>
      </c>
      <c r="AH25" s="834">
        <v>0</v>
      </c>
      <c r="AI25" s="740"/>
      <c r="AJ25" s="740"/>
      <c r="AK25" s="740"/>
    </row>
    <row r="26" spans="1:37" s="991" customFormat="1" ht="12.75" customHeight="1" x14ac:dyDescent="0.25">
      <c r="A26" s="1000"/>
      <c r="B26" s="1088"/>
      <c r="C26" s="1089"/>
      <c r="D26" s="1089"/>
      <c r="E26" s="1096"/>
      <c r="F26" s="1091"/>
      <c r="G26" s="1091"/>
      <c r="H26" s="1092"/>
      <c r="I26" s="997"/>
      <c r="J26" s="1097"/>
      <c r="K26" s="1004" t="s">
        <v>59</v>
      </c>
      <c r="L26" s="1005"/>
      <c r="M26" s="987" t="s">
        <v>447</v>
      </c>
      <c r="N26" s="988"/>
      <c r="O26" s="989"/>
      <c r="P26" s="1003"/>
      <c r="Q26" s="1086"/>
      <c r="R26" s="1087"/>
      <c r="S26" s="990"/>
      <c r="Y26" s="740"/>
      <c r="Z26" s="740"/>
      <c r="AA26" s="740"/>
      <c r="AB26" s="740"/>
      <c r="AC26" s="740"/>
      <c r="AD26" s="740"/>
      <c r="AE26" s="740"/>
      <c r="AF26" s="740"/>
      <c r="AG26" s="740"/>
      <c r="AH26" s="740"/>
      <c r="AI26" s="740"/>
      <c r="AJ26" s="740"/>
      <c r="AK26" s="740"/>
    </row>
    <row r="27" spans="1:37" s="991" customFormat="1" ht="12.75" customHeight="1" x14ac:dyDescent="0.25">
      <c r="A27" s="1000">
        <v>11</v>
      </c>
      <c r="B27" s="981">
        <f>IF($E27="","",VLOOKUP($E27,'1MD ELO (16)'!$A$7:$O$22,14))</f>
        <v>0</v>
      </c>
      <c r="C27" s="1001">
        <f>IF($E27="","",VLOOKUP($E27,'1MD ELO (16)'!$A$7:$O$22,15))</f>
        <v>0</v>
      </c>
      <c r="D27" s="1001">
        <f>IF($E27="","",VLOOKUP($E27,'1MD ELO (16)'!$A$7:$O$22,5))</f>
        <v>0</v>
      </c>
      <c r="E27" s="983">
        <v>3</v>
      </c>
      <c r="F27" s="1011" t="str">
        <f>UPPER(IF($E27="","",VLOOKUP($E27,'1MD ELO (16)'!$A$7:$O$22,2)))</f>
        <v>BŐDE</v>
      </c>
      <c r="G27" s="1011" t="str">
        <f>IF($E27="","",VLOOKUP($E27,'1MD ELO (16)'!$A$7:$O$22,3))</f>
        <v>Vivien Hanna</v>
      </c>
      <c r="H27" s="1011"/>
      <c r="I27" s="1011" t="str">
        <f>IF($E27="","",VLOOKUP($E27,'1MD ELO (16)'!$A$7:$O$22,4))</f>
        <v>Db., Hunyadi J.</v>
      </c>
      <c r="J27" s="1083"/>
      <c r="K27" s="997"/>
      <c r="L27" s="1098"/>
      <c r="M27" s="997"/>
      <c r="N27" s="1003"/>
      <c r="O27" s="989"/>
      <c r="P27" s="1003"/>
      <c r="Q27" s="1086"/>
      <c r="R27" s="1087"/>
      <c r="S27" s="990"/>
      <c r="Y27" s="740"/>
      <c r="Z27" s="740"/>
      <c r="AA27" s="740"/>
      <c r="AB27" s="740"/>
      <c r="AC27" s="740"/>
      <c r="AD27" s="740"/>
      <c r="AE27" s="740"/>
      <c r="AF27" s="740"/>
      <c r="AG27" s="740"/>
      <c r="AH27" s="740"/>
      <c r="AI27" s="740"/>
      <c r="AJ27" s="740"/>
      <c r="AK27" s="740"/>
    </row>
    <row r="28" spans="1:37" s="991" customFormat="1" ht="12.75" customHeight="1" x14ac:dyDescent="0.25">
      <c r="A28" s="1010"/>
      <c r="B28" s="1088"/>
      <c r="C28" s="1089"/>
      <c r="D28" s="1089"/>
      <c r="E28" s="1096"/>
      <c r="F28" s="1091"/>
      <c r="G28" s="1091"/>
      <c r="H28" s="1092"/>
      <c r="I28" s="1093" t="s">
        <v>59</v>
      </c>
      <c r="J28" s="998" t="s">
        <v>343</v>
      </c>
      <c r="K28" s="987" t="str">
        <f>UPPER(IF(OR(J28="a",J28="as"),F27,IF(OR(J28="b",J28="bs"),F29,)))</f>
        <v>BŐDE</v>
      </c>
      <c r="L28" s="1099"/>
      <c r="M28" s="997"/>
      <c r="N28" s="1003"/>
      <c r="O28" s="989"/>
      <c r="P28" s="1003"/>
      <c r="Q28" s="1086"/>
      <c r="R28" s="1087"/>
      <c r="S28" s="990"/>
    </row>
    <row r="29" spans="1:37" s="991" customFormat="1" ht="12.75" customHeight="1" x14ac:dyDescent="0.25">
      <c r="A29" s="980">
        <v>12</v>
      </c>
      <c r="B29" s="981" t="str">
        <f>IF($E29="","",VLOOKUP($E29,'1MD ELO (16)'!$A$7:$O$22,14))</f>
        <v/>
      </c>
      <c r="C29" s="1001" t="str">
        <f>IF($E29="","",VLOOKUP($E29,'1MD ELO (16)'!$A$7:$O$22,15))</f>
        <v/>
      </c>
      <c r="D29" s="1001" t="str">
        <f>IF($E29="","",VLOOKUP($E29,'1MD ELO (16)'!$A$7:$O$22,5))</f>
        <v/>
      </c>
      <c r="E29" s="983"/>
      <c r="F29" s="1011" t="str">
        <f>UPPER(IF($E29="","",VLOOKUP($E29,'1MD ELO (16)'!$A$7:$O$22,2)))</f>
        <v/>
      </c>
      <c r="G29" s="1011" t="str">
        <f>IF($E29="","",VLOOKUP($E29,'1MD ELO (16)'!$A$7:$O$22,3))</f>
        <v/>
      </c>
      <c r="H29" s="1011"/>
      <c r="I29" s="1011" t="str">
        <f>IF($E29="","",VLOOKUP($E29,'1MD ELO (16)'!$A$7:$O$22,4))</f>
        <v/>
      </c>
      <c r="J29" s="1100"/>
      <c r="K29" s="997"/>
      <c r="L29" s="997"/>
      <c r="M29" s="997"/>
      <c r="N29" s="1003"/>
      <c r="O29" s="989"/>
      <c r="P29" s="1003"/>
      <c r="Q29" s="1086"/>
      <c r="R29" s="1087"/>
      <c r="S29" s="990"/>
    </row>
    <row r="30" spans="1:37" s="991" customFormat="1" ht="12.75" customHeight="1" x14ac:dyDescent="0.25">
      <c r="A30" s="1000"/>
      <c r="B30" s="1088"/>
      <c r="C30" s="1089"/>
      <c r="D30" s="1089"/>
      <c r="E30" s="1096"/>
      <c r="F30" s="997"/>
      <c r="G30" s="997"/>
      <c r="H30" s="1101"/>
      <c r="I30" s="1091"/>
      <c r="J30" s="1097"/>
      <c r="K30" s="997"/>
      <c r="L30" s="997"/>
      <c r="M30" s="1004" t="s">
        <v>59</v>
      </c>
      <c r="N30" s="1005"/>
      <c r="O30" s="987" t="s">
        <v>448</v>
      </c>
      <c r="P30" s="1009"/>
      <c r="Q30" s="1086"/>
      <c r="R30" s="1087"/>
      <c r="S30" s="990"/>
    </row>
    <row r="31" spans="1:37" s="991" customFormat="1" ht="12.75" customHeight="1" x14ac:dyDescent="0.25">
      <c r="A31" s="1000">
        <v>13</v>
      </c>
      <c r="B31" s="981">
        <f>IF($E31="","",VLOOKUP($E31,'1MD ELO (16)'!$A$7:$O$22,14))</f>
        <v>0</v>
      </c>
      <c r="C31" s="1132">
        <f>IF($E31="","",VLOOKUP($E31,'1MD ELO (16)'!$A$7:$O$22,15))</f>
        <v>0</v>
      </c>
      <c r="D31" s="1001">
        <f>IF($E31="","",VLOOKUP($E31,'1MD ELO (16)'!$A$7:$O$22,5))</f>
        <v>0</v>
      </c>
      <c r="E31" s="983">
        <v>7</v>
      </c>
      <c r="F31" s="1011" t="str">
        <f>UPPER(IF($E31="","",VLOOKUP($E31,'1MD ELO (16)'!$A$7:$O$22,2)))</f>
        <v>NAGY</v>
      </c>
      <c r="G31" s="1011" t="str">
        <f>IF($E31="","",VLOOKUP($E31,'1MD ELO (16)'!$A$7:$O$22,3))</f>
        <v>Anett</v>
      </c>
      <c r="H31" s="1011"/>
      <c r="I31" s="1011" t="str">
        <f>IF($E31="","",VLOOKUP($E31,'1MD ELO (16)'!$A$7:$O$22,4))</f>
        <v>Bu., József A.</v>
      </c>
      <c r="J31" s="1102"/>
      <c r="K31" s="997"/>
      <c r="L31" s="997"/>
      <c r="M31" s="997"/>
      <c r="N31" s="1003"/>
      <c r="O31" s="997"/>
      <c r="P31" s="989"/>
      <c r="Q31" s="1086"/>
      <c r="R31" s="1087"/>
      <c r="S31" s="990"/>
    </row>
    <row r="32" spans="1:37" s="991" customFormat="1" ht="12.75" customHeight="1" x14ac:dyDescent="0.25">
      <c r="A32" s="1000"/>
      <c r="B32" s="1088"/>
      <c r="C32" s="1133"/>
      <c r="D32" s="1089"/>
      <c r="E32" s="1096"/>
      <c r="F32" s="1091"/>
      <c r="G32" s="1091"/>
      <c r="H32" s="1092"/>
      <c r="I32" s="1004" t="s">
        <v>59</v>
      </c>
      <c r="J32" s="998"/>
      <c r="K32" s="987" t="s">
        <v>449</v>
      </c>
      <c r="L32" s="987"/>
      <c r="M32" s="997"/>
      <c r="N32" s="1003"/>
      <c r="O32" s="989"/>
      <c r="P32" s="989"/>
      <c r="Q32" s="1086"/>
      <c r="R32" s="1087"/>
      <c r="S32" s="990"/>
    </row>
    <row r="33" spans="1:19" s="991" customFormat="1" ht="12.75" customHeight="1" x14ac:dyDescent="0.25">
      <c r="A33" s="1000">
        <v>14</v>
      </c>
      <c r="B33" s="981">
        <f>IF($E33="","",VLOOKUP($E33,'1MD ELO (16)'!$A$7:$O$22,14))</f>
        <v>0</v>
      </c>
      <c r="C33" s="1132">
        <f>IF($E33="","",VLOOKUP($E33,'1MD ELO (16)'!$A$7:$O$22,15))</f>
        <v>0</v>
      </c>
      <c r="D33" s="1001">
        <f>IF($E33="","",VLOOKUP($E33,'1MD ELO (16)'!$A$7:$O$22,5))</f>
        <v>0</v>
      </c>
      <c r="E33" s="983">
        <v>1</v>
      </c>
      <c r="F33" s="1011" t="str">
        <f>UPPER(IF($E33="","",VLOOKUP($E33,'1MD ELO (16)'!$A$7:$O$22,2)))</f>
        <v>KOVÁCS</v>
      </c>
      <c r="G33" s="1011" t="str">
        <f>IF($E33="","",VLOOKUP($E33,'1MD ELO (16)'!$A$7:$O$22,3))</f>
        <v>Sarolta</v>
      </c>
      <c r="H33" s="1011"/>
      <c r="I33" s="1011" t="str">
        <f>IF($E33="","",VLOOKUP($E33,'1MD ELO (16)'!$A$7:$O$22,4))</f>
        <v>Db., Fazekas M.</v>
      </c>
      <c r="J33" s="1094"/>
      <c r="K33" s="997"/>
      <c r="L33" s="1095"/>
      <c r="M33" s="997"/>
      <c r="N33" s="1003"/>
      <c r="O33" s="989"/>
      <c r="P33" s="989"/>
      <c r="Q33" s="1086"/>
      <c r="R33" s="1087"/>
      <c r="S33" s="990"/>
    </row>
    <row r="34" spans="1:19" s="991" customFormat="1" ht="12.75" customHeight="1" x14ac:dyDescent="0.25">
      <c r="A34" s="1000"/>
      <c r="B34" s="1088"/>
      <c r="C34" s="1089"/>
      <c r="D34" s="1089"/>
      <c r="E34" s="1096"/>
      <c r="F34" s="1091"/>
      <c r="G34" s="1091"/>
      <c r="H34" s="1092"/>
      <c r="I34" s="997"/>
      <c r="J34" s="1097"/>
      <c r="K34" s="1004" t="s">
        <v>59</v>
      </c>
      <c r="L34" s="1005"/>
      <c r="M34" s="987" t="s">
        <v>450</v>
      </c>
      <c r="N34" s="1009"/>
      <c r="O34" s="989"/>
      <c r="P34" s="989"/>
      <c r="Q34" s="1086"/>
      <c r="R34" s="1087"/>
      <c r="S34" s="990"/>
    </row>
    <row r="35" spans="1:19" s="991" customFormat="1" ht="12.75" customHeight="1" x14ac:dyDescent="0.25">
      <c r="A35" s="1000">
        <v>15</v>
      </c>
      <c r="B35" s="981">
        <f>IF($E35="","",VLOOKUP($E35,'1MD ELO (16)'!$A$7:$O$22,14))</f>
        <v>0</v>
      </c>
      <c r="C35" s="1001">
        <f>IF($E35="","",VLOOKUP($E35,'1MD ELO (16)'!$A$7:$O$22,15))</f>
        <v>0</v>
      </c>
      <c r="D35" s="1001">
        <f>IF($E35="","",VLOOKUP($E35,'1MD ELO (16)'!$A$7:$O$22,5))</f>
        <v>0</v>
      </c>
      <c r="E35" s="983">
        <v>5</v>
      </c>
      <c r="F35" s="1011" t="str">
        <f>UPPER(IF($E35="","",VLOOKUP($E35,'1MD ELO (16)'!$A$7:$O$22,2)))</f>
        <v>BERÉNYI</v>
      </c>
      <c r="G35" s="1011" t="str">
        <f>IF($E35="","",VLOOKUP($E35,'1MD ELO (16)'!$A$7:$O$22,3))</f>
        <v>Olívia Lujza</v>
      </c>
      <c r="H35" s="1011"/>
      <c r="I35" s="1011" t="str">
        <f>IF($E35="","",VLOOKUP($E35,'1MD ELO (16)'!$A$7:$O$22,4))</f>
        <v>Db., Árpád V.</v>
      </c>
      <c r="J35" s="1083"/>
      <c r="K35" s="997"/>
      <c r="L35" s="1098"/>
      <c r="M35" s="997"/>
      <c r="N35" s="989"/>
      <c r="O35" s="989"/>
      <c r="P35" s="989"/>
      <c r="Q35" s="1086"/>
      <c r="R35" s="1087"/>
      <c r="S35" s="990"/>
    </row>
    <row r="36" spans="1:19" s="991" customFormat="1" ht="12.75" customHeight="1" x14ac:dyDescent="0.25">
      <c r="A36" s="1000"/>
      <c r="B36" s="1088"/>
      <c r="C36" s="1089"/>
      <c r="D36" s="1089"/>
      <c r="E36" s="1090"/>
      <c r="F36" s="1091"/>
      <c r="G36" s="1091"/>
      <c r="H36" s="1092"/>
      <c r="I36" s="1004" t="s">
        <v>59</v>
      </c>
      <c r="J36" s="998" t="s">
        <v>343</v>
      </c>
      <c r="K36" s="987" t="str">
        <f>UPPER(IF(OR(J36="a",J36="as"),F35,IF(OR(J36="b",J36="bs"),F37,)))</f>
        <v>BERÉNYI</v>
      </c>
      <c r="L36" s="1099"/>
      <c r="M36" s="997"/>
      <c r="N36" s="989"/>
      <c r="O36" s="989"/>
      <c r="P36" s="989"/>
      <c r="Q36" s="1086"/>
      <c r="R36" s="1087"/>
      <c r="S36" s="990"/>
    </row>
    <row r="37" spans="1:19" s="991" customFormat="1" ht="12.75" customHeight="1" x14ac:dyDescent="0.25">
      <c r="A37" s="980">
        <v>16</v>
      </c>
      <c r="B37" s="981" t="str">
        <f>IF($E37="","",VLOOKUP($E37,'1MD ELO (16)'!$A$7:$O$22,14))</f>
        <v/>
      </c>
      <c r="C37" s="1001" t="str">
        <f>IF($E37="","",VLOOKUP($E37,'1MD ELO (16)'!$A$7:$O$22,15))</f>
        <v/>
      </c>
      <c r="D37" s="1001" t="str">
        <f>IF($E37="","",VLOOKUP($E37,'1MD ELO (16)'!$A$7:$O$22,5))</f>
        <v/>
      </c>
      <c r="E37" s="983"/>
      <c r="F37" s="1011" t="str">
        <f>UPPER(IF($E37="","",VLOOKUP($E37,'1MD ELO (16)'!$A$7:$O$22,2)))</f>
        <v/>
      </c>
      <c r="G37" s="1011" t="str">
        <f>IF($E37="","",VLOOKUP($E37,'1MD ELO (16)'!$A$7:$O$22,3))</f>
        <v/>
      </c>
      <c r="H37" s="1011"/>
      <c r="I37" s="1011" t="str">
        <f>IF($E37="","",VLOOKUP($E37,'1MD ELO (16)'!$A$7:$O$22,4))</f>
        <v/>
      </c>
      <c r="J37" s="1100"/>
      <c r="K37" s="997"/>
      <c r="L37" s="997"/>
      <c r="M37" s="997"/>
      <c r="N37" s="989"/>
      <c r="O37" s="989"/>
      <c r="P37" s="989"/>
      <c r="Q37" s="1086"/>
      <c r="R37" s="1087"/>
      <c r="S37" s="990"/>
    </row>
    <row r="38" spans="1:19" s="991" customFormat="1" ht="9" customHeight="1" x14ac:dyDescent="0.25">
      <c r="A38" s="1105"/>
      <c r="B38" s="1090"/>
      <c r="C38" s="1090"/>
      <c r="D38" s="1090"/>
      <c r="E38" s="1090"/>
      <c r="F38" s="1106"/>
      <c r="G38" s="1106"/>
      <c r="H38" s="1107"/>
      <c r="I38" s="997"/>
      <c r="J38" s="1097"/>
      <c r="K38" s="997"/>
      <c r="L38" s="997"/>
      <c r="M38" s="997"/>
      <c r="N38" s="989"/>
      <c r="O38" s="989"/>
      <c r="P38" s="989"/>
      <c r="Q38" s="1086"/>
      <c r="R38" s="1087"/>
      <c r="S38" s="990"/>
    </row>
    <row r="39" spans="1:19" s="991" customFormat="1" ht="9" customHeight="1" x14ac:dyDescent="0.25">
      <c r="A39" s="1108"/>
      <c r="B39" s="1109"/>
      <c r="C39" s="1109"/>
      <c r="D39" s="1109"/>
      <c r="E39" s="1090"/>
      <c r="F39" s="1109"/>
      <c r="G39" s="1109"/>
      <c r="H39" s="1109"/>
      <c r="I39" s="1109"/>
      <c r="J39" s="1090"/>
      <c r="K39" s="1109"/>
      <c r="L39" s="1109"/>
      <c r="M39" s="1109"/>
      <c r="N39" s="1110"/>
      <c r="O39" s="1110"/>
      <c r="P39" s="1110"/>
      <c r="Q39" s="1086"/>
      <c r="R39" s="1087"/>
      <c r="S39" s="990"/>
    </row>
    <row r="40" spans="1:19" s="991" customFormat="1" ht="9" customHeight="1" x14ac:dyDescent="0.25">
      <c r="A40" s="1105"/>
      <c r="B40" s="1090"/>
      <c r="C40" s="1090"/>
      <c r="D40" s="1090"/>
      <c r="E40" s="1090"/>
      <c r="F40" s="1109"/>
      <c r="G40" s="1109"/>
      <c r="I40" s="1109"/>
      <c r="J40" s="1090"/>
      <c r="K40" s="1109"/>
      <c r="L40" s="1109"/>
      <c r="M40" s="1111"/>
      <c r="N40" s="1090"/>
      <c r="O40" s="1109"/>
      <c r="P40" s="1110"/>
      <c r="Q40" s="1086"/>
      <c r="R40" s="1087"/>
      <c r="S40" s="990"/>
    </row>
    <row r="41" spans="1:19" s="991" customFormat="1" ht="9" customHeight="1" x14ac:dyDescent="0.25">
      <c r="A41" s="1105"/>
      <c r="B41" s="1109"/>
      <c r="C41" s="1109"/>
      <c r="D41" s="1109"/>
      <c r="E41" s="1090"/>
      <c r="F41" s="1109"/>
      <c r="G41" s="1109"/>
      <c r="H41" s="1109"/>
      <c r="I41" s="1109"/>
      <c r="J41" s="1090"/>
      <c r="K41" s="1109"/>
      <c r="L41" s="1109"/>
      <c r="M41" s="1109"/>
      <c r="N41" s="1110"/>
      <c r="O41" s="1109"/>
      <c r="P41" s="1110"/>
      <c r="Q41" s="1086"/>
      <c r="R41" s="1087"/>
      <c r="S41" s="990"/>
    </row>
    <row r="42" spans="1:19" s="991" customFormat="1" ht="9" customHeight="1" x14ac:dyDescent="0.25">
      <c r="A42" s="1105"/>
      <c r="B42" s="1090"/>
      <c r="C42" s="1090"/>
      <c r="D42" s="1090"/>
      <c r="E42" s="1090"/>
      <c r="F42" s="1109"/>
      <c r="G42" s="1109"/>
      <c r="I42" s="1111"/>
      <c r="J42" s="1090"/>
      <c r="K42" s="1109"/>
      <c r="L42" s="1109"/>
      <c r="M42" s="1109"/>
      <c r="N42" s="1110"/>
      <c r="O42" s="1110"/>
      <c r="P42" s="1110"/>
      <c r="Q42" s="1086"/>
      <c r="R42" s="1087"/>
      <c r="S42" s="990"/>
    </row>
    <row r="43" spans="1:19" s="991" customFormat="1" ht="9" customHeight="1" x14ac:dyDescent="0.25">
      <c r="A43" s="1105"/>
      <c r="B43" s="1109"/>
      <c r="C43" s="1109"/>
      <c r="D43" s="1109"/>
      <c r="E43" s="1090"/>
      <c r="F43" s="1109"/>
      <c r="G43" s="1109"/>
      <c r="H43" s="1109"/>
      <c r="I43" s="1109"/>
      <c r="J43" s="1090"/>
      <c r="K43" s="1109"/>
      <c r="L43" s="1112"/>
      <c r="M43" s="1109"/>
      <c r="N43" s="1110"/>
      <c r="O43" s="1110"/>
      <c r="P43" s="1110"/>
      <c r="Q43" s="1086"/>
      <c r="R43" s="1087"/>
      <c r="S43" s="990"/>
    </row>
    <row r="44" spans="1:19" s="991" customFormat="1" ht="9" customHeight="1" x14ac:dyDescent="0.25">
      <c r="A44" s="1105"/>
      <c r="B44" s="1090"/>
      <c r="C44" s="1090"/>
      <c r="D44" s="1090"/>
      <c r="E44" s="1090"/>
      <c r="F44" s="1109"/>
      <c r="G44" s="1109"/>
      <c r="I44" s="1109"/>
      <c r="J44" s="1090"/>
      <c r="K44" s="1111"/>
      <c r="L44" s="1090"/>
      <c r="M44" s="1109"/>
      <c r="N44" s="1110"/>
      <c r="O44" s="1110"/>
      <c r="P44" s="1110"/>
      <c r="Q44" s="1086"/>
      <c r="R44" s="1087"/>
      <c r="S44" s="990"/>
    </row>
    <row r="45" spans="1:19" s="991" customFormat="1" ht="9" customHeight="1" x14ac:dyDescent="0.25">
      <c r="A45" s="1105"/>
      <c r="B45" s="1109"/>
      <c r="C45" s="1109"/>
      <c r="D45" s="1109"/>
      <c r="E45" s="1090"/>
      <c r="F45" s="1109"/>
      <c r="G45" s="1109"/>
      <c r="H45" s="1109"/>
      <c r="I45" s="1109"/>
      <c r="J45" s="1090"/>
      <c r="K45" s="1109"/>
      <c r="L45" s="1109"/>
      <c r="M45" s="1109"/>
      <c r="N45" s="1110"/>
      <c r="O45" s="1110"/>
      <c r="P45" s="1110"/>
      <c r="Q45" s="1086"/>
      <c r="R45" s="1087"/>
      <c r="S45" s="990"/>
    </row>
    <row r="46" spans="1:19" s="991" customFormat="1" ht="9" customHeight="1" x14ac:dyDescent="0.25">
      <c r="A46" s="1105"/>
      <c r="B46" s="1090"/>
      <c r="C46" s="1090"/>
      <c r="D46" s="1090"/>
      <c r="E46" s="1090"/>
      <c r="F46" s="1109"/>
      <c r="G46" s="1109"/>
      <c r="I46" s="1111"/>
      <c r="J46" s="1090"/>
      <c r="K46" s="1109"/>
      <c r="L46" s="1109"/>
      <c r="M46" s="1109"/>
      <c r="N46" s="1110"/>
      <c r="O46" s="1110"/>
      <c r="P46" s="1110"/>
      <c r="Q46" s="1086"/>
      <c r="R46" s="1087"/>
      <c r="S46" s="990"/>
    </row>
    <row r="47" spans="1:19" s="991" customFormat="1" ht="9" customHeight="1" x14ac:dyDescent="0.25">
      <c r="A47" s="1108"/>
      <c r="B47" s="1109"/>
      <c r="C47" s="1109"/>
      <c r="D47" s="1109"/>
      <c r="E47" s="1090"/>
      <c r="F47" s="1109"/>
      <c r="G47" s="1109"/>
      <c r="H47" s="1109"/>
      <c r="I47" s="1109"/>
      <c r="J47" s="1090"/>
      <c r="K47" s="1109"/>
      <c r="L47" s="1109"/>
      <c r="M47" s="1109"/>
      <c r="N47" s="1109"/>
      <c r="O47" s="1084"/>
      <c r="P47" s="1084"/>
      <c r="Q47" s="1086"/>
      <c r="R47" s="1087"/>
      <c r="S47" s="990"/>
    </row>
    <row r="48" spans="1:19" s="755" customFormat="1" ht="6.75" customHeight="1" x14ac:dyDescent="0.25">
      <c r="A48" s="1113"/>
      <c r="B48" s="1113"/>
      <c r="C48" s="1113"/>
      <c r="D48" s="1113"/>
      <c r="E48" s="1113"/>
      <c r="F48" s="1114"/>
      <c r="G48" s="1114"/>
      <c r="H48" s="1114"/>
      <c r="I48" s="1114"/>
      <c r="J48" s="1115"/>
      <c r="K48" s="1116"/>
      <c r="L48" s="1117"/>
      <c r="M48" s="1116"/>
      <c r="N48" s="1117"/>
      <c r="O48" s="1116"/>
      <c r="P48" s="1117"/>
      <c r="Q48" s="1116"/>
      <c r="R48" s="1117"/>
      <c r="S48" s="1118"/>
    </row>
    <row r="49" spans="1:18" s="1048" customFormat="1" ht="10.5" customHeight="1" x14ac:dyDescent="0.25">
      <c r="A49" s="873" t="s">
        <v>54</v>
      </c>
      <c r="B49" s="874"/>
      <c r="C49" s="874"/>
      <c r="D49" s="875"/>
      <c r="E49" s="1119" t="s">
        <v>60</v>
      </c>
      <c r="F49" s="1040" t="s">
        <v>61</v>
      </c>
      <c r="G49" s="1119"/>
      <c r="H49" s="1119"/>
      <c r="I49" s="1120"/>
      <c r="J49" s="1119" t="s">
        <v>60</v>
      </c>
      <c r="K49" s="1040" t="s">
        <v>123</v>
      </c>
      <c r="L49" s="1043"/>
      <c r="M49" s="1040" t="s">
        <v>124</v>
      </c>
      <c r="N49" s="1044"/>
      <c r="O49" s="1045" t="s">
        <v>125</v>
      </c>
      <c r="P49" s="1045"/>
      <c r="Q49" s="1046"/>
      <c r="R49" s="1047"/>
    </row>
    <row r="50" spans="1:18" s="1048" customFormat="1" ht="9" customHeight="1" x14ac:dyDescent="0.25">
      <c r="A50" s="1050" t="s">
        <v>65</v>
      </c>
      <c r="B50" s="1051"/>
      <c r="C50" s="1052"/>
      <c r="D50" s="1053"/>
      <c r="E50" s="1054">
        <v>1</v>
      </c>
      <c r="F50" s="913" t="str">
        <f>IF(E50&gt;$R$57,,UPPER(VLOOKUP(E50,'1MD ELO (16)'!$A$7:$Q$134,2)))</f>
        <v>KOVÁCS</v>
      </c>
      <c r="G50" s="1121"/>
      <c r="H50" s="913"/>
      <c r="I50" s="906"/>
      <c r="J50" s="1057" t="s">
        <v>66</v>
      </c>
      <c r="K50" s="909"/>
      <c r="L50" s="897"/>
      <c r="M50" s="909"/>
      <c r="N50" s="1058"/>
      <c r="O50" s="1059" t="s">
        <v>67</v>
      </c>
      <c r="P50" s="1060"/>
      <c r="Q50" s="1060"/>
      <c r="R50" s="1061"/>
    </row>
    <row r="51" spans="1:18" s="1048" customFormat="1" ht="9" customHeight="1" x14ac:dyDescent="0.25">
      <c r="A51" s="1062" t="s">
        <v>126</v>
      </c>
      <c r="B51" s="1063"/>
      <c r="C51" s="1064"/>
      <c r="D51" s="1065"/>
      <c r="E51" s="1054">
        <v>2</v>
      </c>
      <c r="F51" s="913" t="str">
        <f>IF(E51&gt;$R$57,,UPPER(VLOOKUP(E51,'1MD ELO (16)'!$A$7:$Q$134,2)))</f>
        <v>PÁLINKÁS</v>
      </c>
      <c r="G51" s="1121"/>
      <c r="H51" s="913"/>
      <c r="I51" s="906"/>
      <c r="J51" s="1057" t="s">
        <v>69</v>
      </c>
      <c r="K51" s="909"/>
      <c r="L51" s="897"/>
      <c r="M51" s="909"/>
      <c r="N51" s="1058"/>
      <c r="O51" s="1066"/>
      <c r="P51" s="1067"/>
      <c r="Q51" s="1063"/>
      <c r="R51" s="1068"/>
    </row>
    <row r="52" spans="1:18" s="1048" customFormat="1" ht="9" customHeight="1" x14ac:dyDescent="0.25">
      <c r="A52" s="910"/>
      <c r="B52" s="911"/>
      <c r="C52" s="1069"/>
      <c r="D52" s="912"/>
      <c r="E52" s="1054">
        <v>3</v>
      </c>
      <c r="F52" s="913" t="str">
        <f>IF(E52&gt;$R$57,,UPPER(VLOOKUP(E52,'1MD ELO (16)'!$A$7:$Q$134,2)))</f>
        <v>BŐDE</v>
      </c>
      <c r="G52" s="1121"/>
      <c r="H52" s="913"/>
      <c r="I52" s="906"/>
      <c r="J52" s="1057" t="s">
        <v>70</v>
      </c>
      <c r="K52" s="909"/>
      <c r="L52" s="897"/>
      <c r="M52" s="909"/>
      <c r="N52" s="1058"/>
      <c r="O52" s="1059" t="s">
        <v>71</v>
      </c>
      <c r="P52" s="1060"/>
      <c r="Q52" s="1060"/>
      <c r="R52" s="1061"/>
    </row>
    <row r="53" spans="1:18" s="1048" customFormat="1" ht="9" customHeight="1" x14ac:dyDescent="0.25">
      <c r="A53" s="915"/>
      <c r="B53" s="916"/>
      <c r="C53" s="916"/>
      <c r="D53" s="917"/>
      <c r="E53" s="1054">
        <v>4</v>
      </c>
      <c r="F53" s="913" t="str">
        <f>IF(E53&gt;$R$57,,UPPER(VLOOKUP(E53,'1MD ELO (16)'!$A$7:$Q$134,2)))</f>
        <v>TÓTH</v>
      </c>
      <c r="G53" s="1121"/>
      <c r="H53" s="913"/>
      <c r="I53" s="906"/>
      <c r="J53" s="1057" t="s">
        <v>72</v>
      </c>
      <c r="K53" s="909"/>
      <c r="L53" s="897"/>
      <c r="M53" s="909"/>
      <c r="N53" s="1058"/>
      <c r="O53" s="909"/>
      <c r="P53" s="897"/>
      <c r="Q53" s="909"/>
      <c r="R53" s="1058"/>
    </row>
    <row r="54" spans="1:18" s="1048" customFormat="1" ht="9" customHeight="1" x14ac:dyDescent="0.25">
      <c r="A54" s="919"/>
      <c r="B54" s="920"/>
      <c r="C54" s="920"/>
      <c r="D54" s="921"/>
      <c r="E54" s="1054"/>
      <c r="F54" s="913"/>
      <c r="G54" s="1121"/>
      <c r="H54" s="913"/>
      <c r="I54" s="906"/>
      <c r="J54" s="1057" t="s">
        <v>73</v>
      </c>
      <c r="K54" s="909"/>
      <c r="L54" s="897"/>
      <c r="M54" s="909"/>
      <c r="N54" s="1058"/>
      <c r="O54" s="1063"/>
      <c r="P54" s="1067"/>
      <c r="Q54" s="1063"/>
      <c r="R54" s="1068"/>
    </row>
    <row r="55" spans="1:18" s="1048" customFormat="1" ht="9" customHeight="1" x14ac:dyDescent="0.25">
      <c r="A55" s="922"/>
      <c r="B55" s="923"/>
      <c r="C55" s="916"/>
      <c r="D55" s="917"/>
      <c r="E55" s="1054"/>
      <c r="F55" s="913"/>
      <c r="G55" s="1121"/>
      <c r="H55" s="913"/>
      <c r="I55" s="906"/>
      <c r="J55" s="1057" t="s">
        <v>74</v>
      </c>
      <c r="K55" s="909"/>
      <c r="L55" s="897"/>
      <c r="M55" s="909"/>
      <c r="N55" s="1058"/>
      <c r="O55" s="1059" t="s">
        <v>34</v>
      </c>
      <c r="P55" s="1060"/>
      <c r="Q55" s="1060"/>
      <c r="R55" s="1061"/>
    </row>
    <row r="56" spans="1:18" s="1048" customFormat="1" ht="9" customHeight="1" x14ac:dyDescent="0.25">
      <c r="A56" s="922"/>
      <c r="B56" s="923"/>
      <c r="C56" s="1070"/>
      <c r="D56" s="924"/>
      <c r="E56" s="1054"/>
      <c r="F56" s="913"/>
      <c r="G56" s="1121"/>
      <c r="H56" s="913"/>
      <c r="I56" s="906"/>
      <c r="J56" s="1057" t="s">
        <v>75</v>
      </c>
      <c r="K56" s="909"/>
      <c r="L56" s="897"/>
      <c r="M56" s="909"/>
      <c r="N56" s="1058"/>
      <c r="O56" s="909"/>
      <c r="P56" s="897"/>
      <c r="Q56" s="909"/>
      <c r="R56" s="1058"/>
    </row>
    <row r="57" spans="1:18" s="1048" customFormat="1" ht="9" customHeight="1" x14ac:dyDescent="0.25">
      <c r="A57" s="925"/>
      <c r="B57" s="926"/>
      <c r="C57" s="1071"/>
      <c r="D57" s="927"/>
      <c r="E57" s="1072"/>
      <c r="F57" s="929"/>
      <c r="G57" s="1122"/>
      <c r="H57" s="929"/>
      <c r="I57" s="932"/>
      <c r="J57" s="1075" t="s">
        <v>76</v>
      </c>
      <c r="K57" s="1063"/>
      <c r="L57" s="1067"/>
      <c r="M57" s="1063"/>
      <c r="N57" s="1068"/>
      <c r="O57" s="1063">
        <f>R4</f>
        <v>0</v>
      </c>
      <c r="P57" s="1067"/>
      <c r="Q57" s="1063"/>
      <c r="R57" s="1076">
        <f>MIN(4,'1MD ELO (16)'!Q5)</f>
        <v>4</v>
      </c>
    </row>
  </sheetData>
  <mergeCells count="1">
    <mergeCell ref="A4:C4"/>
  </mergeCells>
  <conditionalFormatting sqref="B39 B41 B43 B45 B47">
    <cfRule type="cellIs" dxfId="153" priority="4" operator="equal">
      <formula>"QA"</formula>
    </cfRule>
    <cfRule type="cellIs" dxfId="152" priority="5" operator="equal">
      <formula>"DA"</formula>
    </cfRule>
  </conditionalFormatting>
  <conditionalFormatting sqref="E7 E9 E11 E13 E15 E17 E19 E21 E23 E25 E27 E29 E31 E33 E35 E37">
    <cfRule type="expression" dxfId="151" priority="2">
      <formula>$E7&lt;5</formula>
    </cfRule>
  </conditionalFormatting>
  <conditionalFormatting sqref="E39 E41 E43 E45 E47">
    <cfRule type="expression" dxfId="150" priority="10">
      <formula>AND($E39&lt;9,$C39&gt;0)</formula>
    </cfRule>
  </conditionalFormatting>
  <conditionalFormatting sqref="F7 F9 F11 F13 F15 F17 F19 F21 F23 F25 F27 F29 F31 F33 F35 F37">
    <cfRule type="cellIs" dxfId="149" priority="1" operator="equal">
      <formula>"Bye"</formula>
    </cfRule>
  </conditionalFormatting>
  <conditionalFormatting sqref="F39 F41 F43 F45 F47">
    <cfRule type="cellIs" dxfId="148" priority="8" operator="equal">
      <formula>"Bye"</formula>
    </cfRule>
  </conditionalFormatting>
  <conditionalFormatting sqref="F39:I39 F41:I41 F43:I43 F45:I45 F47:I47">
    <cfRule type="expression" dxfId="147" priority="9">
      <formula>AND($E39&lt;9,$C39&gt;0)</formula>
    </cfRule>
  </conditionalFormatting>
  <conditionalFormatting sqref="H7 H9 H11 H13 H15 H17 H19 H21 H23 H25 H27 H29 H31 H33 H35 H37">
    <cfRule type="expression" dxfId="146" priority="14">
      <formula>AND($E7&lt;9,$C7&gt;0)</formula>
    </cfRule>
  </conditionalFormatting>
  <conditionalFormatting sqref="I8">
    <cfRule type="expression" dxfId="145" priority="16">
      <formula>AND($O$1="CU",I8="Umpire")</formula>
    </cfRule>
    <cfRule type="expression" dxfId="144" priority="17">
      <formula>AND($O$1="CU",I8&lt;&gt;"Umpire",J8&lt;&gt;"")</formula>
    </cfRule>
    <cfRule type="expression" dxfId="143" priority="18">
      <formula>AND($O$1="CU",I8&lt;&gt;"Umpire")</formula>
    </cfRule>
  </conditionalFormatting>
  <conditionalFormatting sqref="J8">
    <cfRule type="expression" dxfId="142" priority="15">
      <formula>$O$1="CU"</formula>
    </cfRule>
  </conditionalFormatting>
  <conditionalFormatting sqref="K8 M10 K12 O14 K16 M18 K20 Q22 K24 M26 K28 O30 K32 M34 K36 O40 K42 M44 K46">
    <cfRule type="expression" dxfId="141" priority="6">
      <formula>J8="as"</formula>
    </cfRule>
    <cfRule type="expression" dxfId="140" priority="7">
      <formula>J8="bs"</formula>
    </cfRule>
  </conditionalFormatting>
  <conditionalFormatting sqref="K10 I12 M14 I16 K18 I20 O22 I24 K26 I28 M30 I32 K34 I36 M40 I42 K44 I46">
    <cfRule type="expression" dxfId="139" priority="11">
      <formula>AND($O$1="CU",I8="Umpire")</formula>
    </cfRule>
    <cfRule type="expression" dxfId="138" priority="12">
      <formula>AND($O$1="CU",I8&lt;&gt;"Umpire",J8&lt;&gt;"")</formula>
    </cfRule>
    <cfRule type="expression" dxfId="137" priority="13">
      <formula>AND($O$1="CU",I8&lt;&gt;"Umpire")</formula>
    </cfRule>
  </conditionalFormatting>
  <conditionalFormatting sqref="L10 J12 N14 J16 L18 J20 P22 J24 L26 J28 N30 J32 L34 J36 R57">
    <cfRule type="expression" dxfId="136" priority="3">
      <formula>$O$1="CU"</formula>
    </cfRule>
  </conditionalFormatting>
  <dataValidations count="1">
    <dataValidation type="list" allowBlank="1" showInputMessage="1" sqref="I8 K10 I12 M14 I16 K18 I20 O22 I24 K26 I28 M30 I32 K34 I36 M40 I42 K44 I46" xr:uid="{C6FF5F5D-8079-49D2-8B3B-572C1420DEEF}">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121857" r:id="rId3" name="Button 1">
              <controlPr defaultSize="0" autoFill="0" autoPict="0" altText="Legyen bíró">
                <anchor moveWithCells="1">
                  <from>
                    <xdr:col>12</xdr:col>
                    <xdr:colOff>655320</xdr:colOff>
                    <xdr:row>0</xdr:row>
                    <xdr:rowOff>7620</xdr:rowOff>
                  </from>
                  <to>
                    <xdr:col>14</xdr:col>
                    <xdr:colOff>464820</xdr:colOff>
                    <xdr:row>0</xdr:row>
                    <xdr:rowOff>213360</xdr:rowOff>
                  </to>
                </anchor>
              </controlPr>
            </control>
          </mc:Choice>
        </mc:AlternateContent>
        <mc:AlternateContent xmlns:mc="http://schemas.openxmlformats.org/markup-compatibility/2006">
          <mc:Choice Requires="x14">
            <control shapeId="121858" r:id="rId4" name="Button 2">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mc:AlternateContent xmlns:mc="http://schemas.openxmlformats.org/markup-compatibility/2006">
          <mc:Choice Requires="x14">
            <control shapeId="121859" r:id="rId5" name="Button 3">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121860" r:id="rId6" name="Button 4">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FF66"/>
    <pageSetUpPr fitToPage="1"/>
  </sheetPr>
  <dimension ref="A1:U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5.554687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8" t="s">
        <v>50</v>
      </c>
      <c r="L1" s="99"/>
      <c r="M1" s="107"/>
      <c r="N1" s="166"/>
      <c r="O1" s="166" t="s">
        <v>51</v>
      </c>
      <c r="P1" s="166"/>
      <c r="Q1" s="165"/>
      <c r="R1" s="166"/>
    </row>
    <row r="2" spans="1:21" s="172" customFormat="1" ht="13.2" x14ac:dyDescent="0.25">
      <c r="A2" s="103" t="s">
        <v>32</v>
      </c>
      <c r="B2" s="103"/>
      <c r="C2" s="103"/>
      <c r="D2" s="168"/>
      <c r="E2" s="168" t="str">
        <f>Altalanos!$A$8</f>
        <v>I. (U8) – Fiú / B</v>
      </c>
      <c r="F2" s="103"/>
      <c r="G2" s="169"/>
      <c r="H2" s="170"/>
      <c r="I2" s="170"/>
      <c r="J2" s="171"/>
      <c r="K2" s="98" t="s">
        <v>77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78</v>
      </c>
      <c r="F5" s="185" t="s">
        <v>27</v>
      </c>
      <c r="G5" s="185" t="s">
        <v>28</v>
      </c>
      <c r="H5" s="185"/>
      <c r="I5" s="185" t="s">
        <v>38</v>
      </c>
      <c r="J5" s="185"/>
      <c r="K5" s="183" t="s">
        <v>58</v>
      </c>
      <c r="L5" s="186"/>
      <c r="M5" s="183"/>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ELO'!$A$7:$M$32,12))</f>
        <v/>
      </c>
      <c r="C7" s="197" t="str">
        <f>IF($E7="","",VLOOKUP($E7,'1Q ELO'!$A$7:$M$30,13))</f>
        <v/>
      </c>
      <c r="D7" s="198" t="str">
        <f>IF($E7="","",VLOOKUP($E7,'1Q ELO'!$A$7:$M$30,5))</f>
        <v/>
      </c>
      <c r="E7" s="199"/>
      <c r="F7" s="200" t="str">
        <f>UPPER(IF($E7="","",VLOOKUP($E7,'1Q ELO'!$A$7:$M$38,2)))</f>
        <v/>
      </c>
      <c r="G7" s="200" t="str">
        <f>IF($E7="","",VLOOKUP($E7,'1Q ELO'!$A$7:$M$38,3))</f>
        <v/>
      </c>
      <c r="H7" s="200"/>
      <c r="I7" s="200" t="str">
        <f>IF($E7="","",VLOOKUP($E7,'1Q ELO'!$A$7:$M$38,4))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ELO'!$A$7:$M$32,12))</f>
        <v/>
      </c>
      <c r="C9" s="197" t="str">
        <f>IF($E9="","",VLOOKUP($E9,'1Q ELO'!$A$7:$M$30,13))</f>
        <v/>
      </c>
      <c r="D9" s="198" t="str">
        <f>IF($E9="","",VLOOKUP($E9,'1Q ELO'!$A$7:$M$30,5))</f>
        <v/>
      </c>
      <c r="E9" s="297"/>
      <c r="F9" s="220" t="str">
        <f>UPPER(IF($E9="","",VLOOKUP($E9,'1Q ELO'!$A$7:$M$38,2)))</f>
        <v/>
      </c>
      <c r="G9" s="220" t="str">
        <f>IF($E9="","",VLOOKUP($E9,'1Q ELO'!$A$7:$M$38,3))</f>
        <v/>
      </c>
      <c r="H9" s="220"/>
      <c r="I9" s="220" t="str">
        <f>IF($E9="","",VLOOKUP($E9,'1Q ELO'!$A$7:$M$38,4))</f>
        <v/>
      </c>
      <c r="J9" s="221"/>
      <c r="K9" s="202"/>
      <c r="L9" s="298"/>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c r="L10" s="299"/>
      <c r="M10" s="202"/>
      <c r="N10" s="227"/>
      <c r="O10" s="227"/>
      <c r="P10" s="227"/>
      <c r="Q10" s="205"/>
      <c r="R10" s="206"/>
      <c r="S10" s="207"/>
      <c r="U10" s="218" t="str">
        <f>Birók!P24</f>
        <v xml:space="preserve"> </v>
      </c>
    </row>
    <row r="11" spans="1:21" s="63" customFormat="1" ht="9" customHeight="1" x14ac:dyDescent="0.25">
      <c r="A11" s="234">
        <v>3</v>
      </c>
      <c r="B11" s="197" t="str">
        <f>IF($E11="","",VLOOKUP($E11,'1Q ELO'!$A$7:$M$32,12))</f>
        <v/>
      </c>
      <c r="C11" s="197" t="str">
        <f>IF($E11="","",VLOOKUP($E11,'1Q ELO'!$A$7:$M$30,13))</f>
        <v/>
      </c>
      <c r="D11" s="198" t="str">
        <f>IF($E11="","",VLOOKUP($E11,'1Q ELO'!$A$7:$M$30,5))</f>
        <v/>
      </c>
      <c r="E11" s="199"/>
      <c r="F11" s="235" t="str">
        <f>UPPER(IF($E11="","",VLOOKUP($E11,'1Q ELO'!$A$7:$M$38,2)))</f>
        <v/>
      </c>
      <c r="G11" s="235" t="str">
        <f>IF($E11="","",VLOOKUP($E11,'1Q ELO'!$A$7:$M$38,3))</f>
        <v/>
      </c>
      <c r="H11" s="235"/>
      <c r="I11" s="235" t="str">
        <f>IF($E11="","",VLOOKUP($E11,'1Q ELO'!$A$7:$M$38,4))</f>
        <v/>
      </c>
      <c r="J11" s="201"/>
      <c r="K11" s="202"/>
      <c r="L11" s="202"/>
      <c r="M11" s="202"/>
      <c r="N11" s="227"/>
      <c r="O11" s="227"/>
      <c r="P11" s="227"/>
      <c r="Q11" s="205"/>
      <c r="R11" s="206"/>
      <c r="S11" s="207"/>
      <c r="U11" s="218"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17"/>
      <c r="M12" s="202"/>
      <c r="N12" s="227"/>
      <c r="O12" s="227"/>
      <c r="P12" s="227"/>
      <c r="Q12" s="205"/>
      <c r="R12" s="206"/>
      <c r="S12" s="207"/>
      <c r="U12" s="218" t="str">
        <f>Birók!P26</f>
        <v xml:space="preserve"> </v>
      </c>
    </row>
    <row r="13" spans="1:21" s="63" customFormat="1" ht="9" customHeight="1" x14ac:dyDescent="0.25">
      <c r="A13" s="209">
        <v>4</v>
      </c>
      <c r="B13" s="197" t="str">
        <f>IF($E13="","",VLOOKUP($E13,'1Q ELO'!$A$7:$M$32,12))</f>
        <v/>
      </c>
      <c r="C13" s="197" t="str">
        <f>IF($E13="","",VLOOKUP($E13,'1Q ELO'!$A$7:$M$30,13))</f>
        <v/>
      </c>
      <c r="D13" s="198" t="str">
        <f>IF($E13="","",VLOOKUP($E13,'1Q ELO'!$A$7:$M$30,5))</f>
        <v/>
      </c>
      <c r="E13" s="199"/>
      <c r="F13" s="220" t="str">
        <f>UPPER(IF($E13="","",VLOOKUP($E13,'1Q ELO'!$A$7:$M$38,2)))</f>
        <v/>
      </c>
      <c r="G13" s="220" t="str">
        <f>IF($E13="","",VLOOKUP($E13,'1Q ELO'!$A$7:$M$38,3))</f>
        <v/>
      </c>
      <c r="H13" s="220"/>
      <c r="I13" s="220" t="str">
        <f>IF($E13="","",VLOOKUP($E13,'1Q ELO'!$A$7:$M$38,4))</f>
        <v/>
      </c>
      <c r="J13" s="231"/>
      <c r="K13" s="202"/>
      <c r="L13" s="202"/>
      <c r="M13" s="202"/>
      <c r="N13" s="227"/>
      <c r="O13" s="227"/>
      <c r="P13" s="227"/>
      <c r="Q13" s="205"/>
      <c r="R13" s="206"/>
      <c r="S13" s="207"/>
      <c r="U13" s="218" t="str">
        <f>Birók!P27</f>
        <v xml:space="preserve"> </v>
      </c>
    </row>
    <row r="14" spans="1:21" s="63" customFormat="1" ht="9" customHeight="1" x14ac:dyDescent="0.25">
      <c r="A14" s="209"/>
      <c r="B14" s="210"/>
      <c r="C14" s="210"/>
      <c r="D14" s="211"/>
      <c r="E14" s="223"/>
      <c r="F14" s="202"/>
      <c r="G14" s="202"/>
      <c r="H14" s="232"/>
      <c r="I14" s="23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ELO'!$A$7:$M$32,12))</f>
        <v/>
      </c>
      <c r="C15" s="197" t="str">
        <f>IF($E15="","",VLOOKUP($E15,'1Q ELO'!$A$7:$M$30,13))</f>
        <v/>
      </c>
      <c r="D15" s="198" t="str">
        <f>IF($E15="","",VLOOKUP($E15,'1Q ELO'!$A$7:$M$30,5))</f>
        <v/>
      </c>
      <c r="E15" s="199"/>
      <c r="F15" s="235" t="str">
        <f>UPPER(IF($E15="","",VLOOKUP($E15,'1Q ELO'!$A$7:$M$38,2)))</f>
        <v/>
      </c>
      <c r="G15" s="235" t="str">
        <f>IF($E15="","",VLOOKUP($E15,'1Q ELO'!$A$7:$M$38,3))</f>
        <v/>
      </c>
      <c r="H15" s="235"/>
      <c r="I15" s="235" t="str">
        <f>IF($E15="","",VLOOKUP($E15,'1Q ELO'!$A$7:$M$38,4))</f>
        <v/>
      </c>
      <c r="J15" s="300"/>
      <c r="K15" s="202"/>
      <c r="L15" s="202"/>
      <c r="M15" s="202"/>
      <c r="N15" s="227"/>
      <c r="O15" s="202"/>
      <c r="P15" s="227"/>
      <c r="Q15" s="205"/>
      <c r="R15" s="206"/>
      <c r="S15" s="207"/>
      <c r="U15" s="218"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ELO'!$A$7:$M$32,12))</f>
        <v/>
      </c>
      <c r="C17" s="197" t="str">
        <f>IF($E17="","",VLOOKUP($E17,'1Q ELO'!$A$7:$M$30,13))</f>
        <v/>
      </c>
      <c r="D17" s="198" t="str">
        <f>IF($E17="","",VLOOKUP($E17,'1Q ELO'!$A$7:$M$30,5))</f>
        <v/>
      </c>
      <c r="E17" s="199"/>
      <c r="F17" s="220" t="str">
        <f>UPPER(IF($E17="","",VLOOKUP($E17,'1Q ELO'!$A$7:$M$38,2)))</f>
        <v/>
      </c>
      <c r="G17" s="220" t="str">
        <f>IF($E17="","",VLOOKUP($E17,'1Q ELO'!$A$7:$M$38,3))</f>
        <v/>
      </c>
      <c r="H17" s="220"/>
      <c r="I17" s="220" t="str">
        <f>IF($E17="","",VLOOKUP($E17,'1Q ELO'!$A$7:$M$38,4))</f>
        <v/>
      </c>
      <c r="J17" s="221"/>
      <c r="K17" s="202"/>
      <c r="L17" s="298"/>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c r="L18" s="299"/>
      <c r="M18" s="202"/>
      <c r="N18" s="227"/>
      <c r="O18" s="227"/>
      <c r="P18" s="227"/>
      <c r="Q18" s="205"/>
      <c r="R18" s="206"/>
      <c r="S18" s="207"/>
    </row>
    <row r="19" spans="1:19" s="63" customFormat="1" ht="9" customHeight="1" x14ac:dyDescent="0.25">
      <c r="A19" s="234">
        <v>7</v>
      </c>
      <c r="B19" s="197" t="str">
        <f>IF($E19="","",VLOOKUP($E19,'1Q ELO'!$A$7:$M$32,12))</f>
        <v/>
      </c>
      <c r="C19" s="197" t="str">
        <f>IF($E19="","",VLOOKUP($E19,'1Q ELO'!$A$7:$M$30,13))</f>
        <v/>
      </c>
      <c r="D19" s="198" t="str">
        <f>IF($E19="","",VLOOKUP($E19,'1Q ELO'!$A$7:$M$30,5))</f>
        <v/>
      </c>
      <c r="E19" s="199"/>
      <c r="F19" s="235" t="str">
        <f>UPPER(IF($E19="","",VLOOKUP($E19,'1Q ELO'!$A$7:$M$38,2)))</f>
        <v/>
      </c>
      <c r="G19" s="235" t="str">
        <f>IF($E19="","",VLOOKUP($E19,'1Q ELO'!$A$7:$M$38,3))</f>
        <v/>
      </c>
      <c r="H19" s="235"/>
      <c r="I19" s="235" t="str">
        <f>IF($E19="","",VLOOKUP($E19,'1Q ELO'!$A$7:$M$38,4))</f>
        <v/>
      </c>
      <c r="J19" s="201"/>
      <c r="K19" s="202"/>
      <c r="L19" s="202"/>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17"/>
      <c r="M20" s="202"/>
      <c r="N20" s="227"/>
      <c r="O20" s="227"/>
      <c r="P20" s="227"/>
      <c r="Q20" s="205"/>
      <c r="R20" s="206"/>
      <c r="S20" s="207"/>
    </row>
    <row r="21" spans="1:19" s="63" customFormat="1" ht="9" customHeight="1" x14ac:dyDescent="0.25">
      <c r="A21" s="302">
        <v>8</v>
      </c>
      <c r="B21" s="197" t="str">
        <f>IF($E21="","",VLOOKUP($E21,'1Q ELO'!$A$7:$M$32,12))</f>
        <v/>
      </c>
      <c r="C21" s="197" t="str">
        <f>IF($E21="","",VLOOKUP($E21,'1Q ELO'!$A$7:$M$30,13))</f>
        <v/>
      </c>
      <c r="D21" s="198" t="str">
        <f>IF($E21="","",VLOOKUP($E21,'1Q ELO'!$A$7:$M$30,5))</f>
        <v/>
      </c>
      <c r="E21" s="199"/>
      <c r="F21" s="219" t="str">
        <f>UPPER(IF($E21="","",VLOOKUP($E21,'1Q ELO'!$A$7:$M$38,2)))</f>
        <v/>
      </c>
      <c r="G21" s="219" t="str">
        <f>IF($E21="","",VLOOKUP($E21,'1Q ELO'!$A$7:$M$38,3))</f>
        <v/>
      </c>
      <c r="H21" s="219"/>
      <c r="I21" s="219" t="str">
        <f>IF($E21="","",VLOOKUP($E21,'1Q ELO'!$A$7:$M$38,4))</f>
        <v/>
      </c>
      <c r="J21" s="231"/>
      <c r="K21" s="202"/>
      <c r="L21" s="202"/>
      <c r="M21" s="202"/>
      <c r="N21" s="227"/>
      <c r="O21" s="227"/>
      <c r="P21" s="227"/>
      <c r="Q21" s="205"/>
      <c r="R21" s="206"/>
      <c r="S21" s="207"/>
    </row>
    <row r="22" spans="1:19" s="63" customFormat="1" ht="9" customHeight="1" x14ac:dyDescent="0.25">
      <c r="A22" s="209"/>
      <c r="B22" s="210"/>
      <c r="C22" s="210"/>
      <c r="D22" s="211"/>
      <c r="E22" s="212"/>
      <c r="F22" s="233"/>
      <c r="G22" s="233"/>
      <c r="H22" s="303"/>
      <c r="I22" s="233"/>
      <c r="J22" s="224"/>
      <c r="K22" s="202"/>
      <c r="L22" s="202"/>
      <c r="M22" s="202"/>
      <c r="N22" s="227"/>
      <c r="O22" s="227"/>
      <c r="P22" s="227"/>
      <c r="Q22" s="205"/>
      <c r="R22" s="206"/>
      <c r="S22" s="207"/>
    </row>
    <row r="23" spans="1:19" s="63" customFormat="1" ht="9" customHeight="1" x14ac:dyDescent="0.25">
      <c r="A23" s="304"/>
      <c r="B23" s="304"/>
      <c r="C23" s="304"/>
      <c r="D23" s="304"/>
      <c r="E23" s="304"/>
      <c r="F23" s="305"/>
      <c r="G23" s="305"/>
      <c r="H23" s="305"/>
      <c r="I23" s="305"/>
      <c r="J23" s="306"/>
      <c r="K23" s="307"/>
      <c r="L23" s="308"/>
      <c r="M23" s="307"/>
      <c r="N23" s="308"/>
      <c r="O23" s="307"/>
      <c r="P23" s="308"/>
      <c r="Q23" s="307"/>
      <c r="R23" s="308"/>
      <c r="S23" s="207"/>
    </row>
    <row r="24" spans="1:19" s="63" customFormat="1" ht="9" customHeight="1" x14ac:dyDescent="0.25">
      <c r="A24" s="242" t="s">
        <v>54</v>
      </c>
      <c r="B24" s="243"/>
      <c r="C24" s="244"/>
      <c r="D24" s="243"/>
      <c r="E24" s="245" t="s">
        <v>60</v>
      </c>
      <c r="F24" s="246" t="s">
        <v>61</v>
      </c>
      <c r="G24" s="245"/>
      <c r="H24" s="245"/>
      <c r="I24" s="247"/>
      <c r="J24" s="245" t="s">
        <v>60</v>
      </c>
      <c r="K24" s="246" t="s">
        <v>62</v>
      </c>
      <c r="L24" s="248"/>
      <c r="M24" s="246" t="s">
        <v>63</v>
      </c>
      <c r="N24" s="249"/>
      <c r="O24" s="250" t="s">
        <v>64</v>
      </c>
      <c r="P24" s="250"/>
      <c r="Q24" s="251"/>
      <c r="R24" s="252"/>
      <c r="S24" s="207"/>
    </row>
    <row r="25" spans="1:19" s="63" customFormat="1" ht="9" customHeight="1" x14ac:dyDescent="0.25">
      <c r="A25" s="309" t="s">
        <v>65</v>
      </c>
      <c r="B25" s="262"/>
      <c r="C25" s="310"/>
      <c r="D25" s="311"/>
      <c r="E25" s="257">
        <v>1</v>
      </c>
      <c r="F25" s="258" t="str">
        <f>IF(E25&gt;$R$32,,UPPER(VLOOKUP(E25,'1Q ELO'!$A$7:$O$134,2)))</f>
        <v/>
      </c>
      <c r="G25" s="259"/>
      <c r="H25" s="258"/>
      <c r="I25" s="260"/>
      <c r="J25" s="261" t="s">
        <v>66</v>
      </c>
      <c r="K25" s="262"/>
      <c r="L25" s="263"/>
      <c r="M25" s="262"/>
      <c r="N25" s="264"/>
      <c r="O25" s="265" t="s">
        <v>67</v>
      </c>
      <c r="P25" s="266"/>
      <c r="Q25" s="266"/>
      <c r="R25" s="267"/>
      <c r="S25" s="207"/>
    </row>
    <row r="26" spans="1:19" s="63" customFormat="1" ht="9" customHeight="1" x14ac:dyDescent="0.25">
      <c r="A26" s="268" t="s">
        <v>68</v>
      </c>
      <c r="B26" s="269"/>
      <c r="C26" s="271"/>
      <c r="D26" s="311"/>
      <c r="E26" s="257">
        <v>2</v>
      </c>
      <c r="F26" s="258" t="str">
        <f>IF(E26&gt;$R$32,,UPPER(VLOOKUP(E26,'1Q ELO'!$A$7:$O$134,2)))</f>
        <v/>
      </c>
      <c r="G26" s="259"/>
      <c r="H26" s="258"/>
      <c r="I26" s="260"/>
      <c r="J26" s="261" t="s">
        <v>69</v>
      </c>
      <c r="K26" s="262"/>
      <c r="L26" s="263"/>
      <c r="M26" s="262"/>
      <c r="N26" s="264"/>
      <c r="O26" s="272"/>
      <c r="P26" s="273"/>
      <c r="Q26" s="269"/>
      <c r="R26" s="274"/>
      <c r="S26" s="207"/>
    </row>
    <row r="27" spans="1:19" s="63" customFormat="1" ht="9" customHeight="1" x14ac:dyDescent="0.25">
      <c r="A27" s="275"/>
      <c r="B27" s="276"/>
      <c r="C27" s="278"/>
      <c r="D27" s="182"/>
      <c r="E27" s="312">
        <v>3</v>
      </c>
      <c r="F27" s="258" t="str">
        <f>IF(E27&gt;$R$32,,UPPER(VLOOKUP(E27,'1Q ELO'!$A$7:$O$134,2)))</f>
        <v/>
      </c>
      <c r="G27" s="259"/>
      <c r="H27" s="258"/>
      <c r="I27" s="260"/>
      <c r="J27" s="261" t="s">
        <v>70</v>
      </c>
      <c r="K27" s="262"/>
      <c r="L27" s="263"/>
      <c r="M27" s="262"/>
      <c r="N27" s="264"/>
      <c r="O27" s="265" t="s">
        <v>71</v>
      </c>
      <c r="P27" s="266"/>
      <c r="Q27" s="266"/>
      <c r="R27" s="267"/>
      <c r="S27" s="207"/>
    </row>
    <row r="28" spans="1:19" s="63" customFormat="1" ht="9" customHeight="1" x14ac:dyDescent="0.25">
      <c r="A28" s="279"/>
      <c r="B28" s="182"/>
      <c r="C28" s="280"/>
      <c r="D28" s="182"/>
      <c r="E28" s="312">
        <v>4</v>
      </c>
      <c r="F28" s="258" t="str">
        <f>IF(E28&gt;$R$32,,UPPER(VLOOKUP(E28,'1Q ELO'!$A$7:$O$134,2)))</f>
        <v/>
      </c>
      <c r="G28" s="259"/>
      <c r="H28" s="258"/>
      <c r="I28" s="260"/>
      <c r="J28" s="261" t="s">
        <v>72</v>
      </c>
      <c r="K28" s="262"/>
      <c r="L28" s="263"/>
      <c r="M28" s="262"/>
      <c r="N28" s="264"/>
      <c r="O28" s="262"/>
      <c r="P28" s="263"/>
      <c r="Q28" s="262"/>
      <c r="R28" s="264"/>
      <c r="S28" s="207"/>
    </row>
    <row r="29" spans="1:19" s="63" customFormat="1" ht="9" customHeight="1" x14ac:dyDescent="0.25">
      <c r="A29" s="281"/>
      <c r="B29" s="282"/>
      <c r="C29" s="283"/>
      <c r="D29" s="282"/>
      <c r="E29" s="257"/>
      <c r="F29" s="258"/>
      <c r="G29" s="259"/>
      <c r="H29" s="258"/>
      <c r="I29" s="260"/>
      <c r="J29" s="261" t="s">
        <v>73</v>
      </c>
      <c r="K29" s="262"/>
      <c r="L29" s="263"/>
      <c r="M29" s="262"/>
      <c r="N29" s="264"/>
      <c r="O29" s="269"/>
      <c r="P29" s="273"/>
      <c r="Q29" s="269"/>
      <c r="R29" s="274"/>
      <c r="S29" s="207"/>
    </row>
    <row r="30" spans="1:19" s="63" customFormat="1" ht="9" customHeight="1" x14ac:dyDescent="0.25">
      <c r="A30" s="284"/>
      <c r="B30" s="19"/>
      <c r="C30" s="280"/>
      <c r="D30" s="182"/>
      <c r="E30" s="257"/>
      <c r="F30" s="258"/>
      <c r="G30" s="259"/>
      <c r="H30" s="258"/>
      <c r="I30" s="260"/>
      <c r="J30" s="261" t="s">
        <v>74</v>
      </c>
      <c r="K30" s="262"/>
      <c r="L30" s="263"/>
      <c r="M30" s="262"/>
      <c r="N30" s="264"/>
      <c r="O30" s="265" t="s">
        <v>34</v>
      </c>
      <c r="P30" s="266"/>
      <c r="Q30" s="266"/>
      <c r="R30" s="267"/>
      <c r="S30" s="207"/>
    </row>
    <row r="31" spans="1:19" s="63" customFormat="1" ht="9" customHeight="1" x14ac:dyDescent="0.25">
      <c r="A31" s="284"/>
      <c r="B31" s="19"/>
      <c r="C31" s="286"/>
      <c r="D31" s="285"/>
      <c r="E31" s="257"/>
      <c r="F31" s="258"/>
      <c r="G31" s="259"/>
      <c r="H31" s="258"/>
      <c r="I31" s="260"/>
      <c r="J31" s="261" t="s">
        <v>75</v>
      </c>
      <c r="K31" s="262"/>
      <c r="L31" s="263"/>
      <c r="M31" s="262"/>
      <c r="N31" s="264"/>
      <c r="O31" s="262"/>
      <c r="P31" s="263"/>
      <c r="Q31" s="262"/>
      <c r="R31" s="264"/>
      <c r="S31" s="207"/>
    </row>
    <row r="32" spans="1:19" s="63" customFormat="1" ht="9" customHeight="1" x14ac:dyDescent="0.25">
      <c r="A32" s="287"/>
      <c r="B32" s="288"/>
      <c r="C32" s="290"/>
      <c r="D32" s="289"/>
      <c r="E32" s="291"/>
      <c r="F32" s="292"/>
      <c r="G32" s="293"/>
      <c r="H32" s="292"/>
      <c r="I32" s="294"/>
      <c r="J32" s="295" t="s">
        <v>76</v>
      </c>
      <c r="K32" s="269"/>
      <c r="L32" s="273"/>
      <c r="M32" s="269"/>
      <c r="N32" s="274"/>
      <c r="O32" s="269">
        <f>R4</f>
        <v>0</v>
      </c>
      <c r="P32" s="273"/>
      <c r="Q32" s="269"/>
      <c r="R32" s="296">
        <f>MIN(8,'1Q ELO'!O5)</f>
        <v>8</v>
      </c>
      <c r="S32" s="207"/>
    </row>
    <row r="33" spans="10:19" s="63" customFormat="1" ht="9" customHeight="1" x14ac:dyDescent="0.25">
      <c r="J33" s="163"/>
      <c r="L33" s="163"/>
      <c r="N33" s="164"/>
      <c r="P33" s="163"/>
      <c r="R33" s="164"/>
      <c r="S33" s="207"/>
    </row>
    <row r="34" spans="10:19" s="63" customFormat="1" ht="9" customHeight="1" x14ac:dyDescent="0.25">
      <c r="J34" s="163"/>
      <c r="L34" s="163"/>
      <c r="N34" s="164"/>
      <c r="P34" s="163"/>
      <c r="R34" s="164"/>
      <c r="S34" s="207"/>
    </row>
    <row r="35" spans="10:19" s="63" customFormat="1" ht="9" customHeight="1" x14ac:dyDescent="0.25">
      <c r="J35" s="163"/>
      <c r="L35" s="163"/>
      <c r="N35" s="164"/>
      <c r="P35" s="163"/>
      <c r="R35" s="164"/>
      <c r="S35" s="207"/>
    </row>
    <row r="36" spans="10:19" s="63" customFormat="1" ht="9" customHeight="1" x14ac:dyDescent="0.25">
      <c r="J36" s="163"/>
      <c r="L36" s="163"/>
      <c r="N36" s="164"/>
      <c r="P36" s="163"/>
      <c r="R36" s="164"/>
      <c r="S36" s="207"/>
    </row>
    <row r="37" spans="10:19" s="63" customFormat="1" ht="9" customHeight="1" x14ac:dyDescent="0.25">
      <c r="J37" s="163"/>
      <c r="L37" s="163"/>
      <c r="N37" s="164"/>
      <c r="P37" s="163"/>
      <c r="R37" s="164"/>
      <c r="S37" s="207"/>
    </row>
    <row r="38" spans="10:19" s="63" customFormat="1" ht="9" customHeight="1" x14ac:dyDescent="0.25">
      <c r="J38" s="163"/>
      <c r="L38" s="163"/>
      <c r="N38" s="164"/>
      <c r="P38" s="163"/>
      <c r="R38" s="164"/>
      <c r="S38" s="207"/>
    </row>
    <row r="39" spans="10:19" s="63" customFormat="1" ht="9" customHeight="1" x14ac:dyDescent="0.25">
      <c r="J39" s="163"/>
      <c r="L39" s="163"/>
      <c r="N39" s="164"/>
      <c r="P39" s="163"/>
      <c r="R39" s="164"/>
      <c r="S39" s="207"/>
    </row>
    <row r="40" spans="10:19" s="63" customFormat="1" ht="9" customHeight="1" x14ac:dyDescent="0.25">
      <c r="J40" s="163"/>
      <c r="L40" s="163"/>
      <c r="N40" s="164"/>
      <c r="P40" s="163"/>
      <c r="R40" s="164"/>
      <c r="S40" s="207"/>
    </row>
    <row r="41" spans="10:19" s="63" customFormat="1" ht="9" customHeight="1" x14ac:dyDescent="0.25">
      <c r="J41" s="163"/>
      <c r="L41" s="163"/>
      <c r="N41" s="164"/>
      <c r="P41" s="163"/>
      <c r="R41" s="164"/>
      <c r="S41" s="207"/>
    </row>
    <row r="42" spans="10:19" s="63" customFormat="1" ht="9" customHeight="1" x14ac:dyDescent="0.25">
      <c r="J42" s="163"/>
      <c r="L42" s="163"/>
      <c r="N42" s="164"/>
      <c r="P42" s="163"/>
      <c r="R42" s="164"/>
      <c r="S42" s="207"/>
    </row>
    <row r="43" spans="10:19" s="63" customFormat="1" ht="9" customHeight="1" x14ac:dyDescent="0.25">
      <c r="J43" s="163"/>
      <c r="L43" s="163"/>
      <c r="N43" s="164"/>
      <c r="P43" s="163"/>
      <c r="R43" s="164"/>
      <c r="S43" s="207"/>
    </row>
    <row r="44" spans="10:19" s="63" customFormat="1" ht="9" customHeight="1" x14ac:dyDescent="0.25">
      <c r="J44" s="163"/>
      <c r="L44" s="163"/>
      <c r="N44" s="164"/>
      <c r="P44" s="163"/>
      <c r="R44" s="164"/>
      <c r="S44" s="207"/>
    </row>
    <row r="45" spans="10:19" s="63" customFormat="1" ht="9" customHeight="1" x14ac:dyDescent="0.25">
      <c r="J45" s="163"/>
      <c r="L45" s="163"/>
      <c r="N45" s="164"/>
      <c r="P45" s="163"/>
      <c r="R45" s="164"/>
      <c r="S45" s="207"/>
    </row>
    <row r="46" spans="10:19" s="63" customFormat="1" ht="9" customHeight="1" x14ac:dyDescent="0.25">
      <c r="J46" s="163"/>
      <c r="L46" s="163"/>
      <c r="N46" s="164"/>
      <c r="P46" s="163"/>
      <c r="R46" s="164"/>
      <c r="S46" s="207"/>
    </row>
    <row r="47" spans="10:19" s="63" customFormat="1" ht="9" customHeight="1" x14ac:dyDescent="0.25">
      <c r="J47" s="163"/>
      <c r="L47" s="163"/>
      <c r="N47" s="164"/>
      <c r="P47" s="163"/>
      <c r="R47" s="164"/>
      <c r="S47" s="207"/>
    </row>
    <row r="48" spans="10:19" s="63" customFormat="1" ht="9" customHeight="1" x14ac:dyDescent="0.25">
      <c r="J48" s="163"/>
      <c r="L48" s="163"/>
      <c r="N48" s="164"/>
      <c r="P48" s="163"/>
      <c r="R48" s="164"/>
      <c r="S48" s="207"/>
    </row>
    <row r="49" spans="10:19" s="63" customFormat="1" ht="9" customHeight="1" x14ac:dyDescent="0.25">
      <c r="J49" s="163"/>
      <c r="L49" s="163"/>
      <c r="N49" s="164"/>
      <c r="P49" s="163"/>
      <c r="R49" s="164"/>
      <c r="S49" s="207"/>
    </row>
    <row r="50" spans="10:19" s="63" customFormat="1" ht="9" customHeight="1" x14ac:dyDescent="0.25">
      <c r="J50" s="163"/>
      <c r="L50" s="163"/>
      <c r="N50" s="164"/>
      <c r="P50" s="163"/>
      <c r="R50" s="164"/>
      <c r="S50" s="207"/>
    </row>
    <row r="51" spans="10:19" s="63" customFormat="1" ht="9" customHeight="1" x14ac:dyDescent="0.25">
      <c r="J51" s="163"/>
      <c r="L51" s="163"/>
      <c r="N51" s="164"/>
      <c r="P51" s="163"/>
      <c r="R51" s="164"/>
      <c r="S51" s="207"/>
    </row>
    <row r="52" spans="10:19" s="63" customFormat="1" ht="9" customHeight="1" x14ac:dyDescent="0.25">
      <c r="J52" s="163"/>
      <c r="L52" s="163"/>
      <c r="N52" s="164"/>
      <c r="P52" s="163"/>
      <c r="R52" s="164"/>
      <c r="S52" s="207"/>
    </row>
    <row r="53" spans="10:19" s="63" customFormat="1" ht="9" customHeight="1" x14ac:dyDescent="0.25">
      <c r="J53" s="163"/>
      <c r="L53" s="163"/>
      <c r="N53" s="164"/>
      <c r="P53" s="163"/>
      <c r="R53" s="164"/>
      <c r="S53" s="207"/>
    </row>
    <row r="54" spans="10:19" s="63" customFormat="1" ht="9" customHeight="1" x14ac:dyDescent="0.25">
      <c r="J54" s="163"/>
      <c r="L54" s="163"/>
      <c r="N54" s="164"/>
      <c r="P54" s="163"/>
      <c r="R54" s="164"/>
      <c r="S54" s="207"/>
    </row>
    <row r="55" spans="10:19" s="63" customFormat="1" ht="9" customHeight="1" x14ac:dyDescent="0.25">
      <c r="J55" s="163"/>
      <c r="L55" s="163"/>
      <c r="N55" s="164"/>
      <c r="P55" s="163"/>
      <c r="R55" s="164"/>
      <c r="S55" s="207"/>
    </row>
    <row r="56" spans="10:19" s="63" customFormat="1" ht="9" customHeight="1" x14ac:dyDescent="0.25">
      <c r="J56" s="163"/>
      <c r="L56" s="163"/>
      <c r="N56" s="164"/>
      <c r="P56" s="163"/>
      <c r="R56" s="164"/>
      <c r="S56" s="207"/>
    </row>
    <row r="57" spans="10:19" s="63" customFormat="1" ht="9" customHeight="1" x14ac:dyDescent="0.25">
      <c r="J57" s="163"/>
      <c r="L57" s="163"/>
      <c r="N57" s="164"/>
      <c r="P57" s="163"/>
      <c r="R57" s="164"/>
      <c r="S57" s="207"/>
    </row>
    <row r="58" spans="10:19" s="63" customFormat="1" ht="9" customHeight="1" x14ac:dyDescent="0.25">
      <c r="J58" s="163"/>
      <c r="L58" s="163"/>
      <c r="N58" s="164"/>
      <c r="P58" s="163"/>
      <c r="R58" s="164"/>
      <c r="S58" s="207"/>
    </row>
    <row r="59" spans="10:19" s="63" customFormat="1" ht="9" customHeight="1" x14ac:dyDescent="0.25">
      <c r="J59" s="163"/>
      <c r="L59" s="163"/>
      <c r="N59" s="164"/>
      <c r="P59" s="163"/>
      <c r="R59" s="164"/>
      <c r="S59" s="313"/>
    </row>
    <row r="60" spans="10:19" s="63" customFormat="1" ht="9" customHeight="1" x14ac:dyDescent="0.25">
      <c r="J60" s="163"/>
      <c r="L60" s="163"/>
      <c r="N60" s="164"/>
      <c r="P60" s="163"/>
      <c r="R60" s="164"/>
      <c r="S60" s="207"/>
    </row>
    <row r="61" spans="10:19" s="63" customFormat="1" ht="9" customHeight="1" x14ac:dyDescent="0.25">
      <c r="J61" s="163"/>
      <c r="L61" s="163"/>
      <c r="N61" s="164"/>
      <c r="P61" s="163"/>
      <c r="R61" s="164"/>
      <c r="S61" s="207"/>
    </row>
    <row r="62" spans="10:19" s="63" customFormat="1" ht="9" customHeight="1" x14ac:dyDescent="0.25">
      <c r="J62" s="163"/>
      <c r="L62" s="163"/>
      <c r="N62" s="164"/>
      <c r="P62" s="163"/>
      <c r="R62" s="164"/>
      <c r="S62" s="207"/>
    </row>
    <row r="63" spans="10:19" s="63" customFormat="1" ht="9" customHeight="1" x14ac:dyDescent="0.25">
      <c r="J63" s="163"/>
      <c r="L63" s="163"/>
      <c r="N63" s="164"/>
      <c r="P63" s="163"/>
      <c r="R63" s="164"/>
      <c r="S63" s="207"/>
    </row>
    <row r="64" spans="10:19" s="63" customFormat="1" ht="9" customHeight="1" x14ac:dyDescent="0.25">
      <c r="J64" s="163"/>
      <c r="L64" s="163"/>
      <c r="N64" s="164"/>
      <c r="P64" s="163"/>
      <c r="R64" s="164"/>
      <c r="S64" s="207"/>
    </row>
    <row r="65" spans="10:19" s="63" customFormat="1" ht="9" customHeight="1" x14ac:dyDescent="0.25">
      <c r="J65" s="163"/>
      <c r="L65" s="163"/>
      <c r="N65" s="164"/>
      <c r="P65" s="163"/>
      <c r="R65" s="164"/>
      <c r="S65" s="207"/>
    </row>
    <row r="66" spans="10:19" s="63" customFormat="1" ht="9" customHeight="1" x14ac:dyDescent="0.25">
      <c r="J66" s="163"/>
      <c r="L66" s="163"/>
      <c r="N66" s="164"/>
      <c r="P66" s="163"/>
      <c r="R66" s="164"/>
      <c r="S66" s="207"/>
    </row>
    <row r="67" spans="10:19" s="63" customFormat="1" ht="9" customHeight="1" x14ac:dyDescent="0.25">
      <c r="J67" s="163"/>
      <c r="L67" s="163"/>
      <c r="N67" s="164"/>
      <c r="P67" s="163"/>
      <c r="R67" s="164"/>
      <c r="S67" s="207"/>
    </row>
    <row r="68" spans="10:19" s="63" customFormat="1" ht="9" customHeight="1" x14ac:dyDescent="0.25">
      <c r="J68" s="163"/>
      <c r="L68" s="163"/>
      <c r="N68" s="164"/>
      <c r="P68" s="163"/>
      <c r="R68" s="164"/>
      <c r="S68" s="207"/>
    </row>
    <row r="69" spans="10:19" s="63" customFormat="1" ht="9" customHeight="1" x14ac:dyDescent="0.25">
      <c r="J69" s="163"/>
      <c r="L69" s="163"/>
      <c r="N69" s="164"/>
      <c r="P69" s="163"/>
      <c r="R69" s="164"/>
      <c r="S69" s="207"/>
    </row>
    <row r="70" spans="10:19" s="10" customFormat="1" ht="6.75" customHeight="1" x14ac:dyDescent="0.25">
      <c r="J70" s="163"/>
      <c r="L70" s="163"/>
      <c r="N70" s="164"/>
      <c r="P70" s="163"/>
      <c r="R70" s="164"/>
      <c r="S70" s="314"/>
    </row>
    <row r="71" spans="10:19" s="21" customFormat="1" ht="10.5" customHeight="1" x14ac:dyDescent="0.25">
      <c r="J71" s="163"/>
      <c r="L71" s="163"/>
      <c r="N71" s="164"/>
      <c r="P71" s="163"/>
      <c r="R71" s="164"/>
    </row>
    <row r="72" spans="10:19" s="21" customFormat="1" ht="9" customHeight="1" x14ac:dyDescent="0.25">
      <c r="J72" s="163"/>
      <c r="L72" s="163"/>
      <c r="N72" s="164"/>
      <c r="P72" s="163"/>
      <c r="R72" s="164"/>
    </row>
    <row r="73" spans="10:19" s="21" customFormat="1" ht="9" customHeight="1" x14ac:dyDescent="0.25">
      <c r="J73" s="163"/>
      <c r="L73" s="163"/>
      <c r="N73" s="164"/>
      <c r="P73" s="163"/>
      <c r="R73" s="164"/>
    </row>
    <row r="74" spans="10:19" s="21" customFormat="1" ht="9" customHeight="1" x14ac:dyDescent="0.25">
      <c r="J74" s="163"/>
      <c r="L74" s="163"/>
      <c r="N74" s="164"/>
      <c r="P74" s="163"/>
      <c r="R74" s="164"/>
    </row>
    <row r="75" spans="10:19" s="21" customFormat="1" ht="9" customHeight="1" x14ac:dyDescent="0.25">
      <c r="J75" s="163"/>
      <c r="L75" s="163"/>
      <c r="N75" s="164"/>
      <c r="P75" s="163"/>
      <c r="R75" s="164"/>
    </row>
    <row r="76" spans="10:19" s="21" customFormat="1" ht="9" customHeight="1" x14ac:dyDescent="0.25">
      <c r="J76" s="163"/>
      <c r="L76" s="163"/>
      <c r="N76" s="164"/>
      <c r="P76" s="163"/>
      <c r="R76" s="164"/>
    </row>
    <row r="77" spans="10:19" s="21" customFormat="1" ht="9" customHeight="1" x14ac:dyDescent="0.25">
      <c r="J77" s="163"/>
      <c r="L77" s="163"/>
      <c r="N77" s="164"/>
      <c r="P77" s="163"/>
      <c r="R77" s="164"/>
    </row>
    <row r="78" spans="10:19" s="21" customFormat="1" ht="9" customHeight="1" x14ac:dyDescent="0.25">
      <c r="J78" s="163"/>
      <c r="L78" s="163"/>
      <c r="N78" s="164"/>
      <c r="P78" s="163"/>
      <c r="R78" s="164"/>
    </row>
    <row r="79" spans="10:19" s="21" customFormat="1" ht="9" customHeight="1" x14ac:dyDescent="0.25">
      <c r="J79" s="163"/>
      <c r="L79" s="163"/>
      <c r="N79" s="164"/>
      <c r="P79" s="163"/>
      <c r="R79" s="164"/>
    </row>
  </sheetData>
  <mergeCells count="1">
    <mergeCell ref="A4:C4"/>
  </mergeCells>
  <conditionalFormatting sqref="B8 B10 B12 B14 B16 B18 B20 B22">
    <cfRule type="cellIs" dxfId="1221" priority="8" operator="equal">
      <formula>"QA"</formula>
    </cfRule>
    <cfRule type="cellIs" dxfId="1220" priority="9" operator="equal">
      <formula>"DA"</formula>
    </cfRule>
  </conditionalFormatting>
  <conditionalFormatting sqref="E7 E11 E15 E19">
    <cfRule type="expression" dxfId="1219" priority="11">
      <formula>$E7&lt;9</formula>
    </cfRule>
  </conditionalFormatting>
  <conditionalFormatting sqref="H7 H9 H11 H13 H15 H17 H19 H21">
    <cfRule type="expression" dxfId="1218" priority="2">
      <formula>AND($E7&lt;9,$C7&gt;0)</formula>
    </cfRule>
  </conditionalFormatting>
  <conditionalFormatting sqref="I8 I12 I16 I20">
    <cfRule type="expression" dxfId="1217" priority="3">
      <formula>AND($O$1="CU",I8="Umpire")</formula>
    </cfRule>
    <cfRule type="expression" dxfId="1216" priority="4">
      <formula>AND($O$1="CU",I8&lt;&gt;"Umpire",J8&lt;&gt;"")</formula>
    </cfRule>
    <cfRule type="expression" dxfId="1215" priority="5">
      <formula>AND($O$1="CU",I8&lt;&gt;"Umpire")</formula>
    </cfRule>
  </conditionalFormatting>
  <conditionalFormatting sqref="J8 J12 J16 J20 R32">
    <cfRule type="expression" dxfId="1214" priority="10">
      <formula>$O$1="CU"</formula>
    </cfRule>
  </conditionalFormatting>
  <conditionalFormatting sqref="K8 K12 K16 K20">
    <cfRule type="expression" dxfId="1213" priority="6">
      <formula>J8="as"</formula>
    </cfRule>
    <cfRule type="expression" dxfId="1212" priority="7">
      <formula>J8="bs"</formula>
    </cfRule>
  </conditionalFormatting>
  <dataValidations count="1">
    <dataValidation type="list" allowBlank="1" showInputMessage="1" sqref="I8 K10 I12 M14 I16 K18 I20" xr:uid="{00000000-0002-0000-04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5122"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5121"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5124"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5125"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9FAB-F4AC-48DA-98B4-BB9FD060B9A3}">
  <sheetPr>
    <tabColor rgb="FFCCFFFF"/>
  </sheetPr>
  <dimension ref="A1:Q156"/>
  <sheetViews>
    <sheetView showGridLines="0" showZeros="0" zoomScaleNormal="100" workbookViewId="0">
      <pane ySplit="6" topLeftCell="A7" activePane="bottomLeft" state="frozen"/>
      <selection pane="bottomLeft" activeCell="E7" sqref="E7"/>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[10]Altalanos!$A$6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[10]Altalanos!$A$8</f>
        <v>VI. (U16)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[10]Altalanos!$A$10</f>
        <v>2025. 04. 29-30.</v>
      </c>
      <c r="B5" s="766"/>
      <c r="C5" s="767" t="str">
        <f>[10]Altalanos!$C$10</f>
        <v>Berettyóújfalu</v>
      </c>
      <c r="D5" s="768" t="str">
        <f>[10]Altalanos!$D$10</f>
        <v xml:space="preserve">  </v>
      </c>
      <c r="E5" s="768"/>
      <c r="F5" s="768"/>
      <c r="G5" s="768"/>
      <c r="H5" s="769">
        <f>[10]Altalanos!$E$10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451</v>
      </c>
      <c r="C7" s="787" t="s">
        <v>452</v>
      </c>
      <c r="D7" s="788" t="s">
        <v>433</v>
      </c>
      <c r="E7" s="789"/>
      <c r="F7" s="790"/>
      <c r="G7" s="791"/>
      <c r="H7" s="788"/>
      <c r="I7" s="788"/>
      <c r="J7" s="792"/>
      <c r="K7" s="793"/>
      <c r="L7" s="794"/>
      <c r="M7" s="793"/>
      <c r="N7" s="795"/>
      <c r="O7" s="788"/>
      <c r="P7" s="796"/>
      <c r="Q7" s="797"/>
    </row>
    <row r="8" spans="1:17" s="798" customFormat="1" ht="18.75" customHeight="1" x14ac:dyDescent="0.25">
      <c r="A8" s="786">
        <v>2</v>
      </c>
      <c r="B8" s="787" t="s">
        <v>271</v>
      </c>
      <c r="C8" s="787" t="s">
        <v>453</v>
      </c>
      <c r="D8" s="788" t="s">
        <v>454</v>
      </c>
      <c r="E8" s="789"/>
      <c r="F8" s="799"/>
      <c r="G8" s="800"/>
      <c r="H8" s="788"/>
      <c r="I8" s="788"/>
      <c r="J8" s="792"/>
      <c r="K8" s="793"/>
      <c r="L8" s="794"/>
      <c r="M8" s="793"/>
      <c r="N8" s="795"/>
      <c r="O8" s="788"/>
      <c r="P8" s="796"/>
      <c r="Q8" s="797"/>
    </row>
    <row r="9" spans="1:17" s="798" customFormat="1" ht="18.75" customHeight="1" x14ac:dyDescent="0.25">
      <c r="A9" s="786">
        <v>3</v>
      </c>
      <c r="B9" s="787" t="s">
        <v>455</v>
      </c>
      <c r="C9" s="787" t="s">
        <v>452</v>
      </c>
      <c r="D9" s="788" t="s">
        <v>456</v>
      </c>
      <c r="E9" s="789"/>
      <c r="F9" s="799"/>
      <c r="G9" s="800"/>
      <c r="H9" s="788"/>
      <c r="I9" s="788"/>
      <c r="J9" s="792"/>
      <c r="K9" s="793"/>
      <c r="L9" s="794"/>
      <c r="M9" s="793"/>
      <c r="N9" s="795"/>
      <c r="O9" s="788"/>
      <c r="P9" s="801"/>
      <c r="Q9" s="802"/>
    </row>
    <row r="10" spans="1:17" s="798" customFormat="1" ht="18.75" customHeight="1" x14ac:dyDescent="0.25">
      <c r="A10" s="786">
        <v>4</v>
      </c>
      <c r="B10" s="787" t="s">
        <v>457</v>
      </c>
      <c r="C10" s="787" t="s">
        <v>452</v>
      </c>
      <c r="D10" s="788" t="s">
        <v>94</v>
      </c>
      <c r="E10" s="789"/>
      <c r="F10" s="799"/>
      <c r="G10" s="800"/>
      <c r="H10" s="788"/>
      <c r="I10" s="788"/>
      <c r="J10" s="792"/>
      <c r="K10" s="793"/>
      <c r="L10" s="794"/>
      <c r="M10" s="793"/>
      <c r="N10" s="795"/>
      <c r="O10" s="788"/>
      <c r="P10" s="803"/>
      <c r="Q10" s="804"/>
    </row>
    <row r="11" spans="1:17" s="798" customFormat="1" ht="18.75" customHeight="1" x14ac:dyDescent="0.25">
      <c r="A11" s="786">
        <v>5</v>
      </c>
      <c r="B11" s="787" t="s">
        <v>458</v>
      </c>
      <c r="C11" s="787" t="s">
        <v>459</v>
      </c>
      <c r="D11" s="788" t="s">
        <v>280</v>
      </c>
      <c r="E11" s="789"/>
      <c r="F11" s="799"/>
      <c r="G11" s="800"/>
      <c r="H11" s="788"/>
      <c r="I11" s="788"/>
      <c r="J11" s="792"/>
      <c r="K11" s="793"/>
      <c r="L11" s="794"/>
      <c r="M11" s="793"/>
      <c r="N11" s="795"/>
      <c r="O11" s="788"/>
      <c r="P11" s="803"/>
      <c r="Q11" s="804"/>
    </row>
    <row r="12" spans="1:17" s="798" customFormat="1" ht="18.75" customHeight="1" x14ac:dyDescent="0.25">
      <c r="A12" s="786">
        <v>6</v>
      </c>
      <c r="B12" s="787" t="s">
        <v>460</v>
      </c>
      <c r="C12" s="787" t="s">
        <v>296</v>
      </c>
      <c r="D12" s="788" t="s">
        <v>97</v>
      </c>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c r="K40" s="793"/>
      <c r="L40" s="794"/>
      <c r="M40" s="805"/>
      <c r="N40" s="802"/>
      <c r="O40" s="797"/>
      <c r="P40" s="796"/>
      <c r="Q40" s="797"/>
    </row>
    <row r="41" spans="1:17" s="798" customFormat="1" ht="18.75" customHeight="1" x14ac:dyDescent="0.25">
      <c r="A41" s="786">
        <v>35</v>
      </c>
      <c r="B41" s="787"/>
      <c r="C41" s="787"/>
      <c r="D41" s="788"/>
      <c r="E41" s="789"/>
      <c r="F41" s="797"/>
      <c r="G41" s="797"/>
      <c r="H41" s="799"/>
      <c r="I41" s="800"/>
      <c r="J41" s="792"/>
      <c r="K41" s="793"/>
      <c r="L41" s="794"/>
      <c r="M41" s="805"/>
      <c r="N41" s="802"/>
      <c r="O41" s="797"/>
      <c r="P41" s="796"/>
      <c r="Q41" s="797"/>
    </row>
    <row r="42" spans="1:17" s="798" customFormat="1" ht="18.75" customHeight="1" x14ac:dyDescent="0.25">
      <c r="A42" s="786">
        <v>36</v>
      </c>
      <c r="B42" s="787"/>
      <c r="C42" s="787"/>
      <c r="D42" s="788"/>
      <c r="E42" s="789"/>
      <c r="F42" s="797"/>
      <c r="G42" s="797"/>
      <c r="H42" s="799"/>
      <c r="I42" s="800"/>
      <c r="J42" s="792"/>
      <c r="K42" s="793"/>
      <c r="L42" s="794"/>
      <c r="M42" s="805"/>
      <c r="N42" s="802"/>
      <c r="O42" s="797"/>
      <c r="P42" s="796"/>
      <c r="Q42" s="797"/>
    </row>
    <row r="43" spans="1:17" s="798" customFormat="1" ht="18.75" customHeight="1" x14ac:dyDescent="0.25">
      <c r="A43" s="786">
        <v>37</v>
      </c>
      <c r="B43" s="787"/>
      <c r="C43" s="787"/>
      <c r="D43" s="788"/>
      <c r="E43" s="789"/>
      <c r="F43" s="797"/>
      <c r="G43" s="797"/>
      <c r="H43" s="799"/>
      <c r="I43" s="800"/>
      <c r="J43" s="792"/>
      <c r="K43" s="793"/>
      <c r="L43" s="794"/>
      <c r="M43" s="805"/>
      <c r="N43" s="802"/>
      <c r="O43" s="797"/>
      <c r="P43" s="796"/>
      <c r="Q43" s="797"/>
    </row>
    <row r="44" spans="1:17" s="798" customFormat="1" ht="18.75" customHeight="1" x14ac:dyDescent="0.25">
      <c r="A44" s="786">
        <v>38</v>
      </c>
      <c r="B44" s="787"/>
      <c r="C44" s="787"/>
      <c r="D44" s="788"/>
      <c r="E44" s="789"/>
      <c r="F44" s="797"/>
      <c r="G44" s="797"/>
      <c r="H44" s="799"/>
      <c r="I44" s="800"/>
      <c r="J44" s="792"/>
      <c r="K44" s="793"/>
      <c r="L44" s="794"/>
      <c r="M44" s="805"/>
      <c r="N44" s="802"/>
      <c r="O44" s="797"/>
      <c r="P44" s="796"/>
      <c r="Q44" s="797"/>
    </row>
    <row r="45" spans="1:17" s="798" customFormat="1" ht="18.75" customHeight="1" x14ac:dyDescent="0.25">
      <c r="A45" s="786">
        <v>39</v>
      </c>
      <c r="B45" s="787"/>
      <c r="C45" s="787"/>
      <c r="D45" s="788"/>
      <c r="E45" s="789"/>
      <c r="F45" s="797"/>
      <c r="G45" s="797"/>
      <c r="H45" s="799"/>
      <c r="I45" s="800"/>
      <c r="J45" s="792"/>
      <c r="K45" s="793"/>
      <c r="L45" s="794"/>
      <c r="M45" s="805"/>
      <c r="N45" s="802"/>
      <c r="O45" s="797"/>
      <c r="P45" s="796"/>
      <c r="Q45" s="797"/>
    </row>
    <row r="46" spans="1:17" s="798" customFormat="1" ht="18.75" customHeight="1" x14ac:dyDescent="0.25">
      <c r="A46" s="786">
        <v>40</v>
      </c>
      <c r="B46" s="787"/>
      <c r="C46" s="787"/>
      <c r="D46" s="788"/>
      <c r="E46" s="789"/>
      <c r="F46" s="797"/>
      <c r="G46" s="797"/>
      <c r="H46" s="799"/>
      <c r="I46" s="800"/>
      <c r="J46" s="792"/>
      <c r="K46" s="793"/>
      <c r="L46" s="794"/>
      <c r="M46" s="805"/>
      <c r="N46" s="802"/>
      <c r="O46" s="797"/>
      <c r="P46" s="796"/>
      <c r="Q46" s="797"/>
    </row>
    <row r="47" spans="1:17" s="798" customFormat="1" ht="18.75" customHeight="1" x14ac:dyDescent="0.25">
      <c r="A47" s="786">
        <v>41</v>
      </c>
      <c r="B47" s="787"/>
      <c r="C47" s="787"/>
      <c r="D47" s="788"/>
      <c r="E47" s="789"/>
      <c r="F47" s="797"/>
      <c r="G47" s="797"/>
      <c r="H47" s="799"/>
      <c r="I47" s="800"/>
      <c r="J47" s="792"/>
      <c r="K47" s="793"/>
      <c r="L47" s="794"/>
      <c r="M47" s="805"/>
      <c r="N47" s="802"/>
      <c r="O47" s="797"/>
      <c r="P47" s="796"/>
      <c r="Q47" s="797"/>
    </row>
    <row r="48" spans="1:17" s="798" customFormat="1" ht="18.75" customHeight="1" x14ac:dyDescent="0.25">
      <c r="A48" s="786">
        <v>42</v>
      </c>
      <c r="B48" s="787"/>
      <c r="C48" s="787"/>
      <c r="D48" s="788"/>
      <c r="E48" s="789"/>
      <c r="F48" s="797"/>
      <c r="G48" s="797"/>
      <c r="H48" s="799"/>
      <c r="I48" s="800"/>
      <c r="J48" s="792"/>
      <c r="K48" s="793"/>
      <c r="L48" s="794"/>
      <c r="M48" s="805"/>
      <c r="N48" s="802"/>
      <c r="O48" s="797"/>
      <c r="P48" s="796"/>
      <c r="Q48" s="797"/>
    </row>
    <row r="49" spans="1:17" s="798" customFormat="1" ht="18.75" customHeight="1" x14ac:dyDescent="0.25">
      <c r="A49" s="786">
        <v>43</v>
      </c>
      <c r="B49" s="787"/>
      <c r="C49" s="787"/>
      <c r="D49" s="788"/>
      <c r="E49" s="789"/>
      <c r="F49" s="797"/>
      <c r="G49" s="797"/>
      <c r="H49" s="799"/>
      <c r="I49" s="800"/>
      <c r="J49" s="792"/>
      <c r="K49" s="793"/>
      <c r="L49" s="794"/>
      <c r="M49" s="805"/>
      <c r="N49" s="802"/>
      <c r="O49" s="797"/>
      <c r="P49" s="796"/>
      <c r="Q49" s="797"/>
    </row>
    <row r="50" spans="1:17" s="798" customFormat="1" ht="18.75" customHeight="1" x14ac:dyDescent="0.25">
      <c r="A50" s="786">
        <v>44</v>
      </c>
      <c r="B50" s="787"/>
      <c r="C50" s="787"/>
      <c r="D50" s="788"/>
      <c r="E50" s="789"/>
      <c r="F50" s="797"/>
      <c r="G50" s="797"/>
      <c r="H50" s="799"/>
      <c r="I50" s="800"/>
      <c r="J50" s="792"/>
      <c r="K50" s="793"/>
      <c r="L50" s="794"/>
      <c r="M50" s="805"/>
      <c r="N50" s="802"/>
      <c r="O50" s="797"/>
      <c r="P50" s="796"/>
      <c r="Q50" s="797"/>
    </row>
    <row r="51" spans="1:17" s="798" customFormat="1" ht="18.75" customHeight="1" x14ac:dyDescent="0.25">
      <c r="A51" s="786">
        <v>45</v>
      </c>
      <c r="B51" s="787"/>
      <c r="C51" s="787"/>
      <c r="D51" s="788"/>
      <c r="E51" s="789"/>
      <c r="F51" s="797"/>
      <c r="G51" s="797"/>
      <c r="H51" s="799"/>
      <c r="I51" s="800"/>
      <c r="J51" s="792"/>
      <c r="K51" s="793"/>
      <c r="L51" s="794"/>
      <c r="M51" s="805"/>
      <c r="N51" s="802"/>
      <c r="O51" s="797"/>
      <c r="P51" s="796"/>
      <c r="Q51" s="797"/>
    </row>
    <row r="52" spans="1:17" s="798" customFormat="1" ht="18.75" customHeight="1" x14ac:dyDescent="0.25">
      <c r="A52" s="786">
        <v>46</v>
      </c>
      <c r="B52" s="787"/>
      <c r="C52" s="787"/>
      <c r="D52" s="788"/>
      <c r="E52" s="789"/>
      <c r="F52" s="797"/>
      <c r="G52" s="797"/>
      <c r="H52" s="799"/>
      <c r="I52" s="800"/>
      <c r="J52" s="792"/>
      <c r="K52" s="793"/>
      <c r="L52" s="794"/>
      <c r="M52" s="805"/>
      <c r="N52" s="802"/>
      <c r="O52" s="797"/>
      <c r="P52" s="796"/>
      <c r="Q52" s="797"/>
    </row>
    <row r="53" spans="1:17" s="798" customFormat="1" ht="18.75" customHeight="1" x14ac:dyDescent="0.25">
      <c r="A53" s="786">
        <v>47</v>
      </c>
      <c r="B53" s="787"/>
      <c r="C53" s="787"/>
      <c r="D53" s="788"/>
      <c r="E53" s="789"/>
      <c r="F53" s="797"/>
      <c r="G53" s="797"/>
      <c r="H53" s="799"/>
      <c r="I53" s="800"/>
      <c r="J53" s="792"/>
      <c r="K53" s="793"/>
      <c r="L53" s="794"/>
      <c r="M53" s="805"/>
      <c r="N53" s="802"/>
      <c r="O53" s="797"/>
      <c r="P53" s="796"/>
      <c r="Q53" s="797"/>
    </row>
    <row r="54" spans="1:17" s="798" customFormat="1" ht="18.75" customHeight="1" x14ac:dyDescent="0.25">
      <c r="A54" s="786">
        <v>48</v>
      </c>
      <c r="B54" s="787"/>
      <c r="C54" s="787"/>
      <c r="D54" s="788"/>
      <c r="E54" s="789"/>
      <c r="F54" s="797"/>
      <c r="G54" s="797"/>
      <c r="H54" s="799"/>
      <c r="I54" s="800"/>
      <c r="J54" s="792"/>
      <c r="K54" s="793"/>
      <c r="L54" s="794"/>
      <c r="M54" s="805"/>
      <c r="N54" s="802"/>
      <c r="O54" s="797"/>
      <c r="P54" s="796"/>
      <c r="Q54" s="797"/>
    </row>
    <row r="55" spans="1:17" s="798" customFormat="1" ht="18.75" customHeight="1" x14ac:dyDescent="0.25">
      <c r="A55" s="786">
        <v>49</v>
      </c>
      <c r="B55" s="787"/>
      <c r="C55" s="787"/>
      <c r="D55" s="788"/>
      <c r="E55" s="789"/>
      <c r="F55" s="797"/>
      <c r="G55" s="797"/>
      <c r="H55" s="799"/>
      <c r="I55" s="800"/>
      <c r="J55" s="792"/>
      <c r="K55" s="793"/>
      <c r="L55" s="794"/>
      <c r="M55" s="805"/>
      <c r="N55" s="802"/>
      <c r="O55" s="797"/>
      <c r="P55" s="796"/>
      <c r="Q55" s="797"/>
    </row>
    <row r="56" spans="1:17" s="798" customFormat="1" ht="18.75" customHeight="1" x14ac:dyDescent="0.25">
      <c r="A56" s="786">
        <v>50</v>
      </c>
      <c r="B56" s="787"/>
      <c r="C56" s="787"/>
      <c r="D56" s="788"/>
      <c r="E56" s="789"/>
      <c r="F56" s="797"/>
      <c r="G56" s="797"/>
      <c r="H56" s="799"/>
      <c r="I56" s="800"/>
      <c r="J56" s="792"/>
      <c r="K56" s="793"/>
      <c r="L56" s="794"/>
      <c r="M56" s="805"/>
      <c r="N56" s="802"/>
      <c r="O56" s="797"/>
      <c r="P56" s="796"/>
      <c r="Q56" s="797"/>
    </row>
    <row r="57" spans="1:17" s="798" customFormat="1" ht="18.75" customHeight="1" x14ac:dyDescent="0.25">
      <c r="A57" s="786">
        <v>51</v>
      </c>
      <c r="B57" s="787"/>
      <c r="C57" s="787"/>
      <c r="D57" s="788"/>
      <c r="E57" s="789"/>
      <c r="F57" s="797"/>
      <c r="G57" s="797"/>
      <c r="H57" s="799"/>
      <c r="I57" s="800"/>
      <c r="J57" s="792"/>
      <c r="K57" s="793"/>
      <c r="L57" s="794"/>
      <c r="M57" s="805"/>
      <c r="N57" s="802"/>
      <c r="O57" s="797"/>
      <c r="P57" s="796"/>
      <c r="Q57" s="797"/>
    </row>
    <row r="58" spans="1:17" s="798" customFormat="1" ht="18.75" customHeight="1" x14ac:dyDescent="0.25">
      <c r="A58" s="786">
        <v>52</v>
      </c>
      <c r="B58" s="787"/>
      <c r="C58" s="787"/>
      <c r="D58" s="788"/>
      <c r="E58" s="789"/>
      <c r="F58" s="797"/>
      <c r="G58" s="797"/>
      <c r="H58" s="799"/>
      <c r="I58" s="800"/>
      <c r="J58" s="792"/>
      <c r="K58" s="793"/>
      <c r="L58" s="794"/>
      <c r="M58" s="805"/>
      <c r="N58" s="802"/>
      <c r="O58" s="797"/>
      <c r="P58" s="796"/>
      <c r="Q58" s="797"/>
    </row>
    <row r="59" spans="1:17" s="798" customFormat="1" ht="18.75" customHeight="1" x14ac:dyDescent="0.25">
      <c r="A59" s="786">
        <v>53</v>
      </c>
      <c r="B59" s="787"/>
      <c r="C59" s="787"/>
      <c r="D59" s="788"/>
      <c r="E59" s="789"/>
      <c r="F59" s="797"/>
      <c r="G59" s="797"/>
      <c r="H59" s="799"/>
      <c r="I59" s="800"/>
      <c r="J59" s="792"/>
      <c r="K59" s="793"/>
      <c r="L59" s="794"/>
      <c r="M59" s="805"/>
      <c r="N59" s="802"/>
      <c r="O59" s="797"/>
      <c r="P59" s="796"/>
      <c r="Q59" s="797"/>
    </row>
    <row r="60" spans="1:17" s="798" customFormat="1" ht="18.75" customHeight="1" x14ac:dyDescent="0.25">
      <c r="A60" s="786">
        <v>54</v>
      </c>
      <c r="B60" s="787"/>
      <c r="C60" s="787"/>
      <c r="D60" s="788"/>
      <c r="E60" s="789"/>
      <c r="F60" s="797"/>
      <c r="G60" s="797"/>
      <c r="H60" s="799"/>
      <c r="I60" s="800"/>
      <c r="J60" s="792"/>
      <c r="K60" s="793"/>
      <c r="L60" s="794"/>
      <c r="M60" s="805"/>
      <c r="N60" s="802"/>
      <c r="O60" s="797"/>
      <c r="P60" s="796"/>
      <c r="Q60" s="797"/>
    </row>
    <row r="61" spans="1:17" s="798" customFormat="1" ht="18.75" customHeight="1" x14ac:dyDescent="0.25">
      <c r="A61" s="786">
        <v>55</v>
      </c>
      <c r="B61" s="787"/>
      <c r="C61" s="787"/>
      <c r="D61" s="788"/>
      <c r="E61" s="789"/>
      <c r="F61" s="797"/>
      <c r="G61" s="797"/>
      <c r="H61" s="799"/>
      <c r="I61" s="800"/>
      <c r="J61" s="792"/>
      <c r="K61" s="793"/>
      <c r="L61" s="794"/>
      <c r="M61" s="805"/>
      <c r="N61" s="802"/>
      <c r="O61" s="797"/>
      <c r="P61" s="796"/>
      <c r="Q61" s="797"/>
    </row>
    <row r="62" spans="1:17" s="798" customFormat="1" ht="18.75" customHeight="1" x14ac:dyDescent="0.25">
      <c r="A62" s="786">
        <v>56</v>
      </c>
      <c r="B62" s="787"/>
      <c r="C62" s="787"/>
      <c r="D62" s="788"/>
      <c r="E62" s="789"/>
      <c r="F62" s="797"/>
      <c r="G62" s="797"/>
      <c r="H62" s="799"/>
      <c r="I62" s="800"/>
      <c r="J62" s="792"/>
      <c r="K62" s="793"/>
      <c r="L62" s="794"/>
      <c r="M62" s="805"/>
      <c r="N62" s="802"/>
      <c r="O62" s="797"/>
      <c r="P62" s="796"/>
      <c r="Q62" s="797"/>
    </row>
    <row r="63" spans="1:17" s="798" customFormat="1" ht="18.75" customHeight="1" x14ac:dyDescent="0.25">
      <c r="A63" s="786">
        <v>57</v>
      </c>
      <c r="B63" s="787"/>
      <c r="C63" s="787"/>
      <c r="D63" s="788"/>
      <c r="E63" s="789"/>
      <c r="F63" s="797"/>
      <c r="G63" s="797"/>
      <c r="H63" s="799"/>
      <c r="I63" s="800"/>
      <c r="J63" s="792"/>
      <c r="K63" s="793"/>
      <c r="L63" s="794"/>
      <c r="M63" s="805"/>
      <c r="N63" s="802"/>
      <c r="O63" s="797"/>
      <c r="P63" s="796"/>
      <c r="Q63" s="797"/>
    </row>
    <row r="64" spans="1:17" s="798" customFormat="1" ht="18.75" customHeight="1" x14ac:dyDescent="0.25">
      <c r="A64" s="786">
        <v>58</v>
      </c>
      <c r="B64" s="787"/>
      <c r="C64" s="787"/>
      <c r="D64" s="788"/>
      <c r="E64" s="789"/>
      <c r="F64" s="797"/>
      <c r="G64" s="797"/>
      <c r="H64" s="799"/>
      <c r="I64" s="800"/>
      <c r="J64" s="792"/>
      <c r="K64" s="793"/>
      <c r="L64" s="794"/>
      <c r="M64" s="805"/>
      <c r="N64" s="802"/>
      <c r="O64" s="797"/>
      <c r="P64" s="796"/>
      <c r="Q64" s="797"/>
    </row>
    <row r="65" spans="1:17" s="798" customFormat="1" ht="18.75" customHeight="1" x14ac:dyDescent="0.25">
      <c r="A65" s="786">
        <v>59</v>
      </c>
      <c r="B65" s="787"/>
      <c r="C65" s="787"/>
      <c r="D65" s="788"/>
      <c r="E65" s="789"/>
      <c r="F65" s="797"/>
      <c r="G65" s="797"/>
      <c r="H65" s="799"/>
      <c r="I65" s="800"/>
      <c r="J65" s="792"/>
      <c r="K65" s="793"/>
      <c r="L65" s="794"/>
      <c r="M65" s="805"/>
      <c r="N65" s="802"/>
      <c r="O65" s="797"/>
      <c r="P65" s="796"/>
      <c r="Q65" s="797"/>
    </row>
    <row r="66" spans="1:17" s="798" customFormat="1" ht="18.75" customHeight="1" x14ac:dyDescent="0.25">
      <c r="A66" s="786">
        <v>60</v>
      </c>
      <c r="B66" s="787"/>
      <c r="C66" s="787"/>
      <c r="D66" s="788"/>
      <c r="E66" s="789"/>
      <c r="F66" s="797"/>
      <c r="G66" s="797"/>
      <c r="H66" s="799"/>
      <c r="I66" s="800"/>
      <c r="J66" s="792"/>
      <c r="K66" s="793"/>
      <c r="L66" s="794"/>
      <c r="M66" s="805"/>
      <c r="N66" s="802"/>
      <c r="O66" s="797"/>
      <c r="P66" s="796"/>
      <c r="Q66" s="797"/>
    </row>
    <row r="67" spans="1:17" s="798" customFormat="1" ht="18.75" customHeight="1" x14ac:dyDescent="0.25">
      <c r="A67" s="786">
        <v>61</v>
      </c>
      <c r="B67" s="787"/>
      <c r="C67" s="787"/>
      <c r="D67" s="788"/>
      <c r="E67" s="789"/>
      <c r="F67" s="797"/>
      <c r="G67" s="797"/>
      <c r="H67" s="799"/>
      <c r="I67" s="800"/>
      <c r="J67" s="792"/>
      <c r="K67" s="793"/>
      <c r="L67" s="794"/>
      <c r="M67" s="805"/>
      <c r="N67" s="802"/>
      <c r="O67" s="797"/>
      <c r="P67" s="796"/>
      <c r="Q67" s="797"/>
    </row>
    <row r="68" spans="1:17" s="798" customFormat="1" ht="18.75" customHeight="1" x14ac:dyDescent="0.25">
      <c r="A68" s="786">
        <v>62</v>
      </c>
      <c r="B68" s="787"/>
      <c r="C68" s="787"/>
      <c r="D68" s="788"/>
      <c r="E68" s="789"/>
      <c r="F68" s="797"/>
      <c r="G68" s="797"/>
      <c r="H68" s="799"/>
      <c r="I68" s="800"/>
      <c r="J68" s="792"/>
      <c r="K68" s="793"/>
      <c r="L68" s="794"/>
      <c r="M68" s="805"/>
      <c r="N68" s="802"/>
      <c r="O68" s="797"/>
      <c r="P68" s="796"/>
      <c r="Q68" s="797"/>
    </row>
    <row r="69" spans="1:17" s="798" customFormat="1" ht="18.75" customHeight="1" x14ac:dyDescent="0.25">
      <c r="A69" s="786">
        <v>63</v>
      </c>
      <c r="B69" s="787"/>
      <c r="C69" s="787"/>
      <c r="D69" s="788"/>
      <c r="E69" s="789"/>
      <c r="F69" s="797"/>
      <c r="G69" s="797"/>
      <c r="H69" s="799"/>
      <c r="I69" s="800"/>
      <c r="J69" s="792"/>
      <c r="K69" s="793"/>
      <c r="L69" s="794"/>
      <c r="M69" s="805"/>
      <c r="N69" s="802"/>
      <c r="O69" s="797"/>
      <c r="P69" s="796"/>
      <c r="Q69" s="797"/>
    </row>
    <row r="70" spans="1:17" s="798" customFormat="1" ht="18.75" customHeight="1" x14ac:dyDescent="0.25">
      <c r="A70" s="786">
        <v>64</v>
      </c>
      <c r="B70" s="787"/>
      <c r="C70" s="787"/>
      <c r="D70" s="788"/>
      <c r="E70" s="789"/>
      <c r="F70" s="797"/>
      <c r="G70" s="797"/>
      <c r="H70" s="799"/>
      <c r="I70" s="800"/>
      <c r="J70" s="792"/>
      <c r="K70" s="793"/>
      <c r="L70" s="794"/>
      <c r="M70" s="805"/>
      <c r="N70" s="802"/>
      <c r="O70" s="797"/>
      <c r="P70" s="796"/>
      <c r="Q70" s="797"/>
    </row>
    <row r="71" spans="1:17" s="798" customFormat="1" ht="18.75" customHeight="1" x14ac:dyDescent="0.25">
      <c r="A71" s="786">
        <v>65</v>
      </c>
      <c r="B71" s="787"/>
      <c r="C71" s="787"/>
      <c r="D71" s="788"/>
      <c r="E71" s="789"/>
      <c r="F71" s="797"/>
      <c r="G71" s="797"/>
      <c r="H71" s="799"/>
      <c r="I71" s="800"/>
      <c r="J71" s="792"/>
      <c r="K71" s="793"/>
      <c r="L71" s="794"/>
      <c r="M71" s="805"/>
      <c r="N71" s="802"/>
      <c r="O71" s="797"/>
      <c r="P71" s="796"/>
      <c r="Q71" s="797"/>
    </row>
    <row r="72" spans="1:17" s="798" customFormat="1" ht="18.75" customHeight="1" x14ac:dyDescent="0.25">
      <c r="A72" s="786">
        <v>66</v>
      </c>
      <c r="B72" s="787"/>
      <c r="C72" s="787"/>
      <c r="D72" s="788"/>
      <c r="E72" s="789"/>
      <c r="F72" s="797"/>
      <c r="G72" s="797"/>
      <c r="H72" s="799"/>
      <c r="I72" s="800"/>
      <c r="J72" s="792"/>
      <c r="K72" s="793"/>
      <c r="L72" s="794"/>
      <c r="M72" s="805"/>
      <c r="N72" s="802"/>
      <c r="O72" s="797"/>
      <c r="P72" s="796"/>
      <c r="Q72" s="797"/>
    </row>
    <row r="73" spans="1:17" s="798" customFormat="1" ht="18.75" customHeight="1" x14ac:dyDescent="0.25">
      <c r="A73" s="786">
        <v>67</v>
      </c>
      <c r="B73" s="787"/>
      <c r="C73" s="787"/>
      <c r="D73" s="788"/>
      <c r="E73" s="789"/>
      <c r="F73" s="797"/>
      <c r="G73" s="797"/>
      <c r="H73" s="799"/>
      <c r="I73" s="800"/>
      <c r="J73" s="792"/>
      <c r="K73" s="793"/>
      <c r="L73" s="794"/>
      <c r="M73" s="805"/>
      <c r="N73" s="802"/>
      <c r="O73" s="797"/>
      <c r="P73" s="796"/>
      <c r="Q73" s="797"/>
    </row>
    <row r="74" spans="1:17" s="798" customFormat="1" ht="18.75" customHeight="1" x14ac:dyDescent="0.25">
      <c r="A74" s="786">
        <v>68</v>
      </c>
      <c r="B74" s="787"/>
      <c r="C74" s="787"/>
      <c r="D74" s="788"/>
      <c r="E74" s="789"/>
      <c r="F74" s="797"/>
      <c r="G74" s="797"/>
      <c r="H74" s="799"/>
      <c r="I74" s="800"/>
      <c r="J74" s="792"/>
      <c r="K74" s="793"/>
      <c r="L74" s="794"/>
      <c r="M74" s="805"/>
      <c r="N74" s="802"/>
      <c r="O74" s="797"/>
      <c r="P74" s="796"/>
      <c r="Q74" s="797"/>
    </row>
    <row r="75" spans="1:17" s="798" customFormat="1" ht="18.75" customHeight="1" x14ac:dyDescent="0.25">
      <c r="A75" s="786">
        <v>69</v>
      </c>
      <c r="B75" s="787"/>
      <c r="C75" s="787"/>
      <c r="D75" s="788"/>
      <c r="E75" s="789"/>
      <c r="F75" s="797"/>
      <c r="G75" s="797"/>
      <c r="H75" s="799"/>
      <c r="I75" s="800"/>
      <c r="J75" s="792"/>
      <c r="K75" s="793"/>
      <c r="L75" s="794"/>
      <c r="M75" s="805"/>
      <c r="N75" s="802"/>
      <c r="O75" s="797"/>
      <c r="P75" s="796"/>
      <c r="Q75" s="797"/>
    </row>
    <row r="76" spans="1:17" s="798" customFormat="1" ht="18.75" customHeight="1" x14ac:dyDescent="0.25">
      <c r="A76" s="786">
        <v>70</v>
      </c>
      <c r="B76" s="787"/>
      <c r="C76" s="787"/>
      <c r="D76" s="788"/>
      <c r="E76" s="789"/>
      <c r="F76" s="797"/>
      <c r="G76" s="797"/>
      <c r="H76" s="799"/>
      <c r="I76" s="800"/>
      <c r="J76" s="792"/>
      <c r="K76" s="793"/>
      <c r="L76" s="794"/>
      <c r="M76" s="805"/>
      <c r="N76" s="802"/>
      <c r="O76" s="797"/>
      <c r="P76" s="796"/>
      <c r="Q76" s="797"/>
    </row>
    <row r="77" spans="1:17" s="798" customFormat="1" ht="18.75" customHeight="1" x14ac:dyDescent="0.25">
      <c r="A77" s="786">
        <v>71</v>
      </c>
      <c r="B77" s="787"/>
      <c r="C77" s="787"/>
      <c r="D77" s="788"/>
      <c r="E77" s="789"/>
      <c r="F77" s="797"/>
      <c r="G77" s="797"/>
      <c r="H77" s="799"/>
      <c r="I77" s="800"/>
      <c r="J77" s="792"/>
      <c r="K77" s="793"/>
      <c r="L77" s="794"/>
      <c r="M77" s="805"/>
      <c r="N77" s="802"/>
      <c r="O77" s="797"/>
      <c r="P77" s="796"/>
      <c r="Q77" s="797"/>
    </row>
    <row r="78" spans="1:17" s="798" customFormat="1" ht="18.75" customHeight="1" x14ac:dyDescent="0.25">
      <c r="A78" s="786">
        <v>72</v>
      </c>
      <c r="B78" s="787"/>
      <c r="C78" s="787"/>
      <c r="D78" s="788"/>
      <c r="E78" s="789"/>
      <c r="F78" s="797"/>
      <c r="G78" s="797"/>
      <c r="H78" s="799"/>
      <c r="I78" s="800"/>
      <c r="J78" s="792"/>
      <c r="K78" s="793"/>
      <c r="L78" s="794"/>
      <c r="M78" s="805"/>
      <c r="N78" s="802"/>
      <c r="O78" s="797"/>
      <c r="P78" s="796"/>
      <c r="Q78" s="797"/>
    </row>
    <row r="79" spans="1:17" s="798" customFormat="1" ht="18.75" customHeight="1" x14ac:dyDescent="0.25">
      <c r="A79" s="786">
        <v>73</v>
      </c>
      <c r="B79" s="787"/>
      <c r="C79" s="787"/>
      <c r="D79" s="788"/>
      <c r="E79" s="789"/>
      <c r="F79" s="797"/>
      <c r="G79" s="797"/>
      <c r="H79" s="799"/>
      <c r="I79" s="800"/>
      <c r="J79" s="792"/>
      <c r="K79" s="793"/>
      <c r="L79" s="794"/>
      <c r="M79" s="805"/>
      <c r="N79" s="802"/>
      <c r="O79" s="797"/>
      <c r="P79" s="796"/>
      <c r="Q79" s="797"/>
    </row>
    <row r="80" spans="1:17" s="798" customFormat="1" ht="18.75" customHeight="1" x14ac:dyDescent="0.25">
      <c r="A80" s="786">
        <v>74</v>
      </c>
      <c r="B80" s="787"/>
      <c r="C80" s="787"/>
      <c r="D80" s="788"/>
      <c r="E80" s="789"/>
      <c r="F80" s="797"/>
      <c r="G80" s="797"/>
      <c r="H80" s="799"/>
      <c r="I80" s="800"/>
      <c r="J80" s="792"/>
      <c r="K80" s="793"/>
      <c r="L80" s="794"/>
      <c r="M80" s="805"/>
      <c r="N80" s="802"/>
      <c r="O80" s="797"/>
      <c r="P80" s="796"/>
      <c r="Q80" s="797"/>
    </row>
    <row r="81" spans="1:17" s="798" customFormat="1" ht="18.75" customHeight="1" x14ac:dyDescent="0.25">
      <c r="A81" s="786">
        <v>75</v>
      </c>
      <c r="B81" s="787"/>
      <c r="C81" s="787"/>
      <c r="D81" s="788"/>
      <c r="E81" s="789"/>
      <c r="F81" s="797"/>
      <c r="G81" s="797"/>
      <c r="H81" s="799"/>
      <c r="I81" s="800"/>
      <c r="J81" s="792"/>
      <c r="K81" s="793"/>
      <c r="L81" s="794"/>
      <c r="M81" s="805"/>
      <c r="N81" s="802"/>
      <c r="O81" s="797"/>
      <c r="P81" s="796"/>
      <c r="Q81" s="797"/>
    </row>
    <row r="82" spans="1:17" s="798" customFormat="1" ht="18.75" customHeight="1" x14ac:dyDescent="0.25">
      <c r="A82" s="786">
        <v>76</v>
      </c>
      <c r="B82" s="787"/>
      <c r="C82" s="787"/>
      <c r="D82" s="788"/>
      <c r="E82" s="789"/>
      <c r="F82" s="797"/>
      <c r="G82" s="797"/>
      <c r="H82" s="799"/>
      <c r="I82" s="800"/>
      <c r="J82" s="792"/>
      <c r="K82" s="793"/>
      <c r="L82" s="794"/>
      <c r="M82" s="805"/>
      <c r="N82" s="802"/>
      <c r="O82" s="797"/>
      <c r="P82" s="796"/>
      <c r="Q82" s="797"/>
    </row>
    <row r="83" spans="1:17" s="798" customFormat="1" ht="18.75" customHeight="1" x14ac:dyDescent="0.25">
      <c r="A83" s="786">
        <v>77</v>
      </c>
      <c r="B83" s="787"/>
      <c r="C83" s="787"/>
      <c r="D83" s="788"/>
      <c r="E83" s="789"/>
      <c r="F83" s="797"/>
      <c r="G83" s="797"/>
      <c r="H83" s="799"/>
      <c r="I83" s="800"/>
      <c r="J83" s="792"/>
      <c r="K83" s="793"/>
      <c r="L83" s="794"/>
      <c r="M83" s="805"/>
      <c r="N83" s="802"/>
      <c r="O83" s="797"/>
      <c r="P83" s="796"/>
      <c r="Q83" s="797"/>
    </row>
    <row r="84" spans="1:17" s="798" customFormat="1" ht="18.75" customHeight="1" x14ac:dyDescent="0.25">
      <c r="A84" s="786">
        <v>78</v>
      </c>
      <c r="B84" s="787"/>
      <c r="C84" s="787"/>
      <c r="D84" s="788"/>
      <c r="E84" s="789"/>
      <c r="F84" s="797"/>
      <c r="G84" s="797"/>
      <c r="H84" s="799"/>
      <c r="I84" s="800"/>
      <c r="J84" s="792"/>
      <c r="K84" s="793"/>
      <c r="L84" s="794"/>
      <c r="M84" s="805"/>
      <c r="N84" s="802"/>
      <c r="O84" s="797"/>
      <c r="P84" s="796"/>
      <c r="Q84" s="797"/>
    </row>
    <row r="85" spans="1:17" s="798" customFormat="1" ht="18.75" customHeight="1" x14ac:dyDescent="0.25">
      <c r="A85" s="786">
        <v>79</v>
      </c>
      <c r="B85" s="787"/>
      <c r="C85" s="787"/>
      <c r="D85" s="788"/>
      <c r="E85" s="789"/>
      <c r="F85" s="797"/>
      <c r="G85" s="797"/>
      <c r="H85" s="799"/>
      <c r="I85" s="800"/>
      <c r="J85" s="792"/>
      <c r="K85" s="793"/>
      <c r="L85" s="794"/>
      <c r="M85" s="805"/>
      <c r="N85" s="802"/>
      <c r="O85" s="797"/>
      <c r="P85" s="796"/>
      <c r="Q85" s="797"/>
    </row>
    <row r="86" spans="1:17" s="798" customFormat="1" ht="18.75" customHeight="1" x14ac:dyDescent="0.25">
      <c r="A86" s="786">
        <v>80</v>
      </c>
      <c r="B86" s="787"/>
      <c r="C86" s="787"/>
      <c r="D86" s="788"/>
      <c r="E86" s="789"/>
      <c r="F86" s="797"/>
      <c r="G86" s="797"/>
      <c r="H86" s="799"/>
      <c r="I86" s="800"/>
      <c r="J86" s="792"/>
      <c r="K86" s="793"/>
      <c r="L86" s="794"/>
      <c r="M86" s="805"/>
      <c r="N86" s="802"/>
      <c r="O86" s="797"/>
      <c r="P86" s="796"/>
      <c r="Q86" s="797"/>
    </row>
    <row r="87" spans="1:17" s="798" customFormat="1" ht="18.75" customHeight="1" x14ac:dyDescent="0.25">
      <c r="A87" s="786">
        <v>81</v>
      </c>
      <c r="B87" s="787"/>
      <c r="C87" s="787"/>
      <c r="D87" s="788"/>
      <c r="E87" s="789"/>
      <c r="F87" s="797"/>
      <c r="G87" s="797"/>
      <c r="H87" s="799"/>
      <c r="I87" s="800"/>
      <c r="J87" s="792"/>
      <c r="K87" s="793"/>
      <c r="L87" s="794"/>
      <c r="M87" s="805"/>
      <c r="N87" s="802"/>
      <c r="O87" s="797"/>
      <c r="P87" s="796"/>
      <c r="Q87" s="797"/>
    </row>
    <row r="88" spans="1:17" s="798" customFormat="1" ht="18.75" customHeight="1" x14ac:dyDescent="0.25">
      <c r="A88" s="786">
        <v>82</v>
      </c>
      <c r="B88" s="787"/>
      <c r="C88" s="787"/>
      <c r="D88" s="788"/>
      <c r="E88" s="789"/>
      <c r="F88" s="797"/>
      <c r="G88" s="797"/>
      <c r="H88" s="799"/>
      <c r="I88" s="800"/>
      <c r="J88" s="792"/>
      <c r="K88" s="793"/>
      <c r="L88" s="794"/>
      <c r="M88" s="805"/>
      <c r="N88" s="802"/>
      <c r="O88" s="797"/>
      <c r="P88" s="796"/>
      <c r="Q88" s="797"/>
    </row>
    <row r="89" spans="1:17" s="798" customFormat="1" ht="18.75" customHeight="1" x14ac:dyDescent="0.25">
      <c r="A89" s="786">
        <v>83</v>
      </c>
      <c r="B89" s="787"/>
      <c r="C89" s="787"/>
      <c r="D89" s="788"/>
      <c r="E89" s="789"/>
      <c r="F89" s="797"/>
      <c r="G89" s="797"/>
      <c r="H89" s="799"/>
      <c r="I89" s="800"/>
      <c r="J89" s="792"/>
      <c r="K89" s="793"/>
      <c r="L89" s="794"/>
      <c r="M89" s="805"/>
      <c r="N89" s="802"/>
      <c r="O89" s="797"/>
      <c r="P89" s="796"/>
      <c r="Q89" s="797"/>
    </row>
    <row r="90" spans="1:17" s="798" customFormat="1" ht="18.75" customHeight="1" x14ac:dyDescent="0.25">
      <c r="A90" s="786">
        <v>84</v>
      </c>
      <c r="B90" s="787"/>
      <c r="C90" s="787"/>
      <c r="D90" s="788"/>
      <c r="E90" s="789"/>
      <c r="F90" s="797"/>
      <c r="G90" s="797"/>
      <c r="H90" s="799"/>
      <c r="I90" s="800"/>
      <c r="J90" s="792"/>
      <c r="K90" s="793"/>
      <c r="L90" s="794"/>
      <c r="M90" s="805"/>
      <c r="N90" s="802"/>
      <c r="O90" s="797"/>
      <c r="P90" s="796"/>
      <c r="Q90" s="797"/>
    </row>
    <row r="91" spans="1:17" s="798" customFormat="1" ht="18.75" customHeight="1" x14ac:dyDescent="0.25">
      <c r="A91" s="786">
        <v>85</v>
      </c>
      <c r="B91" s="787"/>
      <c r="C91" s="787"/>
      <c r="D91" s="788"/>
      <c r="E91" s="789"/>
      <c r="F91" s="797"/>
      <c r="G91" s="797"/>
      <c r="H91" s="799"/>
      <c r="I91" s="800"/>
      <c r="J91" s="792"/>
      <c r="K91" s="793"/>
      <c r="L91" s="794"/>
      <c r="M91" s="805"/>
      <c r="N91" s="802"/>
      <c r="O91" s="797"/>
      <c r="P91" s="796"/>
      <c r="Q91" s="797"/>
    </row>
    <row r="92" spans="1:17" s="798" customFormat="1" ht="18.75" customHeight="1" x14ac:dyDescent="0.25">
      <c r="A92" s="786">
        <v>86</v>
      </c>
      <c r="B92" s="787"/>
      <c r="C92" s="787"/>
      <c r="D92" s="788"/>
      <c r="E92" s="789"/>
      <c r="F92" s="797"/>
      <c r="G92" s="797"/>
      <c r="H92" s="799"/>
      <c r="I92" s="800"/>
      <c r="J92" s="792"/>
      <c r="K92" s="793"/>
      <c r="L92" s="794"/>
      <c r="M92" s="805"/>
      <c r="N92" s="802"/>
      <c r="O92" s="797"/>
      <c r="P92" s="796"/>
      <c r="Q92" s="797"/>
    </row>
    <row r="93" spans="1:17" s="798" customFormat="1" ht="18.75" customHeight="1" x14ac:dyDescent="0.25">
      <c r="A93" s="786">
        <v>87</v>
      </c>
      <c r="B93" s="787"/>
      <c r="C93" s="787"/>
      <c r="D93" s="788"/>
      <c r="E93" s="789"/>
      <c r="F93" s="797"/>
      <c r="G93" s="797"/>
      <c r="H93" s="799"/>
      <c r="I93" s="800"/>
      <c r="J93" s="792"/>
      <c r="K93" s="793"/>
      <c r="L93" s="794"/>
      <c r="M93" s="805"/>
      <c r="N93" s="802"/>
      <c r="O93" s="797"/>
      <c r="P93" s="796"/>
      <c r="Q93" s="797"/>
    </row>
    <row r="94" spans="1:17" s="798" customFormat="1" ht="18.75" customHeight="1" x14ac:dyDescent="0.25">
      <c r="A94" s="786">
        <v>88</v>
      </c>
      <c r="B94" s="787"/>
      <c r="C94" s="787"/>
      <c r="D94" s="788"/>
      <c r="E94" s="789"/>
      <c r="F94" s="797"/>
      <c r="G94" s="797"/>
      <c r="H94" s="799"/>
      <c r="I94" s="800"/>
      <c r="J94" s="792"/>
      <c r="K94" s="793"/>
      <c r="L94" s="794"/>
      <c r="M94" s="805"/>
      <c r="N94" s="802"/>
      <c r="O94" s="797"/>
      <c r="P94" s="796"/>
      <c r="Q94" s="797"/>
    </row>
    <row r="95" spans="1:17" s="798" customFormat="1" ht="18.75" customHeight="1" x14ac:dyDescent="0.25">
      <c r="A95" s="786">
        <v>89</v>
      </c>
      <c r="B95" s="787"/>
      <c r="C95" s="787"/>
      <c r="D95" s="788"/>
      <c r="E95" s="789"/>
      <c r="F95" s="797"/>
      <c r="G95" s="797"/>
      <c r="H95" s="799"/>
      <c r="I95" s="800"/>
      <c r="J95" s="792"/>
      <c r="K95" s="793"/>
      <c r="L95" s="794"/>
      <c r="M95" s="805"/>
      <c r="N95" s="802"/>
      <c r="O95" s="797"/>
      <c r="P95" s="796"/>
      <c r="Q95" s="797"/>
    </row>
    <row r="96" spans="1:17" s="798" customFormat="1" ht="18.75" customHeight="1" x14ac:dyDescent="0.25">
      <c r="A96" s="786">
        <v>90</v>
      </c>
      <c r="B96" s="787"/>
      <c r="C96" s="787"/>
      <c r="D96" s="788"/>
      <c r="E96" s="789"/>
      <c r="F96" s="797"/>
      <c r="G96" s="797"/>
      <c r="H96" s="799"/>
      <c r="I96" s="800"/>
      <c r="J96" s="792"/>
      <c r="K96" s="793"/>
      <c r="L96" s="794"/>
      <c r="M96" s="805"/>
      <c r="N96" s="802"/>
      <c r="O96" s="797"/>
      <c r="P96" s="796"/>
      <c r="Q96" s="797"/>
    </row>
    <row r="97" spans="1:17" s="798" customFormat="1" ht="18.75" customHeight="1" x14ac:dyDescent="0.25">
      <c r="A97" s="786">
        <v>91</v>
      </c>
      <c r="B97" s="787"/>
      <c r="C97" s="787"/>
      <c r="D97" s="788"/>
      <c r="E97" s="789"/>
      <c r="F97" s="797"/>
      <c r="G97" s="797"/>
      <c r="H97" s="799"/>
      <c r="I97" s="800"/>
      <c r="J97" s="792"/>
      <c r="K97" s="793"/>
      <c r="L97" s="794"/>
      <c r="M97" s="805"/>
      <c r="N97" s="802"/>
      <c r="O97" s="797"/>
      <c r="P97" s="796"/>
      <c r="Q97" s="797"/>
    </row>
    <row r="98" spans="1:17" s="798" customFormat="1" ht="18.75" customHeight="1" x14ac:dyDescent="0.25">
      <c r="A98" s="786">
        <v>92</v>
      </c>
      <c r="B98" s="787"/>
      <c r="C98" s="787"/>
      <c r="D98" s="788"/>
      <c r="E98" s="789"/>
      <c r="F98" s="797"/>
      <c r="G98" s="797"/>
      <c r="H98" s="799"/>
      <c r="I98" s="800"/>
      <c r="J98" s="792"/>
      <c r="K98" s="793"/>
      <c r="L98" s="794"/>
      <c r="M98" s="805"/>
      <c r="N98" s="802"/>
      <c r="O98" s="797"/>
      <c r="P98" s="796"/>
      <c r="Q98" s="797"/>
    </row>
    <row r="99" spans="1:17" s="798" customFormat="1" ht="18.75" customHeight="1" x14ac:dyDescent="0.25">
      <c r="A99" s="786">
        <v>93</v>
      </c>
      <c r="B99" s="787"/>
      <c r="C99" s="787"/>
      <c r="D99" s="788"/>
      <c r="E99" s="789"/>
      <c r="F99" s="797"/>
      <c r="G99" s="797"/>
      <c r="H99" s="799"/>
      <c r="I99" s="800"/>
      <c r="J99" s="792"/>
      <c r="K99" s="793"/>
      <c r="L99" s="794"/>
      <c r="M99" s="805"/>
      <c r="N99" s="802"/>
      <c r="O99" s="797"/>
      <c r="P99" s="796"/>
      <c r="Q99" s="797"/>
    </row>
    <row r="100" spans="1:17" s="798" customFormat="1" ht="18.75" customHeight="1" x14ac:dyDescent="0.25">
      <c r="A100" s="786">
        <v>94</v>
      </c>
      <c r="B100" s="787"/>
      <c r="C100" s="787"/>
      <c r="D100" s="788"/>
      <c r="E100" s="789"/>
      <c r="F100" s="797"/>
      <c r="G100" s="797"/>
      <c r="H100" s="799"/>
      <c r="I100" s="800"/>
      <c r="J100" s="792"/>
      <c r="K100" s="793"/>
      <c r="L100" s="794"/>
      <c r="M100" s="805"/>
      <c r="N100" s="802"/>
      <c r="O100" s="797"/>
      <c r="P100" s="796"/>
      <c r="Q100" s="797"/>
    </row>
    <row r="101" spans="1:17" s="798" customFormat="1" ht="18.75" customHeight="1" x14ac:dyDescent="0.25">
      <c r="A101" s="786">
        <v>95</v>
      </c>
      <c r="B101" s="787"/>
      <c r="C101" s="787"/>
      <c r="D101" s="788"/>
      <c r="E101" s="789"/>
      <c r="F101" s="797"/>
      <c r="G101" s="797"/>
      <c r="H101" s="799"/>
      <c r="I101" s="800"/>
      <c r="J101" s="792"/>
      <c r="K101" s="793"/>
      <c r="L101" s="794"/>
      <c r="M101" s="805"/>
      <c r="N101" s="802"/>
      <c r="O101" s="797"/>
      <c r="P101" s="796"/>
      <c r="Q101" s="797"/>
    </row>
    <row r="102" spans="1:17" s="798" customFormat="1" ht="18.75" customHeight="1" x14ac:dyDescent="0.25">
      <c r="A102" s="786">
        <v>96</v>
      </c>
      <c r="B102" s="787"/>
      <c r="C102" s="787"/>
      <c r="D102" s="788"/>
      <c r="E102" s="789"/>
      <c r="F102" s="797"/>
      <c r="G102" s="797"/>
      <c r="H102" s="799"/>
      <c r="I102" s="800"/>
      <c r="J102" s="792"/>
      <c r="K102" s="793"/>
      <c r="L102" s="794"/>
      <c r="M102" s="805"/>
      <c r="N102" s="802"/>
      <c r="O102" s="797"/>
      <c r="P102" s="796"/>
      <c r="Q102" s="797"/>
    </row>
    <row r="103" spans="1:17" s="798" customFormat="1" ht="18.75" customHeight="1" x14ac:dyDescent="0.25">
      <c r="A103" s="786">
        <v>97</v>
      </c>
      <c r="B103" s="787"/>
      <c r="C103" s="787"/>
      <c r="D103" s="788"/>
      <c r="E103" s="789"/>
      <c r="F103" s="797"/>
      <c r="G103" s="797"/>
      <c r="H103" s="799"/>
      <c r="I103" s="800"/>
      <c r="J103" s="792"/>
      <c r="K103" s="793"/>
      <c r="L103" s="794"/>
      <c r="M103" s="805"/>
      <c r="N103" s="802"/>
      <c r="O103" s="797"/>
      <c r="P103" s="796"/>
      <c r="Q103" s="797"/>
    </row>
    <row r="104" spans="1:17" s="798" customFormat="1" ht="18.75" customHeight="1" x14ac:dyDescent="0.25">
      <c r="A104" s="786">
        <v>98</v>
      </c>
      <c r="B104" s="787"/>
      <c r="C104" s="787"/>
      <c r="D104" s="788"/>
      <c r="E104" s="789"/>
      <c r="F104" s="797"/>
      <c r="G104" s="797"/>
      <c r="H104" s="799"/>
      <c r="I104" s="800"/>
      <c r="J104" s="792"/>
      <c r="K104" s="793"/>
      <c r="L104" s="794"/>
      <c r="M104" s="805"/>
      <c r="N104" s="802"/>
      <c r="O104" s="797"/>
      <c r="P104" s="796"/>
      <c r="Q104" s="797"/>
    </row>
    <row r="105" spans="1:17" s="798" customFormat="1" ht="18.75" customHeight="1" x14ac:dyDescent="0.25">
      <c r="A105" s="786">
        <v>99</v>
      </c>
      <c r="B105" s="787"/>
      <c r="C105" s="787"/>
      <c r="D105" s="788"/>
      <c r="E105" s="789"/>
      <c r="F105" s="797"/>
      <c r="G105" s="797"/>
      <c r="H105" s="799"/>
      <c r="I105" s="800"/>
      <c r="J105" s="792"/>
      <c r="K105" s="793"/>
      <c r="L105" s="794"/>
      <c r="M105" s="805"/>
      <c r="N105" s="802"/>
      <c r="O105" s="797"/>
      <c r="P105" s="796"/>
      <c r="Q105" s="797"/>
    </row>
    <row r="106" spans="1:17" s="798" customFormat="1" ht="18.75" customHeight="1" x14ac:dyDescent="0.25">
      <c r="A106" s="786">
        <v>100</v>
      </c>
      <c r="B106" s="787"/>
      <c r="C106" s="787"/>
      <c r="D106" s="788"/>
      <c r="E106" s="789"/>
      <c r="F106" s="797"/>
      <c r="G106" s="797"/>
      <c r="H106" s="799"/>
      <c r="I106" s="800"/>
      <c r="J106" s="792"/>
      <c r="K106" s="793"/>
      <c r="L106" s="794"/>
      <c r="M106" s="805"/>
      <c r="N106" s="802"/>
      <c r="O106" s="797"/>
      <c r="P106" s="796"/>
      <c r="Q106" s="797"/>
    </row>
    <row r="107" spans="1:17" s="798" customFormat="1" ht="18.75" customHeight="1" x14ac:dyDescent="0.25">
      <c r="A107" s="786">
        <v>101</v>
      </c>
      <c r="B107" s="787"/>
      <c r="C107" s="787"/>
      <c r="D107" s="788"/>
      <c r="E107" s="789"/>
      <c r="F107" s="797"/>
      <c r="G107" s="797"/>
      <c r="H107" s="799"/>
      <c r="I107" s="800"/>
      <c r="J107" s="792"/>
      <c r="K107" s="793"/>
      <c r="L107" s="794"/>
      <c r="M107" s="805"/>
      <c r="N107" s="802"/>
      <c r="O107" s="797"/>
      <c r="P107" s="796"/>
      <c r="Q107" s="797"/>
    </row>
    <row r="108" spans="1:17" s="798" customFormat="1" ht="18.75" customHeight="1" x14ac:dyDescent="0.25">
      <c r="A108" s="786">
        <v>102</v>
      </c>
      <c r="B108" s="787"/>
      <c r="C108" s="787"/>
      <c r="D108" s="788"/>
      <c r="E108" s="789"/>
      <c r="F108" s="797"/>
      <c r="G108" s="797"/>
      <c r="H108" s="799"/>
      <c r="I108" s="800"/>
      <c r="J108" s="792"/>
      <c r="K108" s="793"/>
      <c r="L108" s="794"/>
      <c r="M108" s="805"/>
      <c r="N108" s="802"/>
      <c r="O108" s="797"/>
      <c r="P108" s="796"/>
      <c r="Q108" s="797"/>
    </row>
    <row r="109" spans="1:17" s="798" customFormat="1" ht="18.75" customHeight="1" x14ac:dyDescent="0.25">
      <c r="A109" s="786">
        <v>103</v>
      </c>
      <c r="B109" s="787"/>
      <c r="C109" s="787"/>
      <c r="D109" s="788"/>
      <c r="E109" s="789"/>
      <c r="F109" s="797"/>
      <c r="G109" s="797"/>
      <c r="H109" s="799"/>
      <c r="I109" s="800"/>
      <c r="J109" s="792"/>
      <c r="K109" s="793"/>
      <c r="L109" s="794"/>
      <c r="M109" s="805"/>
      <c r="N109" s="802"/>
      <c r="O109" s="797"/>
      <c r="P109" s="796"/>
      <c r="Q109" s="797"/>
    </row>
    <row r="110" spans="1:17" s="798" customFormat="1" ht="18.75" customHeight="1" x14ac:dyDescent="0.25">
      <c r="A110" s="786">
        <v>104</v>
      </c>
      <c r="B110" s="787"/>
      <c r="C110" s="787"/>
      <c r="D110" s="788"/>
      <c r="E110" s="789"/>
      <c r="F110" s="797"/>
      <c r="G110" s="797"/>
      <c r="H110" s="799"/>
      <c r="I110" s="800"/>
      <c r="J110" s="792"/>
      <c r="K110" s="793"/>
      <c r="L110" s="794"/>
      <c r="M110" s="805"/>
      <c r="N110" s="802"/>
      <c r="O110" s="797"/>
      <c r="P110" s="796"/>
      <c r="Q110" s="797"/>
    </row>
    <row r="111" spans="1:17" s="798" customFormat="1" ht="18.75" customHeight="1" x14ac:dyDescent="0.25">
      <c r="A111" s="786">
        <v>105</v>
      </c>
      <c r="B111" s="787"/>
      <c r="C111" s="787"/>
      <c r="D111" s="788"/>
      <c r="E111" s="789"/>
      <c r="F111" s="797"/>
      <c r="G111" s="797"/>
      <c r="H111" s="799"/>
      <c r="I111" s="800"/>
      <c r="J111" s="792"/>
      <c r="K111" s="793"/>
      <c r="L111" s="794"/>
      <c r="M111" s="805"/>
      <c r="N111" s="802"/>
      <c r="O111" s="797"/>
      <c r="P111" s="796"/>
      <c r="Q111" s="797"/>
    </row>
    <row r="112" spans="1:17" s="798" customFormat="1" ht="18.75" customHeight="1" x14ac:dyDescent="0.25">
      <c r="A112" s="786">
        <v>106</v>
      </c>
      <c r="B112" s="787"/>
      <c r="C112" s="787"/>
      <c r="D112" s="788"/>
      <c r="E112" s="789"/>
      <c r="F112" s="797"/>
      <c r="G112" s="797"/>
      <c r="H112" s="799"/>
      <c r="I112" s="800"/>
      <c r="J112" s="792"/>
      <c r="K112" s="793"/>
      <c r="L112" s="794"/>
      <c r="M112" s="805"/>
      <c r="N112" s="802"/>
      <c r="O112" s="797"/>
      <c r="P112" s="796"/>
      <c r="Q112" s="797"/>
    </row>
    <row r="113" spans="1:17" s="798" customFormat="1" ht="18.75" customHeight="1" x14ac:dyDescent="0.25">
      <c r="A113" s="786">
        <v>107</v>
      </c>
      <c r="B113" s="787"/>
      <c r="C113" s="787"/>
      <c r="D113" s="788"/>
      <c r="E113" s="789"/>
      <c r="F113" s="797"/>
      <c r="G113" s="797"/>
      <c r="H113" s="799"/>
      <c r="I113" s="800"/>
      <c r="J113" s="792"/>
      <c r="K113" s="793"/>
      <c r="L113" s="794"/>
      <c r="M113" s="805"/>
      <c r="N113" s="802"/>
      <c r="O113" s="797"/>
      <c r="P113" s="796"/>
      <c r="Q113" s="797"/>
    </row>
    <row r="114" spans="1:17" s="798" customFormat="1" ht="18.75" customHeight="1" x14ac:dyDescent="0.25">
      <c r="A114" s="786">
        <v>108</v>
      </c>
      <c r="B114" s="787"/>
      <c r="C114" s="787"/>
      <c r="D114" s="788"/>
      <c r="E114" s="789"/>
      <c r="F114" s="797"/>
      <c r="G114" s="797"/>
      <c r="H114" s="799"/>
      <c r="I114" s="800"/>
      <c r="J114" s="792"/>
      <c r="K114" s="793"/>
      <c r="L114" s="794"/>
      <c r="M114" s="805"/>
      <c r="N114" s="802"/>
      <c r="O114" s="797"/>
      <c r="P114" s="796"/>
      <c r="Q114" s="797"/>
    </row>
    <row r="115" spans="1:17" s="798" customFormat="1" ht="18.75" customHeight="1" x14ac:dyDescent="0.25">
      <c r="A115" s="786">
        <v>109</v>
      </c>
      <c r="B115" s="787"/>
      <c r="C115" s="787"/>
      <c r="D115" s="788"/>
      <c r="E115" s="789"/>
      <c r="F115" s="797"/>
      <c r="G115" s="797"/>
      <c r="H115" s="799"/>
      <c r="I115" s="800"/>
      <c r="J115" s="792"/>
      <c r="K115" s="793"/>
      <c r="L115" s="794"/>
      <c r="M115" s="805"/>
      <c r="N115" s="802"/>
      <c r="O115" s="797"/>
      <c r="P115" s="796"/>
      <c r="Q115" s="797"/>
    </row>
    <row r="116" spans="1:17" s="798" customFormat="1" ht="18.75" customHeight="1" x14ac:dyDescent="0.25">
      <c r="A116" s="786">
        <v>110</v>
      </c>
      <c r="B116" s="787"/>
      <c r="C116" s="787"/>
      <c r="D116" s="788"/>
      <c r="E116" s="789"/>
      <c r="F116" s="797"/>
      <c r="G116" s="797"/>
      <c r="H116" s="799"/>
      <c r="I116" s="800"/>
      <c r="J116" s="792"/>
      <c r="K116" s="793"/>
      <c r="L116" s="794"/>
      <c r="M116" s="805"/>
      <c r="N116" s="802"/>
      <c r="O116" s="797"/>
      <c r="P116" s="796"/>
      <c r="Q116" s="797"/>
    </row>
    <row r="117" spans="1:17" s="798" customFormat="1" ht="18.75" customHeight="1" x14ac:dyDescent="0.25">
      <c r="A117" s="786">
        <v>111</v>
      </c>
      <c r="B117" s="787"/>
      <c r="C117" s="787"/>
      <c r="D117" s="788"/>
      <c r="E117" s="789"/>
      <c r="F117" s="797"/>
      <c r="G117" s="797"/>
      <c r="H117" s="799"/>
      <c r="I117" s="800"/>
      <c r="J117" s="792"/>
      <c r="K117" s="793"/>
      <c r="L117" s="794"/>
      <c r="M117" s="805"/>
      <c r="N117" s="802"/>
      <c r="O117" s="797"/>
      <c r="P117" s="796"/>
      <c r="Q117" s="797"/>
    </row>
    <row r="118" spans="1:17" s="798" customFormat="1" ht="18.75" customHeight="1" x14ac:dyDescent="0.25">
      <c r="A118" s="786">
        <v>112</v>
      </c>
      <c r="B118" s="787"/>
      <c r="C118" s="787"/>
      <c r="D118" s="788"/>
      <c r="E118" s="789"/>
      <c r="F118" s="797"/>
      <c r="G118" s="797"/>
      <c r="H118" s="799"/>
      <c r="I118" s="800"/>
      <c r="J118" s="792"/>
      <c r="K118" s="793"/>
      <c r="L118" s="794"/>
      <c r="M118" s="805"/>
      <c r="N118" s="802"/>
      <c r="O118" s="797"/>
      <c r="P118" s="796"/>
      <c r="Q118" s="797"/>
    </row>
    <row r="119" spans="1:17" s="798" customFormat="1" ht="18.75" customHeight="1" x14ac:dyDescent="0.25">
      <c r="A119" s="786">
        <v>113</v>
      </c>
      <c r="B119" s="787"/>
      <c r="C119" s="787"/>
      <c r="D119" s="788"/>
      <c r="E119" s="789"/>
      <c r="F119" s="797"/>
      <c r="G119" s="797"/>
      <c r="H119" s="799"/>
      <c r="I119" s="800"/>
      <c r="J119" s="792"/>
      <c r="K119" s="793"/>
      <c r="L119" s="794"/>
      <c r="M119" s="805"/>
      <c r="N119" s="802"/>
      <c r="O119" s="797"/>
      <c r="P119" s="796"/>
      <c r="Q119" s="797"/>
    </row>
    <row r="120" spans="1:17" s="798" customFormat="1" ht="18.75" customHeight="1" x14ac:dyDescent="0.25">
      <c r="A120" s="786">
        <v>114</v>
      </c>
      <c r="B120" s="787"/>
      <c r="C120" s="787"/>
      <c r="D120" s="788"/>
      <c r="E120" s="789"/>
      <c r="F120" s="797"/>
      <c r="G120" s="797"/>
      <c r="H120" s="799"/>
      <c r="I120" s="800"/>
      <c r="J120" s="792"/>
      <c r="K120" s="793"/>
      <c r="L120" s="794"/>
      <c r="M120" s="805"/>
      <c r="N120" s="802"/>
      <c r="O120" s="797"/>
      <c r="P120" s="796"/>
      <c r="Q120" s="797"/>
    </row>
    <row r="121" spans="1:17" s="798" customFormat="1" ht="18.75" customHeight="1" x14ac:dyDescent="0.25">
      <c r="A121" s="786">
        <v>115</v>
      </c>
      <c r="B121" s="787"/>
      <c r="C121" s="787"/>
      <c r="D121" s="788"/>
      <c r="E121" s="789"/>
      <c r="F121" s="797"/>
      <c r="G121" s="797"/>
      <c r="H121" s="799"/>
      <c r="I121" s="800"/>
      <c r="J121" s="792"/>
      <c r="K121" s="793"/>
      <c r="L121" s="794"/>
      <c r="M121" s="805"/>
      <c r="N121" s="802"/>
      <c r="O121" s="797"/>
      <c r="P121" s="796"/>
      <c r="Q121" s="797"/>
    </row>
    <row r="122" spans="1:17" s="798" customFormat="1" ht="18.75" customHeight="1" x14ac:dyDescent="0.25">
      <c r="A122" s="786">
        <v>116</v>
      </c>
      <c r="B122" s="787"/>
      <c r="C122" s="787"/>
      <c r="D122" s="788"/>
      <c r="E122" s="789"/>
      <c r="F122" s="797"/>
      <c r="G122" s="797"/>
      <c r="H122" s="799"/>
      <c r="I122" s="800"/>
      <c r="J122" s="792"/>
      <c r="K122" s="793"/>
      <c r="L122" s="794"/>
      <c r="M122" s="805"/>
      <c r="N122" s="802"/>
      <c r="O122" s="797"/>
      <c r="P122" s="796"/>
      <c r="Q122" s="797"/>
    </row>
    <row r="123" spans="1:17" s="798" customFormat="1" ht="18.75" customHeight="1" x14ac:dyDescent="0.25">
      <c r="A123" s="786">
        <v>117</v>
      </c>
      <c r="B123" s="787"/>
      <c r="C123" s="787"/>
      <c r="D123" s="788"/>
      <c r="E123" s="789"/>
      <c r="F123" s="797"/>
      <c r="G123" s="797"/>
      <c r="H123" s="799"/>
      <c r="I123" s="800"/>
      <c r="J123" s="792"/>
      <c r="K123" s="793"/>
      <c r="L123" s="794"/>
      <c r="M123" s="805"/>
      <c r="N123" s="802"/>
      <c r="O123" s="797"/>
      <c r="P123" s="796"/>
      <c r="Q123" s="797"/>
    </row>
    <row r="124" spans="1:17" s="798" customFormat="1" ht="18.75" customHeight="1" x14ac:dyDescent="0.25">
      <c r="A124" s="786">
        <v>118</v>
      </c>
      <c r="B124" s="787"/>
      <c r="C124" s="787"/>
      <c r="D124" s="788"/>
      <c r="E124" s="789"/>
      <c r="F124" s="797"/>
      <c r="G124" s="797"/>
      <c r="H124" s="799"/>
      <c r="I124" s="800"/>
      <c r="J124" s="792"/>
      <c r="K124" s="793"/>
      <c r="L124" s="794"/>
      <c r="M124" s="805"/>
      <c r="N124" s="802"/>
      <c r="O124" s="797"/>
      <c r="P124" s="796"/>
      <c r="Q124" s="797"/>
    </row>
    <row r="125" spans="1:17" s="798" customFormat="1" ht="18.75" customHeight="1" x14ac:dyDescent="0.25">
      <c r="A125" s="786">
        <v>119</v>
      </c>
      <c r="B125" s="787"/>
      <c r="C125" s="787"/>
      <c r="D125" s="788"/>
      <c r="E125" s="789"/>
      <c r="F125" s="797"/>
      <c r="G125" s="797"/>
      <c r="H125" s="799"/>
      <c r="I125" s="800"/>
      <c r="J125" s="792"/>
      <c r="K125" s="793"/>
      <c r="L125" s="794"/>
      <c r="M125" s="805"/>
      <c r="N125" s="802"/>
      <c r="O125" s="797"/>
      <c r="P125" s="796"/>
      <c r="Q125" s="797"/>
    </row>
    <row r="126" spans="1:17" s="798" customFormat="1" ht="18.75" customHeight="1" x14ac:dyDescent="0.25">
      <c r="A126" s="786">
        <v>120</v>
      </c>
      <c r="B126" s="787"/>
      <c r="C126" s="787"/>
      <c r="D126" s="788"/>
      <c r="E126" s="789"/>
      <c r="F126" s="797"/>
      <c r="G126" s="797"/>
      <c r="H126" s="799"/>
      <c r="I126" s="800"/>
      <c r="J126" s="792"/>
      <c r="K126" s="793"/>
      <c r="L126" s="794"/>
      <c r="M126" s="805"/>
      <c r="N126" s="802"/>
      <c r="O126" s="797"/>
      <c r="P126" s="796"/>
      <c r="Q126" s="797"/>
    </row>
    <row r="127" spans="1:17" s="798" customFormat="1" ht="18.75" customHeight="1" x14ac:dyDescent="0.25">
      <c r="A127" s="786">
        <v>121</v>
      </c>
      <c r="B127" s="787"/>
      <c r="C127" s="787"/>
      <c r="D127" s="788"/>
      <c r="E127" s="789"/>
      <c r="F127" s="797"/>
      <c r="G127" s="797"/>
      <c r="H127" s="799"/>
      <c r="I127" s="800"/>
      <c r="J127" s="792"/>
      <c r="K127" s="793"/>
      <c r="L127" s="794"/>
      <c r="M127" s="805"/>
      <c r="N127" s="802"/>
      <c r="O127" s="797"/>
      <c r="P127" s="796"/>
      <c r="Q127" s="797"/>
    </row>
    <row r="128" spans="1:17" s="798" customFormat="1" ht="18.75" customHeight="1" x14ac:dyDescent="0.25">
      <c r="A128" s="786">
        <v>122</v>
      </c>
      <c r="B128" s="787"/>
      <c r="C128" s="787"/>
      <c r="D128" s="788"/>
      <c r="E128" s="789"/>
      <c r="F128" s="797"/>
      <c r="G128" s="797"/>
      <c r="H128" s="799"/>
      <c r="I128" s="800"/>
      <c r="J128" s="792"/>
      <c r="K128" s="793"/>
      <c r="L128" s="794"/>
      <c r="M128" s="805"/>
      <c r="N128" s="802"/>
      <c r="O128" s="797"/>
      <c r="P128" s="796"/>
      <c r="Q128" s="797"/>
    </row>
    <row r="129" spans="1:17" s="798" customFormat="1" ht="18.75" customHeight="1" x14ac:dyDescent="0.25">
      <c r="A129" s="786">
        <v>123</v>
      </c>
      <c r="B129" s="787"/>
      <c r="C129" s="787"/>
      <c r="D129" s="788"/>
      <c r="E129" s="789"/>
      <c r="F129" s="797"/>
      <c r="G129" s="797"/>
      <c r="H129" s="799"/>
      <c r="I129" s="800"/>
      <c r="J129" s="792"/>
      <c r="K129" s="793"/>
      <c r="L129" s="794"/>
      <c r="M129" s="805"/>
      <c r="N129" s="802"/>
      <c r="O129" s="797"/>
      <c r="P129" s="796"/>
      <c r="Q129" s="797"/>
    </row>
    <row r="130" spans="1:17" s="798" customFormat="1" ht="18.75" customHeight="1" x14ac:dyDescent="0.25">
      <c r="A130" s="786">
        <v>124</v>
      </c>
      <c r="B130" s="787"/>
      <c r="C130" s="787"/>
      <c r="D130" s="788"/>
      <c r="E130" s="789"/>
      <c r="F130" s="797"/>
      <c r="G130" s="797"/>
      <c r="H130" s="799"/>
      <c r="I130" s="800"/>
      <c r="J130" s="792"/>
      <c r="K130" s="793"/>
      <c r="L130" s="794"/>
      <c r="M130" s="805"/>
      <c r="N130" s="802"/>
      <c r="O130" s="797"/>
      <c r="P130" s="796"/>
      <c r="Q130" s="797"/>
    </row>
    <row r="131" spans="1:17" s="798" customFormat="1" ht="18.75" customHeight="1" x14ac:dyDescent="0.25">
      <c r="A131" s="786">
        <v>125</v>
      </c>
      <c r="B131" s="787"/>
      <c r="C131" s="787"/>
      <c r="D131" s="788"/>
      <c r="E131" s="789"/>
      <c r="F131" s="797"/>
      <c r="G131" s="797"/>
      <c r="H131" s="799"/>
      <c r="I131" s="800"/>
      <c r="J131" s="792"/>
      <c r="K131" s="793"/>
      <c r="L131" s="794"/>
      <c r="M131" s="805"/>
      <c r="N131" s="802"/>
      <c r="O131" s="797"/>
      <c r="P131" s="796"/>
      <c r="Q131" s="797"/>
    </row>
    <row r="132" spans="1:17" s="798" customFormat="1" ht="18.75" customHeight="1" x14ac:dyDescent="0.25">
      <c r="A132" s="786">
        <v>126</v>
      </c>
      <c r="B132" s="787"/>
      <c r="C132" s="787"/>
      <c r="D132" s="788"/>
      <c r="E132" s="789"/>
      <c r="F132" s="797"/>
      <c r="G132" s="797"/>
      <c r="H132" s="799"/>
      <c r="I132" s="800"/>
      <c r="J132" s="792"/>
      <c r="K132" s="793"/>
      <c r="L132" s="794"/>
      <c r="M132" s="805"/>
      <c r="N132" s="802"/>
      <c r="O132" s="797"/>
      <c r="P132" s="796"/>
      <c r="Q132" s="797"/>
    </row>
    <row r="133" spans="1:17" s="798" customFormat="1" ht="18.75" customHeight="1" x14ac:dyDescent="0.25">
      <c r="A133" s="786">
        <v>127</v>
      </c>
      <c r="B133" s="787"/>
      <c r="C133" s="787"/>
      <c r="D133" s="788"/>
      <c r="E133" s="789"/>
      <c r="F133" s="797"/>
      <c r="G133" s="797"/>
      <c r="H133" s="799"/>
      <c r="I133" s="800"/>
      <c r="J133" s="792"/>
      <c r="K133" s="793"/>
      <c r="L133" s="794"/>
      <c r="M133" s="805"/>
      <c r="N133" s="802"/>
      <c r="O133" s="797"/>
      <c r="P133" s="796"/>
      <c r="Q133" s="797"/>
    </row>
    <row r="134" spans="1:17" s="798" customFormat="1" ht="18.75" customHeight="1" x14ac:dyDescent="0.25">
      <c r="A134" s="786">
        <v>128</v>
      </c>
      <c r="B134" s="787"/>
      <c r="C134" s="787"/>
      <c r="D134" s="788"/>
      <c r="E134" s="789"/>
      <c r="F134" s="797"/>
      <c r="G134" s="797"/>
      <c r="H134" s="799"/>
      <c r="I134" s="800"/>
      <c r="J134" s="792"/>
      <c r="K134" s="793"/>
      <c r="L134" s="794"/>
      <c r="M134" s="805"/>
      <c r="N134" s="802"/>
      <c r="O134" s="800"/>
      <c r="P134" s="811"/>
      <c r="Q134" s="800"/>
    </row>
    <row r="135" spans="1:17" ht="13.2" x14ac:dyDescent="0.25">
      <c r="A135" s="786">
        <v>129</v>
      </c>
      <c r="B135" s="787"/>
      <c r="C135" s="787"/>
      <c r="D135" s="788"/>
      <c r="E135" s="789"/>
      <c r="F135" s="797"/>
      <c r="G135" s="797"/>
      <c r="H135" s="799"/>
      <c r="I135" s="800"/>
      <c r="J135" s="792"/>
      <c r="K135" s="793"/>
      <c r="L135" s="794"/>
      <c r="M135" s="805"/>
      <c r="N135" s="802"/>
      <c r="O135" s="797"/>
      <c r="P135" s="796"/>
      <c r="Q135" s="797"/>
    </row>
    <row r="136" spans="1:17" ht="13.2" x14ac:dyDescent="0.25">
      <c r="A136" s="786">
        <v>130</v>
      </c>
      <c r="B136" s="787"/>
      <c r="C136" s="787"/>
      <c r="D136" s="788"/>
      <c r="E136" s="789"/>
      <c r="F136" s="797"/>
      <c r="G136" s="797"/>
      <c r="H136" s="799"/>
      <c r="I136" s="800"/>
      <c r="J136" s="792"/>
      <c r="K136" s="793"/>
      <c r="L136" s="794"/>
      <c r="M136" s="805"/>
      <c r="N136" s="802"/>
      <c r="O136" s="797"/>
      <c r="P136" s="796"/>
      <c r="Q136" s="797"/>
    </row>
    <row r="137" spans="1:17" ht="13.2" x14ac:dyDescent="0.25">
      <c r="A137" s="786">
        <v>131</v>
      </c>
      <c r="B137" s="787"/>
      <c r="C137" s="787"/>
      <c r="D137" s="788"/>
      <c r="E137" s="789"/>
      <c r="F137" s="797"/>
      <c r="G137" s="797"/>
      <c r="H137" s="799"/>
      <c r="I137" s="800"/>
      <c r="J137" s="792"/>
      <c r="K137" s="793"/>
      <c r="L137" s="794"/>
      <c r="M137" s="805"/>
      <c r="N137" s="802"/>
      <c r="O137" s="797"/>
      <c r="P137" s="796"/>
      <c r="Q137" s="797"/>
    </row>
    <row r="138" spans="1:17" ht="13.2" x14ac:dyDescent="0.25">
      <c r="A138" s="786">
        <v>132</v>
      </c>
      <c r="B138" s="787"/>
      <c r="C138" s="787"/>
      <c r="D138" s="788"/>
      <c r="E138" s="789"/>
      <c r="F138" s="797"/>
      <c r="G138" s="797"/>
      <c r="H138" s="799"/>
      <c r="I138" s="800"/>
      <c r="J138" s="792"/>
      <c r="K138" s="793"/>
      <c r="L138" s="794"/>
      <c r="M138" s="805"/>
      <c r="N138" s="802"/>
      <c r="O138" s="797"/>
      <c r="P138" s="796"/>
      <c r="Q138" s="797"/>
    </row>
    <row r="139" spans="1:17" ht="13.2" x14ac:dyDescent="0.25">
      <c r="A139" s="786">
        <v>133</v>
      </c>
      <c r="B139" s="787"/>
      <c r="C139" s="787"/>
      <c r="D139" s="788"/>
      <c r="E139" s="789"/>
      <c r="F139" s="797"/>
      <c r="G139" s="797"/>
      <c r="H139" s="799"/>
      <c r="I139" s="800"/>
      <c r="J139" s="792"/>
      <c r="K139" s="793"/>
      <c r="L139" s="794"/>
      <c r="M139" s="805"/>
      <c r="N139" s="802"/>
      <c r="O139" s="797"/>
      <c r="P139" s="796"/>
      <c r="Q139" s="797"/>
    </row>
    <row r="140" spans="1:17" ht="13.2" x14ac:dyDescent="0.25">
      <c r="A140" s="786">
        <v>134</v>
      </c>
      <c r="B140" s="787"/>
      <c r="C140" s="787"/>
      <c r="D140" s="788"/>
      <c r="E140" s="789"/>
      <c r="F140" s="797"/>
      <c r="G140" s="797"/>
      <c r="H140" s="799"/>
      <c r="I140" s="800"/>
      <c r="J140" s="792"/>
      <c r="K140" s="793"/>
      <c r="L140" s="794"/>
      <c r="M140" s="805"/>
      <c r="N140" s="802"/>
      <c r="O140" s="797"/>
      <c r="P140" s="796"/>
      <c r="Q140" s="797"/>
    </row>
    <row r="141" spans="1:17" ht="13.2" x14ac:dyDescent="0.25">
      <c r="A141" s="786">
        <v>135</v>
      </c>
      <c r="B141" s="787"/>
      <c r="C141" s="787"/>
      <c r="D141" s="788"/>
      <c r="E141" s="789"/>
      <c r="F141" s="797"/>
      <c r="G141" s="797"/>
      <c r="H141" s="799"/>
      <c r="I141" s="800"/>
      <c r="J141" s="792"/>
      <c r="K141" s="793"/>
      <c r="L141" s="794"/>
      <c r="M141" s="805"/>
      <c r="N141" s="802"/>
      <c r="O141" s="800"/>
      <c r="P141" s="811"/>
      <c r="Q141" s="800"/>
    </row>
    <row r="142" spans="1:17" ht="13.2" x14ac:dyDescent="0.25">
      <c r="A142" s="786">
        <v>136</v>
      </c>
      <c r="B142" s="787"/>
      <c r="C142" s="787"/>
      <c r="D142" s="788"/>
      <c r="E142" s="789"/>
      <c r="F142" s="797"/>
      <c r="G142" s="797"/>
      <c r="H142" s="799"/>
      <c r="I142" s="800"/>
      <c r="J142" s="792"/>
      <c r="K142" s="793"/>
      <c r="L142" s="794"/>
      <c r="M142" s="805"/>
      <c r="N142" s="802"/>
      <c r="O142" s="797"/>
      <c r="P142" s="796"/>
      <c r="Q142" s="797"/>
    </row>
    <row r="143" spans="1:17" ht="13.2" x14ac:dyDescent="0.25">
      <c r="A143" s="786">
        <v>137</v>
      </c>
      <c r="B143" s="787"/>
      <c r="C143" s="787"/>
      <c r="D143" s="788"/>
      <c r="E143" s="789"/>
      <c r="F143" s="797"/>
      <c r="G143" s="797"/>
      <c r="H143" s="799"/>
      <c r="I143" s="800"/>
      <c r="J143" s="792"/>
      <c r="K143" s="793"/>
      <c r="L143" s="794"/>
      <c r="M143" s="805"/>
      <c r="N143" s="802"/>
      <c r="O143" s="797"/>
      <c r="P143" s="796"/>
      <c r="Q143" s="797"/>
    </row>
    <row r="144" spans="1:17" ht="13.2" x14ac:dyDescent="0.25">
      <c r="A144" s="786">
        <v>138</v>
      </c>
      <c r="B144" s="787"/>
      <c r="C144" s="787"/>
      <c r="D144" s="788"/>
      <c r="E144" s="789"/>
      <c r="F144" s="797"/>
      <c r="G144" s="797"/>
      <c r="H144" s="799"/>
      <c r="I144" s="800"/>
      <c r="J144" s="792"/>
      <c r="K144" s="793"/>
      <c r="L144" s="794"/>
      <c r="M144" s="805"/>
      <c r="N144" s="802"/>
      <c r="O144" s="797"/>
      <c r="P144" s="796"/>
      <c r="Q144" s="797"/>
    </row>
    <row r="145" spans="1:17" ht="13.2" x14ac:dyDescent="0.25">
      <c r="A145" s="786">
        <v>139</v>
      </c>
      <c r="B145" s="787"/>
      <c r="C145" s="787"/>
      <c r="D145" s="788"/>
      <c r="E145" s="789"/>
      <c r="F145" s="797"/>
      <c r="G145" s="797"/>
      <c r="H145" s="799"/>
      <c r="I145" s="800"/>
      <c r="J145" s="792"/>
      <c r="K145" s="793"/>
      <c r="L145" s="794"/>
      <c r="M145" s="805"/>
      <c r="N145" s="802"/>
      <c r="O145" s="797"/>
      <c r="P145" s="796"/>
      <c r="Q145" s="797"/>
    </row>
    <row r="146" spans="1:17" ht="13.2" x14ac:dyDescent="0.25">
      <c r="A146" s="786">
        <v>140</v>
      </c>
      <c r="B146" s="787"/>
      <c r="C146" s="787"/>
      <c r="D146" s="788"/>
      <c r="E146" s="789"/>
      <c r="F146" s="797"/>
      <c r="G146" s="797"/>
      <c r="H146" s="799"/>
      <c r="I146" s="800"/>
      <c r="J146" s="792"/>
      <c r="K146" s="793"/>
      <c r="L146" s="794"/>
      <c r="M146" s="805"/>
      <c r="N146" s="802"/>
      <c r="O146" s="797"/>
      <c r="P146" s="796"/>
      <c r="Q146" s="797"/>
    </row>
    <row r="147" spans="1:17" ht="13.2" x14ac:dyDescent="0.25">
      <c r="A147" s="786">
        <v>141</v>
      </c>
      <c r="B147" s="787"/>
      <c r="C147" s="787"/>
      <c r="D147" s="788"/>
      <c r="E147" s="789"/>
      <c r="F147" s="797"/>
      <c r="G147" s="797"/>
      <c r="H147" s="799"/>
      <c r="I147" s="800"/>
      <c r="J147" s="792"/>
      <c r="K147" s="793"/>
      <c r="L147" s="794"/>
      <c r="M147" s="805"/>
      <c r="N147" s="802"/>
      <c r="O147" s="797"/>
      <c r="P147" s="796"/>
      <c r="Q147" s="797"/>
    </row>
    <row r="148" spans="1:17" ht="13.2" x14ac:dyDescent="0.25">
      <c r="A148" s="786">
        <v>142</v>
      </c>
      <c r="B148" s="787"/>
      <c r="C148" s="787"/>
      <c r="D148" s="788"/>
      <c r="E148" s="789"/>
      <c r="F148" s="797"/>
      <c r="G148" s="797"/>
      <c r="H148" s="799"/>
      <c r="I148" s="800"/>
      <c r="J148" s="792"/>
      <c r="K148" s="793"/>
      <c r="L148" s="794"/>
      <c r="M148" s="805"/>
      <c r="N148" s="802"/>
      <c r="O148" s="800"/>
      <c r="P148" s="811"/>
      <c r="Q148" s="800"/>
    </row>
    <row r="149" spans="1:17" ht="13.2" x14ac:dyDescent="0.25">
      <c r="A149" s="786">
        <v>143</v>
      </c>
      <c r="B149" s="787"/>
      <c r="C149" s="787"/>
      <c r="D149" s="788"/>
      <c r="E149" s="789"/>
      <c r="F149" s="797"/>
      <c r="G149" s="797"/>
      <c r="H149" s="799"/>
      <c r="I149" s="800"/>
      <c r="J149" s="792"/>
      <c r="K149" s="793"/>
      <c r="L149" s="794"/>
      <c r="M149" s="805"/>
      <c r="N149" s="802"/>
      <c r="O149" s="797"/>
      <c r="P149" s="796"/>
      <c r="Q149" s="797"/>
    </row>
    <row r="150" spans="1:17" ht="13.2" x14ac:dyDescent="0.25">
      <c r="A150" s="786">
        <v>144</v>
      </c>
      <c r="B150" s="787"/>
      <c r="C150" s="787"/>
      <c r="D150" s="788"/>
      <c r="E150" s="789"/>
      <c r="F150" s="797"/>
      <c r="G150" s="797"/>
      <c r="H150" s="799"/>
      <c r="I150" s="800"/>
      <c r="J150" s="792"/>
      <c r="K150" s="793"/>
      <c r="L150" s="794"/>
      <c r="M150" s="805"/>
      <c r="N150" s="802"/>
      <c r="O150" s="797"/>
      <c r="P150" s="796"/>
      <c r="Q150" s="797"/>
    </row>
    <row r="151" spans="1:17" ht="13.2" x14ac:dyDescent="0.25">
      <c r="A151" s="786">
        <v>145</v>
      </c>
      <c r="B151" s="787"/>
      <c r="C151" s="787"/>
      <c r="D151" s="788"/>
      <c r="E151" s="789"/>
      <c r="F151" s="797"/>
      <c r="G151" s="797"/>
      <c r="H151" s="799"/>
      <c r="I151" s="800"/>
      <c r="J151" s="792"/>
      <c r="K151" s="793"/>
      <c r="L151" s="794"/>
      <c r="M151" s="805"/>
      <c r="N151" s="802"/>
      <c r="O151" s="797"/>
      <c r="P151" s="796"/>
      <c r="Q151" s="797"/>
    </row>
    <row r="152" spans="1:17" ht="13.2" x14ac:dyDescent="0.25">
      <c r="A152" s="786">
        <v>146</v>
      </c>
      <c r="B152" s="787"/>
      <c r="C152" s="787"/>
      <c r="D152" s="788"/>
      <c r="E152" s="789"/>
      <c r="F152" s="797"/>
      <c r="G152" s="797"/>
      <c r="H152" s="799"/>
      <c r="I152" s="800"/>
      <c r="J152" s="792"/>
      <c r="K152" s="793"/>
      <c r="L152" s="794"/>
      <c r="M152" s="805"/>
      <c r="N152" s="802"/>
      <c r="O152" s="797"/>
      <c r="P152" s="796"/>
      <c r="Q152" s="797"/>
    </row>
    <row r="153" spans="1:17" ht="13.2" x14ac:dyDescent="0.25">
      <c r="A153" s="786">
        <v>147</v>
      </c>
      <c r="B153" s="787"/>
      <c r="C153" s="787"/>
      <c r="D153" s="788"/>
      <c r="E153" s="789"/>
      <c r="F153" s="797"/>
      <c r="G153" s="797"/>
      <c r="H153" s="799"/>
      <c r="I153" s="800"/>
      <c r="J153" s="792"/>
      <c r="K153" s="793"/>
      <c r="L153" s="794"/>
      <c r="M153" s="805"/>
      <c r="N153" s="802"/>
      <c r="O153" s="797"/>
      <c r="P153" s="796"/>
      <c r="Q153" s="797"/>
    </row>
    <row r="154" spans="1:17" ht="13.2" x14ac:dyDescent="0.25">
      <c r="A154" s="786">
        <v>148</v>
      </c>
      <c r="B154" s="787"/>
      <c r="C154" s="787"/>
      <c r="D154" s="788"/>
      <c r="E154" s="789"/>
      <c r="F154" s="797"/>
      <c r="G154" s="797"/>
      <c r="H154" s="799"/>
      <c r="I154" s="800"/>
      <c r="J154" s="792"/>
      <c r="K154" s="793"/>
      <c r="L154" s="794"/>
      <c r="M154" s="805"/>
      <c r="N154" s="802"/>
      <c r="O154" s="797"/>
      <c r="P154" s="796"/>
      <c r="Q154" s="797"/>
    </row>
    <row r="155" spans="1:17" ht="13.2" x14ac:dyDescent="0.25">
      <c r="A155" s="786">
        <v>149</v>
      </c>
      <c r="B155" s="787"/>
      <c r="C155" s="787"/>
      <c r="D155" s="788"/>
      <c r="E155" s="789"/>
      <c r="F155" s="797"/>
      <c r="G155" s="797"/>
      <c r="H155" s="799"/>
      <c r="I155" s="800"/>
      <c r="J155" s="792"/>
      <c r="K155" s="793"/>
      <c r="L155" s="794"/>
      <c r="M155" s="805"/>
      <c r="N155" s="802"/>
      <c r="O155" s="797"/>
      <c r="P155" s="796"/>
      <c r="Q155" s="797"/>
    </row>
    <row r="156" spans="1:17" ht="13.2" x14ac:dyDescent="0.25">
      <c r="A156" s="786">
        <v>150</v>
      </c>
      <c r="B156" s="787"/>
      <c r="C156" s="787"/>
      <c r="D156" s="788"/>
      <c r="E156" s="789"/>
      <c r="F156" s="797"/>
      <c r="G156" s="797"/>
      <c r="H156" s="799"/>
      <c r="I156" s="800"/>
      <c r="J156" s="792"/>
      <c r="K156" s="793"/>
      <c r="L156" s="794"/>
      <c r="M156" s="805"/>
      <c r="N156" s="802"/>
      <c r="O156" s="797"/>
      <c r="P156" s="796"/>
      <c r="Q156" s="797"/>
    </row>
  </sheetData>
  <conditionalFormatting sqref="A7:D156">
    <cfRule type="expression" dxfId="135" priority="15">
      <formula>$Q7&gt;=1</formula>
    </cfRule>
  </conditionalFormatting>
  <conditionalFormatting sqref="B7:D37">
    <cfRule type="expression" dxfId="134" priority="1">
      <formula>$Q7&gt;=1</formula>
    </cfRule>
  </conditionalFormatting>
  <conditionalFormatting sqref="E7:E14">
    <cfRule type="expression" dxfId="133" priority="5">
      <formula>AND(ROUNDDOWN(($A$4-E7)/365.25,0)&lt;=13,G7&lt;&gt;"OK")</formula>
    </cfRule>
    <cfRule type="expression" dxfId="132" priority="6">
      <formula>AND(ROUNDDOWN(($A$4-E7)/365.25,0)&lt;=14,G7&lt;&gt;"OK")</formula>
    </cfRule>
    <cfRule type="expression" dxfId="131" priority="7">
      <formula>AND(ROUNDDOWN(($A$4-E7)/365.25,0)&lt;=17,G7&lt;&gt;"OK")</formula>
    </cfRule>
    <cfRule type="expression" dxfId="130" priority="8">
      <formula>AND(ROUNDDOWN(($A$4-E7)/365.25,0)&lt;=13,G7&lt;&gt;"OK")</formula>
    </cfRule>
    <cfRule type="expression" dxfId="129" priority="9">
      <formula>AND(ROUNDDOWN(($A$4-E7)/365.25,0)&lt;=14,G7&lt;&gt;"OK")</formula>
    </cfRule>
    <cfRule type="expression" dxfId="128" priority="10">
      <formula>AND(ROUNDDOWN(($A$4-E7)/365.25,0)&lt;=17,G7&lt;&gt;"OK")</formula>
    </cfRule>
  </conditionalFormatting>
  <conditionalFormatting sqref="E7:E27 E29:E37">
    <cfRule type="expression" dxfId="127" priority="2">
      <formula>AND(ROUNDDOWN(($A$4-E7)/365.25,0)&lt;=13,G7&lt;&gt;"OK")</formula>
    </cfRule>
    <cfRule type="expression" dxfId="126" priority="3">
      <formula>AND(ROUNDDOWN(($A$4-E7)/365.25,0)&lt;=14,G7&lt;&gt;"OK")</formula>
    </cfRule>
    <cfRule type="expression" dxfId="125" priority="4">
      <formula>AND(ROUNDDOWN(($A$4-E7)/365.25,0)&lt;=17,G7&lt;&gt;"OK")</formula>
    </cfRule>
  </conditionalFormatting>
  <conditionalFormatting sqref="E7:E156">
    <cfRule type="expression" dxfId="124" priority="12">
      <formula>AND(ROUNDDOWN(($A$4-E7)/365.25,0)&lt;=13,G7&lt;&gt;"OK")</formula>
    </cfRule>
    <cfRule type="expression" dxfId="123" priority="13">
      <formula>AND(ROUNDDOWN(($A$4-E7)/365.25,0)&lt;=14,G7&lt;&gt;"OK")</formula>
    </cfRule>
    <cfRule type="expression" dxfId="122" priority="14">
      <formula>AND(ROUNDDOWN(($A$4-E7)/365.25,0)&lt;=17,G7&lt;&gt;"OK")</formula>
    </cfRule>
  </conditionalFormatting>
  <conditionalFormatting sqref="J7:J156">
    <cfRule type="cellIs" dxfId="121"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22881"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22882"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3037-B5DF-4808-833B-C80F83A98343}">
  <sheetPr>
    <tabColor rgb="FF00FF00"/>
  </sheetPr>
  <dimension ref="A1:AK49"/>
  <sheetViews>
    <sheetView showZeros="0" topLeftCell="A6" zoomScaleNormal="100" workbookViewId="0">
      <selection activeCell="E7" sqref="E7"/>
    </sheetView>
  </sheetViews>
  <sheetFormatPr defaultColWidth="8.6640625" defaultRowHeight="12.75" customHeight="1" x14ac:dyDescent="0.25"/>
  <cols>
    <col min="1" max="1" width="6.10937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7.88671875" style="740" customWidth="1"/>
    <col min="11" max="13" width="8.5546875" style="740" customWidth="1"/>
    <col min="14" max="14" width="8.6640625" style="740"/>
    <col min="15" max="15" width="11.44140625" style="740" customWidth="1"/>
    <col min="16" max="17" width="8.44140625" style="740" customWidth="1"/>
    <col min="18" max="18" width="10.88671875" style="740" customWidth="1"/>
    <col min="19" max="19" width="21.109375" style="740" customWidth="1"/>
    <col min="20" max="20" width="21.5546875" style="740" customWidth="1"/>
    <col min="21" max="21" width="5.21875" style="740" customWidth="1"/>
    <col min="22" max="22" width="15.44140625" style="740" customWidth="1"/>
    <col min="23" max="23" width="17.6640625" style="740" customWidth="1"/>
    <col min="24" max="24" width="8.6640625" style="740"/>
    <col min="25" max="37" width="11.5546875" style="740" hidden="1" customWidth="1"/>
    <col min="38" max="16384" width="8.6640625" style="740"/>
  </cols>
  <sheetData>
    <row r="1" spans="1:37" ht="24.6" x14ac:dyDescent="0.25">
      <c r="A1" s="815" t="str">
        <f>[10]Altalanos!$A$6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826" t="str">
        <f>[10]Altalanos!$A$8</f>
        <v>VI. (U16) – Fiú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[10]Altalanos!$A$10</f>
        <v>2025. 04. 29-30.</v>
      </c>
      <c r="B4" s="840"/>
      <c r="C4" s="840"/>
      <c r="D4" s="841"/>
      <c r="E4" s="842" t="str">
        <f>[10]Altalanos!$C$10</f>
        <v>Berettyóújfalu</v>
      </c>
      <c r="F4" s="842"/>
      <c r="G4" s="842"/>
      <c r="H4" s="843"/>
      <c r="I4" s="842"/>
      <c r="J4" s="844"/>
      <c r="K4" s="843"/>
      <c r="L4" s="845">
        <f>[10]Altalanos!$E$10</f>
        <v>0</v>
      </c>
      <c r="M4" s="843"/>
      <c r="N4" s="846"/>
      <c r="O4" s="847"/>
      <c r="P4" s="846"/>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O5" s="839" t="s">
        <v>99</v>
      </c>
      <c r="P5" s="834" t="s">
        <v>100</v>
      </c>
      <c r="Q5" s="834" t="s">
        <v>140</v>
      </c>
      <c r="S5" s="854" t="str">
        <f>CONCATENATE(VLOOKUP(LEFT(P5,1),$A$7:$H$17,5,), " ",VLOOKUP(LEFT(P5,1),$A$7:$H$17,7,))</f>
        <v>KOBRA Richárd Péter</v>
      </c>
      <c r="T5" s="854" t="str">
        <f>CONCATENATE(VLOOKUP(RIGHT(P5,1),$A$7:$H$17,5,), " ",VLOOKUP(RIGHT(P5,1),$A$7:$H$17,7,))</f>
        <v>SZŰCS Bálint</v>
      </c>
      <c r="V5" s="854" t="str">
        <f>CONCATENATE(VLOOKUP(LEFT(Q5,1),$A$7:$H$17,5,), " ",VLOOKUP(LEFT(Q5,1),$A$7:$H$17,7,))</f>
        <v>OROSZ Bálint</v>
      </c>
      <c r="W5" s="854" t="str">
        <f>CONCATENATE(VLOOKUP(RIGHT(Q5,1),$A$7:$H$17,5,), " ",VLOOKUP(RIGHT(Q5,1),$A$7:$H$17,7,))</f>
        <v>TOLLAS Balázs</v>
      </c>
      <c r="Y5" s="833">
        <f>IF(OR([10]Altalanos!$A$8="F1",[10]Altalanos!$A$8="F2",[10]Altalanos!$A$8="N1",[10]Altalanos!$A$8="N2"),1,2)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O6" s="848" t="s">
        <v>102</v>
      </c>
      <c r="P6" s="849" t="s">
        <v>103</v>
      </c>
      <c r="Q6" s="849" t="s">
        <v>141</v>
      </c>
      <c r="S6" s="854" t="str">
        <f>CONCATENATE(VLOOKUP(LEFT(P6,1),$A$7:$H$17,5,), " ",VLOOKUP(LEFT(P6,1),$A$7:$H$17,7,))</f>
        <v>SZŰCS Bálint</v>
      </c>
      <c r="T6" s="854" t="str">
        <f>CONCATENATE(VLOOKUP(RIGHT(P6,1),$A$7:$H$17,5,), " ",VLOOKUP(RIGHT(P6,1),$A$7:$H$17,7,))</f>
        <v>BIHARI Levente</v>
      </c>
      <c r="V6" s="854" t="str">
        <f>CONCATENATE(VLOOKUP(LEFT(Q6,1),$A$7:$H$17,5,), " ",VLOOKUP(LEFT(Q6,1),$A$7:$H$17,7,))</f>
        <v>TOLLAS Balázs</v>
      </c>
      <c r="W6" s="854" t="str">
        <f>CONCATENATE(VLOOKUP(RIGHT(Q6,1),$A$7:$H$17,5,), " ",VLOOKUP(RIGHT(Q6,1),$A$7:$H$17,7,))</f>
        <v>PÁNTYA Bálint</v>
      </c>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1134" t="s">
        <v>98</v>
      </c>
      <c r="B7" s="1135">
        <v>5</v>
      </c>
      <c r="C7" s="858">
        <f>IF($B7="","",VLOOKUP($B7,'1MD ELO (17)'!$A$7:$O$22,5))</f>
        <v>0</v>
      </c>
      <c r="D7" s="858">
        <f>IF($B7="","",VLOOKUP($B7,'1MD ELO (17)'!$A$7:$O$22,15))</f>
        <v>0</v>
      </c>
      <c r="E7" s="859" t="str">
        <f>UPPER(IF($B7="","",VLOOKUP($B7,'1MD ELO (17)'!$A$7:$O$22,2)))</f>
        <v>BIHARI</v>
      </c>
      <c r="F7" s="860"/>
      <c r="G7" s="859" t="str">
        <f>IF($B7="","",VLOOKUP($B7,'1MD ELO (17)'!$A$7:$O$22,3))</f>
        <v>Levente</v>
      </c>
      <c r="H7" s="860"/>
      <c r="I7" s="859" t="str">
        <f>IF($B7="","",VLOOKUP($B7,'1MD ELO (17)'!$A$7:$O$22,4))</f>
        <v>Db., Szt. József</v>
      </c>
      <c r="J7" s="855"/>
      <c r="K7" s="861" t="s">
        <v>257</v>
      </c>
      <c r="L7" s="862" t="e">
        <f>IF(K7="","",CONCATENATE(VLOOKUP($Y$3,$AB$1:$AK$1,K7)," pont"))</f>
        <v>#N/A</v>
      </c>
      <c r="M7" s="863"/>
      <c r="O7" s="852" t="s">
        <v>110</v>
      </c>
      <c r="P7" s="853" t="s">
        <v>111</v>
      </c>
      <c r="Q7" s="853" t="s">
        <v>136</v>
      </c>
      <c r="S7" s="854" t="str">
        <f>CONCATENATE(VLOOKUP(LEFT(P7,1),$A$7:$H$17,5,), " ",VLOOKUP(LEFT(P7,1),$A$7:$H$17,7,))</f>
        <v>BIHARI Levente</v>
      </c>
      <c r="T7" s="854" t="str">
        <f>CONCATENATE(VLOOKUP(RIGHT(P7,1),$A$7:$H$17,5,), " ",VLOOKUP(RIGHT(P7,1),$A$7:$H$17,7,))</f>
        <v>KOBRA Richárd Péter</v>
      </c>
      <c r="V7" s="854" t="str">
        <f>CONCATENATE(VLOOKUP(LEFT(Q7,1),$A$7:$H$17,5,), " ",VLOOKUP(LEFT(Q7,1),$A$7:$H$17,7,))</f>
        <v>PÁNTYA Bálint</v>
      </c>
      <c r="W7" s="854" t="str">
        <f>CONCATENATE(VLOOKUP(RIGHT(Q7,1),$A$7:$H$17,5,), " ",VLOOKUP(RIGHT(Q7,1),$A$7:$H$17,7,))</f>
        <v>OROSZ Bálint</v>
      </c>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1136"/>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1137">
        <v>2</v>
      </c>
      <c r="C9" s="858">
        <f>IF($B9="","",VLOOKUP($B9,'1MD ELO (17)'!$A$7:$O$22,5))</f>
        <v>0</v>
      </c>
      <c r="D9" s="858">
        <f>IF($B9="","",VLOOKUP($B9,'1MD ELO (17)'!$A$7:$O$22,15))</f>
        <v>0</v>
      </c>
      <c r="E9" s="859" t="str">
        <f>UPPER(IF($B9="","",VLOOKUP($B9,'1MD ELO (17)'!$A$7:$O$22,2)))</f>
        <v>KOBRA</v>
      </c>
      <c r="F9" s="860"/>
      <c r="G9" s="859" t="str">
        <f>IF($B9="","",VLOOKUP($B9,'1MD ELO (17)'!$A$7:$O$22,3))</f>
        <v>Richárd Péter</v>
      </c>
      <c r="H9" s="860"/>
      <c r="I9" s="859" t="str">
        <f>IF($B9="","",VLOOKUP($B9,'1MD ELO (17)'!$A$7:$O$22,4))</f>
        <v>Db., Mechwart A.</v>
      </c>
      <c r="J9" s="855"/>
      <c r="K9" s="861" t="s">
        <v>258</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1136"/>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1137">
        <v>3</v>
      </c>
      <c r="C11" s="858">
        <f>IF($B11="","",VLOOKUP($B11,'1MD ELO (17)'!$A$7:$O$22,5))</f>
        <v>0</v>
      </c>
      <c r="D11" s="858">
        <f>IF($B11="","",VLOOKUP($B11,'1MD ELO (17)'!$A$7:$O$22,15))</f>
        <v>0</v>
      </c>
      <c r="E11" s="859" t="str">
        <f>UPPER(IF($B11="","",VLOOKUP($B11,'1MD ELO (17)'!$A$7:$O$22,2)))</f>
        <v>SZŰCS</v>
      </c>
      <c r="F11" s="860"/>
      <c r="G11" s="859" t="str">
        <f>IF($B11="","",VLOOKUP($B11,'1MD ELO (17)'!$A$7:$O$22,3))</f>
        <v>Bálint</v>
      </c>
      <c r="H11" s="860"/>
      <c r="I11" s="859" t="str">
        <f>IF($B11="","",VLOOKUP($B11,'1MD ELO (17)'!$A$7:$O$22,4))</f>
        <v>Db., Református k.</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1134"/>
      <c r="C12" s="855"/>
      <c r="D12" s="855"/>
      <c r="E12" s="855"/>
      <c r="F12" s="855"/>
      <c r="G12" s="855"/>
      <c r="H12" s="855"/>
      <c r="I12" s="855"/>
      <c r="J12" s="855"/>
      <c r="K12" s="855"/>
      <c r="L12" s="855"/>
      <c r="M12" s="86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1134" t="s">
        <v>131</v>
      </c>
      <c r="B13" s="1135">
        <v>4</v>
      </c>
      <c r="C13" s="858">
        <f>IF($B13="","",VLOOKUP($B13,'1MD ELO (17)'!$A$7:$O$22,5))</f>
        <v>0</v>
      </c>
      <c r="D13" s="858">
        <f>IF($B13="","",VLOOKUP($B13,'1MD ELO (17)'!$A$7:$O$22,15))</f>
        <v>0</v>
      </c>
      <c r="E13" s="859" t="str">
        <f>UPPER(IF($B13="","",VLOOKUP($B13,'1MD ELO (17)'!$A$7:$O$22,2)))</f>
        <v>PÁNTYA</v>
      </c>
      <c r="F13" s="860"/>
      <c r="G13" s="859" t="str">
        <f>IF($B13="","",VLOOKUP($B13,'1MD ELO (17)'!$A$7:$O$22,3))</f>
        <v>Bálint</v>
      </c>
      <c r="H13" s="860"/>
      <c r="I13" s="859" t="str">
        <f>IF($B13="","",VLOOKUP($B13,'1MD ELO (17)'!$A$7:$O$22,4))</f>
        <v>Db., Kossuth L.</v>
      </c>
      <c r="J13" s="855"/>
      <c r="K13" s="861"/>
      <c r="L13" s="862" t="str">
        <f>IF(K13="","",CONCATENATE(VLOOKUP($Y$3,$AB$1:$AK$1,K13)," pont"))</f>
        <v/>
      </c>
      <c r="M13" s="863"/>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6"/>
      <c r="B14" s="1136"/>
      <c r="C14" s="855"/>
      <c r="D14" s="855"/>
      <c r="E14" s="855"/>
      <c r="F14" s="855"/>
      <c r="G14" s="855"/>
      <c r="H14" s="855"/>
      <c r="I14" s="855"/>
      <c r="J14" s="855"/>
      <c r="K14" s="856"/>
      <c r="L14" s="856"/>
      <c r="M14" s="865"/>
      <c r="Y14" s="833"/>
      <c r="Z14" s="833"/>
      <c r="AA14" s="833"/>
      <c r="AB14" s="833"/>
      <c r="AC14" s="833"/>
      <c r="AD14" s="833"/>
      <c r="AE14" s="833"/>
      <c r="AF14" s="833"/>
      <c r="AG14" s="833"/>
      <c r="AH14" s="833"/>
      <c r="AI14" s="833"/>
      <c r="AJ14" s="833"/>
      <c r="AK14" s="833"/>
    </row>
    <row r="15" spans="1:37" ht="13.2" x14ac:dyDescent="0.25">
      <c r="A15" s="856" t="s">
        <v>139</v>
      </c>
      <c r="B15" s="1137">
        <v>1</v>
      </c>
      <c r="C15" s="858">
        <f>IF($B15="","",VLOOKUP($B15,'1MD ELO (17)'!$A$7:$O$22,5))</f>
        <v>0</v>
      </c>
      <c r="D15" s="858">
        <f>IF($B15="","",VLOOKUP($B15,'1MD ELO (17)'!$A$7:$O$22,15))</f>
        <v>0</v>
      </c>
      <c r="E15" s="859" t="str">
        <f>UPPER(IF($B15="","",VLOOKUP($B15,'1MD ELO (17)'!$A$7:$O$22,2)))</f>
        <v>OROSZ</v>
      </c>
      <c r="F15" s="860"/>
      <c r="G15" s="859" t="str">
        <f>IF($B15="","",VLOOKUP($B15,'1MD ELO (17)'!$A$7:$O$22,3))</f>
        <v>Bálint</v>
      </c>
      <c r="H15" s="860"/>
      <c r="I15" s="859" t="str">
        <f>IF($B15="","",VLOOKUP($B15,'1MD ELO (17)'!$A$7:$O$22,4))</f>
        <v>Db., Fazekas M.</v>
      </c>
      <c r="J15" s="855"/>
      <c r="K15" s="861" t="s">
        <v>256</v>
      </c>
      <c r="L15" s="862" t="e">
        <f>IF(K15="","",CONCATENATE(VLOOKUP($Y$3,$AB$1:$AK$1,K15)," pont"))</f>
        <v>#N/A</v>
      </c>
      <c r="M15" s="863"/>
      <c r="Y15" s="833"/>
      <c r="Z15" s="833"/>
      <c r="AA15" s="833"/>
      <c r="AB15" s="833"/>
      <c r="AC15" s="833"/>
      <c r="AD15" s="833"/>
      <c r="AE15" s="833"/>
      <c r="AF15" s="833"/>
      <c r="AG15" s="833"/>
      <c r="AH15" s="833"/>
      <c r="AI15" s="833"/>
      <c r="AJ15" s="833"/>
      <c r="AK15" s="833"/>
    </row>
    <row r="16" spans="1:37" ht="13.2" x14ac:dyDescent="0.25">
      <c r="A16" s="856"/>
      <c r="B16" s="1136"/>
      <c r="C16" s="855"/>
      <c r="D16" s="855"/>
      <c r="E16" s="855"/>
      <c r="F16" s="855"/>
      <c r="G16" s="855"/>
      <c r="H16" s="855"/>
      <c r="I16" s="855"/>
      <c r="J16" s="855"/>
      <c r="K16" s="856"/>
      <c r="L16" s="856"/>
      <c r="M16" s="86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6" t="s">
        <v>142</v>
      </c>
      <c r="B17" s="1137">
        <v>6</v>
      </c>
      <c r="C17" s="858">
        <f>IF($B17="","",VLOOKUP($B17,'1MD ELO (17)'!$A$7:$O$22,5))</f>
        <v>0</v>
      </c>
      <c r="D17" s="858">
        <f>IF($B17="","",VLOOKUP($B17,'1MD ELO (17)'!$A$7:$O$22,15))</f>
        <v>0</v>
      </c>
      <c r="E17" s="859" t="str">
        <f>UPPER(IF($B17="","",VLOOKUP($B17,'1MD ELO (17)'!$A$7:$O$22,2)))</f>
        <v>TOLLAS</v>
      </c>
      <c r="F17" s="860"/>
      <c r="G17" s="859" t="str">
        <f>IF($B17="","",VLOOKUP($B17,'1MD ELO (17)'!$A$7:$O$22,3))</f>
        <v>Balázs</v>
      </c>
      <c r="H17" s="860"/>
      <c r="I17" s="859" t="str">
        <f>IF($B17="","",VLOOKUP($B17,'1MD ELO (17)'!$A$7:$O$22,4))</f>
        <v>Bu., József A.</v>
      </c>
      <c r="J17" s="855"/>
      <c r="K17" s="861"/>
      <c r="L17" s="862" t="str">
        <f>IF(K17="","",CONCATENATE(VLOOKUP($Y$3,$AB$1:$AK$1,K17)," pont"))</f>
        <v/>
      </c>
      <c r="M17" s="863"/>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3.2" x14ac:dyDescent="0.25">
      <c r="A18" s="855"/>
      <c r="B18" s="855"/>
      <c r="C18" s="855"/>
      <c r="D18" s="855"/>
      <c r="E18" s="855"/>
      <c r="F18" s="855"/>
      <c r="G18" s="855"/>
      <c r="H18" s="855"/>
      <c r="I18" s="855"/>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3.2" x14ac:dyDescent="0.25">
      <c r="A19" s="855"/>
      <c r="B19" s="855"/>
      <c r="C19" s="855"/>
      <c r="D19" s="855"/>
      <c r="E19" s="855"/>
      <c r="F19" s="855"/>
      <c r="G19" s="855"/>
      <c r="H19" s="855"/>
      <c r="I19" s="855"/>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3.2" x14ac:dyDescent="0.25">
      <c r="A20" s="855"/>
      <c r="B20" s="855"/>
      <c r="C20" s="855"/>
      <c r="D20" s="855"/>
      <c r="E20" s="855"/>
      <c r="F20" s="855"/>
      <c r="G20" s="855"/>
      <c r="H20" s="855"/>
      <c r="I20" s="855"/>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3.2" x14ac:dyDescent="0.25">
      <c r="A21" s="855"/>
      <c r="B21" s="855"/>
      <c r="C21" s="855"/>
      <c r="D21" s="855"/>
      <c r="E21" s="855"/>
      <c r="F21" s="855"/>
      <c r="G21" s="855"/>
      <c r="H21" s="855"/>
      <c r="I21" s="855"/>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8.75" customHeight="1" x14ac:dyDescent="0.25">
      <c r="A22" s="855"/>
      <c r="B22" s="867"/>
      <c r="C22" s="867"/>
      <c r="D22" s="868" t="str">
        <f>E7</f>
        <v>BIHARI</v>
      </c>
      <c r="E22" s="868"/>
      <c r="F22" s="868" t="str">
        <f>E9</f>
        <v>KOBRA</v>
      </c>
      <c r="G22" s="868"/>
      <c r="H22" s="868" t="str">
        <f>E11</f>
        <v>SZŰCS</v>
      </c>
      <c r="I22" s="868"/>
      <c r="J22" s="855"/>
      <c r="K22" s="855"/>
      <c r="L22" s="855"/>
      <c r="M22" s="1138" t="s">
        <v>107</v>
      </c>
      <c r="Y22" s="833"/>
      <c r="Z22" s="833"/>
      <c r="AA22" s="833" t="s">
        <v>115</v>
      </c>
      <c r="AB22" s="833">
        <v>60</v>
      </c>
      <c r="AC22" s="833">
        <v>40</v>
      </c>
      <c r="AD22" s="833">
        <v>30</v>
      </c>
      <c r="AE22" s="833">
        <v>20</v>
      </c>
      <c r="AF22" s="833">
        <v>18</v>
      </c>
      <c r="AG22" s="833">
        <v>15</v>
      </c>
      <c r="AH22" s="833">
        <v>12</v>
      </c>
      <c r="AI22" s="833">
        <v>10</v>
      </c>
      <c r="AJ22" s="833">
        <v>8</v>
      </c>
      <c r="AK22" s="833">
        <v>6</v>
      </c>
    </row>
    <row r="23" spans="1:37" ht="18.75" customHeight="1" x14ac:dyDescent="0.25">
      <c r="A23" s="869" t="s">
        <v>98</v>
      </c>
      <c r="B23" s="870" t="str">
        <f>E7</f>
        <v>BIHARI</v>
      </c>
      <c r="C23" s="870"/>
      <c r="D23" s="871"/>
      <c r="E23" s="871"/>
      <c r="F23" s="872" t="s">
        <v>461</v>
      </c>
      <c r="G23" s="872"/>
      <c r="H23" s="872"/>
      <c r="I23" s="872"/>
      <c r="J23" s="855"/>
      <c r="K23" s="855"/>
      <c r="L23" s="855"/>
      <c r="M23" s="1139"/>
      <c r="Y23" s="833"/>
      <c r="Z23" s="833"/>
      <c r="AA23" s="833" t="s">
        <v>117</v>
      </c>
      <c r="AB23" s="833">
        <v>40</v>
      </c>
      <c r="AC23" s="833">
        <v>25</v>
      </c>
      <c r="AD23" s="833">
        <v>18</v>
      </c>
      <c r="AE23" s="833">
        <v>13</v>
      </c>
      <c r="AF23" s="833">
        <v>8</v>
      </c>
      <c r="AG23" s="833">
        <v>7</v>
      </c>
      <c r="AH23" s="833">
        <v>6</v>
      </c>
      <c r="AI23" s="833">
        <v>5</v>
      </c>
      <c r="AJ23" s="833">
        <v>4</v>
      </c>
      <c r="AK23" s="833">
        <v>3</v>
      </c>
    </row>
    <row r="24" spans="1:37" ht="18.75" customHeight="1" x14ac:dyDescent="0.25">
      <c r="A24" s="869" t="s">
        <v>116</v>
      </c>
      <c r="B24" s="870" t="str">
        <f>E9</f>
        <v>KOBRA</v>
      </c>
      <c r="C24" s="870"/>
      <c r="D24" s="872" t="s">
        <v>462</v>
      </c>
      <c r="E24" s="872"/>
      <c r="F24" s="871"/>
      <c r="G24" s="871"/>
      <c r="H24" s="872"/>
      <c r="I24" s="872"/>
      <c r="J24" s="855"/>
      <c r="K24" s="855"/>
      <c r="L24" s="855"/>
      <c r="M24" s="1139"/>
      <c r="Y24" s="833"/>
      <c r="Z24" s="833"/>
      <c r="AA24" s="833" t="s">
        <v>118</v>
      </c>
      <c r="AB24" s="833">
        <v>25</v>
      </c>
      <c r="AC24" s="833">
        <v>15</v>
      </c>
      <c r="AD24" s="833">
        <v>13</v>
      </c>
      <c r="AE24" s="833">
        <v>7</v>
      </c>
      <c r="AF24" s="833">
        <v>6</v>
      </c>
      <c r="AG24" s="833">
        <v>5</v>
      </c>
      <c r="AH24" s="833">
        <v>4</v>
      </c>
      <c r="AI24" s="833">
        <v>3</v>
      </c>
      <c r="AJ24" s="833">
        <v>2</v>
      </c>
      <c r="AK24" s="833">
        <v>1</v>
      </c>
    </row>
    <row r="25" spans="1:37" ht="18.75" customHeight="1" x14ac:dyDescent="0.25">
      <c r="A25" s="869" t="s">
        <v>119</v>
      </c>
      <c r="B25" s="870" t="str">
        <f>E11</f>
        <v>SZŰCS</v>
      </c>
      <c r="C25" s="870"/>
      <c r="D25" s="872"/>
      <c r="E25" s="872"/>
      <c r="F25" s="872"/>
      <c r="G25" s="872"/>
      <c r="H25" s="871"/>
      <c r="I25" s="871"/>
      <c r="J25" s="855"/>
      <c r="K25" s="855"/>
      <c r="L25" s="855"/>
      <c r="M25" s="1139"/>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1140"/>
      <c r="Y26" s="833"/>
      <c r="Z26" s="833"/>
      <c r="AA26" s="833" t="s">
        <v>121</v>
      </c>
      <c r="AB26" s="833">
        <v>10</v>
      </c>
      <c r="AC26" s="833">
        <v>6</v>
      </c>
      <c r="AD26" s="833">
        <v>4</v>
      </c>
      <c r="AE26" s="833">
        <v>2</v>
      </c>
      <c r="AF26" s="833">
        <v>1</v>
      </c>
      <c r="AG26" s="833">
        <v>0</v>
      </c>
      <c r="AH26" s="833">
        <v>0</v>
      </c>
      <c r="AI26" s="833">
        <v>0</v>
      </c>
      <c r="AJ26" s="833">
        <v>0</v>
      </c>
      <c r="AK26" s="833">
        <v>0</v>
      </c>
    </row>
    <row r="27" spans="1:37" ht="18.75" customHeight="1" x14ac:dyDescent="0.25">
      <c r="A27" s="855"/>
      <c r="B27" s="867"/>
      <c r="C27" s="867"/>
      <c r="D27" s="868" t="str">
        <f>E13</f>
        <v>PÁNTYA</v>
      </c>
      <c r="E27" s="868"/>
      <c r="F27" s="868" t="str">
        <f>E15</f>
        <v>OROSZ</v>
      </c>
      <c r="G27" s="868"/>
      <c r="H27" s="868" t="str">
        <f>E17</f>
        <v>TOLLAS</v>
      </c>
      <c r="I27" s="868"/>
      <c r="J27" s="855"/>
      <c r="K27" s="855"/>
      <c r="L27" s="855"/>
      <c r="M27" s="1140"/>
      <c r="Y27" s="833"/>
      <c r="Z27" s="833"/>
      <c r="AA27" s="833" t="s">
        <v>122</v>
      </c>
      <c r="AB27" s="833">
        <v>3</v>
      </c>
      <c r="AC27" s="833">
        <v>2</v>
      </c>
      <c r="AD27" s="833">
        <v>1</v>
      </c>
      <c r="AE27" s="833">
        <v>0</v>
      </c>
      <c r="AF27" s="833">
        <v>0</v>
      </c>
      <c r="AG27" s="833">
        <v>0</v>
      </c>
      <c r="AH27" s="833">
        <v>0</v>
      </c>
      <c r="AI27" s="833">
        <v>0</v>
      </c>
      <c r="AJ27" s="833">
        <v>0</v>
      </c>
      <c r="AK27" s="833">
        <v>0</v>
      </c>
    </row>
    <row r="28" spans="1:37" ht="18.75" customHeight="1" x14ac:dyDescent="0.25">
      <c r="A28" s="869" t="s">
        <v>131</v>
      </c>
      <c r="B28" s="870" t="str">
        <f>E13</f>
        <v>PÁNTYA</v>
      </c>
      <c r="C28" s="870"/>
      <c r="D28" s="871"/>
      <c r="E28" s="871"/>
      <c r="F28" s="1141" t="s">
        <v>463</v>
      </c>
      <c r="G28" s="872"/>
      <c r="H28" s="872" t="s">
        <v>464</v>
      </c>
      <c r="I28" s="872"/>
      <c r="J28" s="855" t="s">
        <v>465</v>
      </c>
      <c r="K28" s="855"/>
      <c r="L28" s="855"/>
      <c r="M28" s="1139"/>
    </row>
    <row r="29" spans="1:37" ht="18.75" customHeight="1" x14ac:dyDescent="0.25">
      <c r="A29" s="869" t="s">
        <v>139</v>
      </c>
      <c r="B29" s="870" t="str">
        <f>E15</f>
        <v>OROSZ</v>
      </c>
      <c r="C29" s="870"/>
      <c r="D29" s="1141">
        <v>0.16741203703703703</v>
      </c>
      <c r="E29" s="872"/>
      <c r="F29" s="1142">
        <v>4.4444444444444446E-2</v>
      </c>
      <c r="G29" s="871"/>
      <c r="H29" s="1141" t="s">
        <v>466</v>
      </c>
      <c r="I29" s="872"/>
      <c r="J29" s="855" t="s">
        <v>467</v>
      </c>
      <c r="K29" s="855"/>
      <c r="L29" s="855"/>
      <c r="M29" s="1139"/>
    </row>
    <row r="30" spans="1:37" ht="18.75" customHeight="1" x14ac:dyDescent="0.25">
      <c r="A30" s="869" t="s">
        <v>142</v>
      </c>
      <c r="B30" s="870" t="str">
        <f>E17</f>
        <v>TOLLAS</v>
      </c>
      <c r="C30" s="870"/>
      <c r="D30" s="872" t="s">
        <v>468</v>
      </c>
      <c r="E30" s="872"/>
      <c r="F30" s="872" t="s">
        <v>469</v>
      </c>
      <c r="G30" s="872"/>
      <c r="H30" s="871"/>
      <c r="I30" s="871"/>
      <c r="J30" s="855" t="s">
        <v>470</v>
      </c>
      <c r="K30" s="855"/>
      <c r="L30" s="855"/>
      <c r="M30" s="1139"/>
    </row>
    <row r="31" spans="1:37" ht="13.2" x14ac:dyDescent="0.25">
      <c r="A31" s="855"/>
      <c r="B31" s="855"/>
      <c r="C31" s="855"/>
      <c r="D31" s="855"/>
      <c r="E31" s="855"/>
      <c r="F31" s="855"/>
      <c r="G31" s="855"/>
      <c r="H31" s="855"/>
      <c r="I31" s="855"/>
      <c r="J31" s="855" t="s">
        <v>471</v>
      </c>
      <c r="K31" s="855"/>
      <c r="L31" s="855"/>
      <c r="M31" s="855"/>
    </row>
    <row r="32" spans="1:37" ht="13.2" x14ac:dyDescent="0.25">
      <c r="A32" s="855" t="s">
        <v>82</v>
      </c>
      <c r="B32" s="855"/>
      <c r="C32" s="1143" t="str">
        <f>IF(M23=1,B23,IF(M24=1,B24,IF(M25=1,B25,"")))</f>
        <v/>
      </c>
      <c r="D32" s="1143"/>
      <c r="E32" s="856" t="s">
        <v>143</v>
      </c>
      <c r="F32" s="1143" t="str">
        <f>IF(M28=1,B28,IF(M29=1,B29,IF(M30=1,B30,"")))</f>
        <v/>
      </c>
      <c r="G32" s="1143"/>
      <c r="H32" s="855"/>
      <c r="I32" s="860"/>
      <c r="J32" s="855"/>
      <c r="K32" s="855"/>
      <c r="L32" s="855"/>
      <c r="M32" s="855"/>
    </row>
    <row r="33" spans="1:18" ht="13.2" x14ac:dyDescent="0.25">
      <c r="A33" s="855"/>
      <c r="B33" s="855"/>
      <c r="C33" s="855"/>
      <c r="D33" s="855"/>
      <c r="E33" s="855"/>
      <c r="F33" s="856"/>
      <c r="G33" s="856"/>
      <c r="H33" s="855"/>
      <c r="I33" s="855"/>
      <c r="J33" s="855"/>
      <c r="K33" s="855"/>
      <c r="L33" s="855"/>
      <c r="M33" s="855"/>
    </row>
    <row r="34" spans="1:18" ht="13.2" x14ac:dyDescent="0.25">
      <c r="A34" s="855" t="s">
        <v>144</v>
      </c>
      <c r="B34" s="855"/>
      <c r="C34" s="1143" t="str">
        <f>IF(M23=2,B23,IF(M24=2,B24,IF(M25=2,B25,"")))</f>
        <v/>
      </c>
      <c r="D34" s="1143"/>
      <c r="E34" s="856" t="s">
        <v>143</v>
      </c>
      <c r="F34" s="1143" t="str">
        <f>IF(M28=2,B28,IF(M29=2,B29,IF(M30=2,B30,"")))</f>
        <v/>
      </c>
      <c r="G34" s="1143"/>
      <c r="H34" s="855"/>
      <c r="I34" s="860"/>
      <c r="J34" s="855"/>
      <c r="K34" s="855"/>
      <c r="L34" s="855"/>
      <c r="M34" s="855"/>
    </row>
    <row r="35" spans="1:18" ht="13.2" x14ac:dyDescent="0.25">
      <c r="A35" s="855"/>
      <c r="B35" s="855"/>
      <c r="C35" s="856"/>
      <c r="D35" s="856"/>
      <c r="E35" s="856"/>
      <c r="F35" s="856"/>
      <c r="G35" s="856"/>
      <c r="H35" s="855"/>
      <c r="I35" s="855"/>
      <c r="J35" s="855"/>
      <c r="K35" s="855"/>
      <c r="L35" s="855"/>
      <c r="M35" s="855"/>
    </row>
    <row r="36" spans="1:18" ht="13.2" x14ac:dyDescent="0.25">
      <c r="A36" s="855" t="s">
        <v>145</v>
      </c>
      <c r="B36" s="855"/>
      <c r="C36" s="1143" t="str">
        <f>IF(M23=3,B23,IF(M24=3,B24,IF(M25=3,B25,"")))</f>
        <v/>
      </c>
      <c r="D36" s="1143"/>
      <c r="E36" s="856" t="s">
        <v>143</v>
      </c>
      <c r="F36" s="1143" t="str">
        <f>IF(M28=3,B28,IF(M29=3,B29,IF(M30=3,B30,"")))</f>
        <v/>
      </c>
      <c r="G36" s="1143"/>
      <c r="H36" s="855"/>
      <c r="I36" s="860"/>
      <c r="J36" s="855"/>
      <c r="K36" s="855"/>
      <c r="L36" s="855"/>
      <c r="M36" s="855"/>
    </row>
    <row r="37" spans="1:18" ht="13.2" x14ac:dyDescent="0.25">
      <c r="A37" s="855"/>
      <c r="B37" s="855"/>
      <c r="C37" s="855"/>
      <c r="D37" s="855"/>
      <c r="E37" s="855"/>
      <c r="F37" s="855"/>
      <c r="G37" s="855"/>
      <c r="H37" s="855"/>
      <c r="I37" s="855"/>
      <c r="J37" s="855"/>
      <c r="K37" s="855"/>
      <c r="L37" s="855"/>
      <c r="M37" s="855"/>
    </row>
    <row r="38" spans="1:18" ht="13.2" x14ac:dyDescent="0.25">
      <c r="A38" s="855"/>
      <c r="B38" s="855"/>
      <c r="C38" s="855"/>
      <c r="D38" s="855"/>
      <c r="E38" s="855"/>
      <c r="F38" s="855"/>
      <c r="G38" s="855"/>
      <c r="H38" s="855"/>
      <c r="I38" s="855"/>
      <c r="J38" s="855"/>
      <c r="K38" s="855"/>
      <c r="L38" s="860"/>
      <c r="M38" s="855"/>
    </row>
    <row r="39" spans="1:18" ht="13.2" x14ac:dyDescent="0.25">
      <c r="A39" s="873" t="s">
        <v>54</v>
      </c>
      <c r="B39" s="874"/>
      <c r="C39" s="875"/>
      <c r="D39" s="876" t="s">
        <v>60</v>
      </c>
      <c r="E39" s="877" t="s">
        <v>61</v>
      </c>
      <c r="F39" s="878"/>
      <c r="G39" s="876" t="s">
        <v>60</v>
      </c>
      <c r="H39" s="877" t="s">
        <v>123</v>
      </c>
      <c r="I39" s="879"/>
      <c r="J39" s="877" t="s">
        <v>124</v>
      </c>
      <c r="K39" s="880" t="s">
        <v>125</v>
      </c>
      <c r="L39" s="850"/>
      <c r="M39" s="878"/>
      <c r="P39" s="883"/>
      <c r="Q39" s="883"/>
      <c r="R39" s="884"/>
    </row>
    <row r="40" spans="1:18" ht="13.2" x14ac:dyDescent="0.25">
      <c r="A40" s="885" t="s">
        <v>65</v>
      </c>
      <c r="B40" s="886"/>
      <c r="C40" s="887"/>
      <c r="D40" s="888">
        <v>1</v>
      </c>
      <c r="E40" s="889" t="str">
        <f>IF(D40&gt;$R$47,,UPPER(VLOOKUP(D40,'1MD ELO (17)'!$A$7:$Q$134,2)))</f>
        <v>OROSZ</v>
      </c>
      <c r="F40" s="889"/>
      <c r="G40" s="890" t="s">
        <v>66</v>
      </c>
      <c r="H40" s="886"/>
      <c r="I40" s="891"/>
      <c r="J40" s="892"/>
      <c r="K40" s="893" t="s">
        <v>67</v>
      </c>
      <c r="L40" s="894"/>
      <c r="M40" s="914"/>
      <c r="P40" s="896"/>
      <c r="Q40" s="896"/>
      <c r="R40" s="897"/>
    </row>
    <row r="41" spans="1:18" ht="13.2" x14ac:dyDescent="0.25">
      <c r="A41" s="898" t="s">
        <v>126</v>
      </c>
      <c r="B41" s="899"/>
      <c r="C41" s="900"/>
      <c r="D41" s="901">
        <v>2</v>
      </c>
      <c r="E41" s="902" t="str">
        <f>IF(D41&gt;$R$47,,UPPER(VLOOKUP(D41,'1MD ELO (17)'!$A$7:$Q$134,2)))</f>
        <v>KOBRA</v>
      </c>
      <c r="F41" s="902"/>
      <c r="G41" s="903" t="s">
        <v>69</v>
      </c>
      <c r="H41" s="904"/>
      <c r="I41" s="905"/>
      <c r="J41" s="906"/>
      <c r="K41" s="907"/>
      <c r="L41" s="860"/>
      <c r="M41" s="908"/>
      <c r="P41" s="897"/>
      <c r="Q41" s="909"/>
      <c r="R41" s="897"/>
    </row>
    <row r="42" spans="1:18" ht="13.2" x14ac:dyDescent="0.25">
      <c r="A42" s="910"/>
      <c r="B42" s="911"/>
      <c r="C42" s="912"/>
      <c r="D42" s="901"/>
      <c r="E42" s="913"/>
      <c r="F42" s="855"/>
      <c r="G42" s="903" t="s">
        <v>70</v>
      </c>
      <c r="H42" s="904"/>
      <c r="I42" s="905"/>
      <c r="J42" s="906"/>
      <c r="K42" s="893" t="s">
        <v>71</v>
      </c>
      <c r="L42" s="894"/>
      <c r="M42" s="914"/>
      <c r="P42" s="896"/>
      <c r="Q42" s="896"/>
      <c r="R42" s="897"/>
    </row>
    <row r="43" spans="1:18" ht="13.2" x14ac:dyDescent="0.25">
      <c r="A43" s="915"/>
      <c r="B43" s="916"/>
      <c r="C43" s="917"/>
      <c r="D43" s="901"/>
      <c r="E43" s="913"/>
      <c r="F43" s="855"/>
      <c r="G43" s="903" t="s">
        <v>72</v>
      </c>
      <c r="H43" s="904"/>
      <c r="I43" s="905"/>
      <c r="J43" s="906"/>
      <c r="K43" s="918"/>
      <c r="L43" s="855"/>
      <c r="M43" s="895"/>
      <c r="P43" s="897"/>
      <c r="Q43" s="909"/>
      <c r="R43" s="897"/>
    </row>
    <row r="44" spans="1:18" ht="13.2" x14ac:dyDescent="0.25">
      <c r="A44" s="919"/>
      <c r="B44" s="920"/>
      <c r="C44" s="921"/>
      <c r="D44" s="901"/>
      <c r="E44" s="913"/>
      <c r="F44" s="855"/>
      <c r="G44" s="903" t="s">
        <v>73</v>
      </c>
      <c r="H44" s="904"/>
      <c r="I44" s="905"/>
      <c r="J44" s="906"/>
      <c r="K44" s="898"/>
      <c r="L44" s="860"/>
      <c r="M44" s="908"/>
      <c r="P44" s="897"/>
      <c r="Q44" s="909"/>
      <c r="R44" s="897"/>
    </row>
    <row r="45" spans="1:18" ht="13.2" x14ac:dyDescent="0.25">
      <c r="A45" s="922"/>
      <c r="B45" s="923"/>
      <c r="C45" s="917"/>
      <c r="D45" s="901"/>
      <c r="E45" s="913"/>
      <c r="F45" s="855"/>
      <c r="G45" s="903" t="s">
        <v>74</v>
      </c>
      <c r="H45" s="904"/>
      <c r="I45" s="905"/>
      <c r="J45" s="906"/>
      <c r="K45" s="893" t="s">
        <v>34</v>
      </c>
      <c r="L45" s="894"/>
      <c r="M45" s="914"/>
      <c r="P45" s="896"/>
      <c r="Q45" s="896"/>
      <c r="R45" s="897"/>
    </row>
    <row r="46" spans="1:18" ht="13.2" x14ac:dyDescent="0.25">
      <c r="A46" s="922"/>
      <c r="B46" s="923"/>
      <c r="C46" s="924"/>
      <c r="D46" s="901"/>
      <c r="E46" s="913"/>
      <c r="F46" s="855"/>
      <c r="G46" s="903" t="s">
        <v>75</v>
      </c>
      <c r="H46" s="904"/>
      <c r="I46" s="905"/>
      <c r="J46" s="906"/>
      <c r="K46" s="918"/>
      <c r="L46" s="855"/>
      <c r="M46" s="895"/>
      <c r="P46" s="897"/>
      <c r="Q46" s="909"/>
      <c r="R46" s="897"/>
    </row>
    <row r="47" spans="1:18" ht="13.2" x14ac:dyDescent="0.25">
      <c r="A47" s="925"/>
      <c r="B47" s="926"/>
      <c r="C47" s="927"/>
      <c r="D47" s="928"/>
      <c r="E47" s="929"/>
      <c r="F47" s="860"/>
      <c r="G47" s="930" t="s">
        <v>76</v>
      </c>
      <c r="H47" s="899"/>
      <c r="I47" s="931"/>
      <c r="J47" s="932"/>
      <c r="K47" s="898">
        <f>L4</f>
        <v>0</v>
      </c>
      <c r="L47" s="860"/>
      <c r="M47" s="908"/>
      <c r="P47" s="897"/>
      <c r="Q47" s="909"/>
      <c r="R47" s="933">
        <f>MIN(4,'1MD ELO (17)'!Q5)</f>
        <v>4</v>
      </c>
    </row>
    <row r="48" spans="1:18" ht="13.2" x14ac:dyDescent="0.25"/>
    <row r="49" ht="13.2" x14ac:dyDescent="0.25"/>
  </sheetData>
  <mergeCells count="42">
    <mergeCell ref="C34:D34"/>
    <mergeCell ref="F34:G34"/>
    <mergeCell ref="C36:D36"/>
    <mergeCell ref="F36:G36"/>
    <mergeCell ref="E40:F40"/>
    <mergeCell ref="E41:F41"/>
    <mergeCell ref="B30:C30"/>
    <mergeCell ref="D30:E30"/>
    <mergeCell ref="F30:G30"/>
    <mergeCell ref="H30:I30"/>
    <mergeCell ref="C32:D32"/>
    <mergeCell ref="F32:G32"/>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E7 E9 E11 E13 E15 E17">
    <cfRule type="cellIs" dxfId="120" priority="2" operator="equal">
      <formula>"Bye"</formula>
    </cfRule>
  </conditionalFormatting>
  <conditionalFormatting sqref="R47">
    <cfRule type="expression" dxfId="119" priority="1">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433F-37DE-4943-AE08-997BF27033AF}">
  <sheetPr>
    <tabColor rgb="FFCCFFFF"/>
  </sheetPr>
  <dimension ref="A1:Q156"/>
  <sheetViews>
    <sheetView showGridLines="0" showZeros="0" zoomScaleNormal="100" workbookViewId="0">
      <pane ySplit="6" topLeftCell="A7" activePane="bottomLeft" state="frozen"/>
      <selection activeCell="E7" sqref="E7"/>
      <selection pane="bottomLeft" activeCell="E7" sqref="E7"/>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[10]Altalanos!$A$6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[10]Altalanos!$B$8</f>
        <v>VI. (U16)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[10]Altalanos!$A$10</f>
        <v>2025. 04. 29-30.</v>
      </c>
      <c r="B5" s="766"/>
      <c r="C5" s="767" t="str">
        <f>[10]Altalanos!$C$10</f>
        <v>Berettyóújfalu</v>
      </c>
      <c r="D5" s="768" t="str">
        <f>[10]Altalanos!$D$10</f>
        <v xml:space="preserve">  </v>
      </c>
      <c r="E5" s="768"/>
      <c r="F5" s="768"/>
      <c r="G5" s="768"/>
      <c r="H5" s="769">
        <f>[10]Altalanos!$E$10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472</v>
      </c>
      <c r="C7" s="787" t="s">
        <v>473</v>
      </c>
      <c r="D7" s="788" t="s">
        <v>415</v>
      </c>
      <c r="E7" s="789"/>
      <c r="F7" s="790"/>
      <c r="G7" s="791"/>
      <c r="H7" s="788"/>
      <c r="I7" s="788"/>
      <c r="J7" s="792"/>
      <c r="K7" s="793"/>
      <c r="L7" s="794"/>
      <c r="M7" s="793"/>
      <c r="N7" s="795"/>
      <c r="O7" s="788"/>
      <c r="P7" s="796"/>
      <c r="Q7" s="797"/>
    </row>
    <row r="8" spans="1:17" s="798" customFormat="1" ht="18.75" customHeight="1" x14ac:dyDescent="0.25">
      <c r="A8" s="786">
        <v>2</v>
      </c>
      <c r="B8" s="787" t="s">
        <v>474</v>
      </c>
      <c r="C8" s="787" t="s">
        <v>475</v>
      </c>
      <c r="D8" s="788" t="s">
        <v>433</v>
      </c>
      <c r="E8" s="789"/>
      <c r="F8" s="799"/>
      <c r="G8" s="800"/>
      <c r="H8" s="788"/>
      <c r="I8" s="788"/>
      <c r="J8" s="792"/>
      <c r="K8" s="793"/>
      <c r="L8" s="794"/>
      <c r="M8" s="793"/>
      <c r="N8" s="795"/>
      <c r="O8" s="788"/>
      <c r="P8" s="796"/>
      <c r="Q8" s="797"/>
    </row>
    <row r="9" spans="1:17" s="798" customFormat="1" ht="18.75" customHeight="1" x14ac:dyDescent="0.25">
      <c r="A9" s="786">
        <v>3</v>
      </c>
      <c r="B9" s="787" t="s">
        <v>476</v>
      </c>
      <c r="C9" s="787" t="s">
        <v>477</v>
      </c>
      <c r="D9" s="788" t="s">
        <v>478</v>
      </c>
      <c r="E9" s="789"/>
      <c r="F9" s="799"/>
      <c r="G9" s="800"/>
      <c r="H9" s="788"/>
      <c r="I9" s="788"/>
      <c r="J9" s="792"/>
      <c r="K9" s="793"/>
      <c r="L9" s="794"/>
      <c r="M9" s="793"/>
      <c r="N9" s="795"/>
      <c r="O9" s="788"/>
      <c r="P9" s="801"/>
      <c r="Q9" s="802"/>
    </row>
    <row r="10" spans="1:17" s="798" customFormat="1" ht="18.75" customHeight="1" x14ac:dyDescent="0.25">
      <c r="A10" s="786">
        <v>4</v>
      </c>
      <c r="B10" s="787" t="s">
        <v>371</v>
      </c>
      <c r="C10" s="787" t="s">
        <v>402</v>
      </c>
      <c r="D10" s="788" t="s">
        <v>282</v>
      </c>
      <c r="E10" s="789"/>
      <c r="F10" s="799"/>
      <c r="G10" s="800"/>
      <c r="H10" s="788"/>
      <c r="I10" s="788"/>
      <c r="J10" s="792"/>
      <c r="K10" s="793"/>
      <c r="L10" s="794"/>
      <c r="M10" s="793"/>
      <c r="N10" s="795"/>
      <c r="O10" s="788"/>
      <c r="P10" s="803"/>
      <c r="Q10" s="804"/>
    </row>
    <row r="11" spans="1:17" s="798" customFormat="1" ht="18.75" customHeight="1" x14ac:dyDescent="0.25">
      <c r="A11" s="786">
        <v>5</v>
      </c>
      <c r="B11" s="787" t="s">
        <v>434</v>
      </c>
      <c r="C11" s="787" t="s">
        <v>435</v>
      </c>
      <c r="D11" s="788" t="s">
        <v>282</v>
      </c>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118" priority="12">
      <formula>$Q7&gt;=1</formula>
    </cfRule>
  </conditionalFormatting>
  <conditionalFormatting sqref="B7:D37">
    <cfRule type="expression" dxfId="117" priority="1">
      <formula>$Q7&gt;=1</formula>
    </cfRule>
  </conditionalFormatting>
  <conditionalFormatting sqref="E7:E14">
    <cfRule type="expression" dxfId="116" priority="5">
      <formula>AND(ROUNDDOWN(($A$4-E7)/365.25,0)&lt;=13,G7&lt;&gt;"OK")</formula>
    </cfRule>
    <cfRule type="expression" dxfId="115" priority="6">
      <formula>AND(ROUNDDOWN(($A$4-E7)/365.25,0)&lt;=14,G7&lt;&gt;"OK")</formula>
    </cfRule>
    <cfRule type="expression" dxfId="114" priority="7">
      <formula>AND(ROUNDDOWN(($A$4-E7)/365.25,0)&lt;=17,G7&lt;&gt;"OK")</formula>
    </cfRule>
    <cfRule type="expression" dxfId="113" priority="8">
      <formula>AND(ROUNDDOWN(($A$4-E7)/365.25,0)&lt;=13,G7&lt;&gt;"OK")</formula>
    </cfRule>
    <cfRule type="expression" dxfId="112" priority="9">
      <formula>AND(ROUNDDOWN(($A$4-E7)/365.25,0)&lt;=14,G7&lt;&gt;"OK")</formula>
    </cfRule>
    <cfRule type="expression" dxfId="111" priority="10">
      <formula>AND(ROUNDDOWN(($A$4-E7)/365.25,0)&lt;=17,G7&lt;&gt;"OK")</formula>
    </cfRule>
  </conditionalFormatting>
  <conditionalFormatting sqref="E7:E27 E29:E37">
    <cfRule type="expression" dxfId="110" priority="2">
      <formula>AND(ROUNDDOWN(($A$4-E7)/365.25,0)&lt;=13,G7&lt;&gt;"OK")</formula>
    </cfRule>
    <cfRule type="expression" dxfId="109" priority="3">
      <formula>AND(ROUNDDOWN(($A$4-E7)/365.25,0)&lt;=14,G7&lt;&gt;"OK")</formula>
    </cfRule>
    <cfRule type="expression" dxfId="108" priority="4">
      <formula>AND(ROUNDDOWN(($A$4-E7)/365.25,0)&lt;=17,G7&lt;&gt;"OK")</formula>
    </cfRule>
  </conditionalFormatting>
  <conditionalFormatting sqref="E7:E156">
    <cfRule type="expression" dxfId="107" priority="13">
      <formula>AND(ROUNDDOWN(($A$4-E7)/365.25,0)&lt;=13,G7&lt;&gt;"OK")</formula>
    </cfRule>
    <cfRule type="expression" dxfId="106" priority="14">
      <formula>AND(ROUNDDOWN(($A$4-E7)/365.25,0)&lt;=14,G7&lt;&gt;"OK")</formula>
    </cfRule>
    <cfRule type="expression" dxfId="105" priority="15">
      <formula>AND(ROUNDDOWN(($A$4-E7)/365.25,0)&lt;=17,G7&lt;&gt;"OK")</formula>
    </cfRule>
  </conditionalFormatting>
  <conditionalFormatting sqref="J7:J156">
    <cfRule type="cellIs" dxfId="104"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24929"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24930"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CD95D-02B8-47D1-B684-2F4A2FA38236}">
  <sheetPr>
    <tabColor rgb="FF00FF00"/>
  </sheetPr>
  <dimension ref="A1:AK43"/>
  <sheetViews>
    <sheetView showZeros="0" zoomScaleNormal="100" workbookViewId="0">
      <selection activeCell="E7" sqref="E7:F7"/>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10.5546875" style="740" customWidth="1"/>
    <col min="10" max="10" width="7.88671875" style="740" customWidth="1"/>
    <col min="11" max="12" width="8.5546875" style="740" customWidth="1"/>
    <col min="13" max="13" width="7.88671875" style="740" customWidth="1"/>
    <col min="14" max="14" width="8.6640625" style="740"/>
    <col min="15" max="15" width="5.109375" style="740" customWidth="1"/>
    <col min="16" max="16" width="11.5546875" style="740" customWidth="1"/>
    <col min="17" max="17" width="9.33203125" style="740" customWidth="1"/>
    <col min="18" max="19" width="8.6640625" style="740"/>
    <col min="20" max="20" width="21.21875" style="740" customWidth="1"/>
    <col min="21" max="21" width="19.33203125" style="740" customWidth="1"/>
    <col min="22" max="22" width="4.44140625" style="740" customWidth="1"/>
    <col min="23" max="23" width="20.77734375" style="740" customWidth="1"/>
    <col min="24" max="24" width="20.21875" style="740" customWidth="1"/>
    <col min="25" max="37" width="11.5546875" style="740" hidden="1" customWidth="1"/>
    <col min="38" max="16384" width="8.6640625" style="740"/>
  </cols>
  <sheetData>
    <row r="1" spans="1:37" ht="24.6" x14ac:dyDescent="0.25">
      <c r="A1" s="815" t="str">
        <f>[10]Altalanos!$A$6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[10]Altalanos!$B$8</f>
        <v>VI. (U16) – Lány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8"/>
      <c r="R3" s="1124"/>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[10]Altalanos!$A$10</f>
        <v>2025. 04. 29-30.</v>
      </c>
      <c r="B4" s="840"/>
      <c r="C4" s="840"/>
      <c r="D4" s="841"/>
      <c r="E4" s="842" t="str">
        <f>[10]Altalanos!$C$10</f>
        <v>Berettyóújfalu</v>
      </c>
      <c r="F4" s="842"/>
      <c r="G4" s="842"/>
      <c r="H4" s="843"/>
      <c r="I4" s="842"/>
      <c r="J4" s="844"/>
      <c r="K4" s="843"/>
      <c r="L4" s="845">
        <f>[10]Altalanos!$E$10</f>
        <v>0</v>
      </c>
      <c r="M4" s="843"/>
      <c r="N4" s="846"/>
      <c r="O4" s="847"/>
      <c r="P4" s="839" t="s">
        <v>99</v>
      </c>
      <c r="Q4" s="834" t="s">
        <v>132</v>
      </c>
      <c r="R4" s="834" t="s">
        <v>130</v>
      </c>
      <c r="S4" s="812"/>
      <c r="T4" s="1144" t="str">
        <f>CONCATENATE(VLOOKUP(LEFT(Q4,1),$A$7:$H$17,5,), " ",VLOOKUP(LEFT(Q4,1),$A$7:$H$17,7,))</f>
        <v>JUHÁSZ Fruzsina</v>
      </c>
      <c r="U4" s="1144" t="str">
        <f>CONCATENATE(VLOOKUP(RIGHT(Q4,1),$A$7:$H$17,5,), " ",VLOOKUP(RIGHT(Q4,1),$A$7:$H$17,7,))</f>
        <v>BŐDE Vivien Hanna</v>
      </c>
      <c r="V4" s="1145"/>
      <c r="W4" s="1144" t="str">
        <f>CONCATENATE(VLOOKUP(LEFT(R4,1),$A$7:$H$17,5,), " ",VLOOKUP(LEFT(R4,1),$A$7:$H$17,7,))</f>
        <v>TARNÓCZKI Dorina</v>
      </c>
      <c r="X4" s="1144" t="str">
        <f>CONCATENATE(VLOOKUP(RIGHT(R4,1),$A$7:$H$17,5,), " ",VLOOKUP(RIGHT(R4,1),$A$7:$H$17,7,))</f>
        <v>PÁLINKÁS Lilla</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P5" s="848" t="s">
        <v>102</v>
      </c>
      <c r="Q5" s="849" t="s">
        <v>129</v>
      </c>
      <c r="R5" s="849" t="s">
        <v>133</v>
      </c>
      <c r="S5" s="812"/>
      <c r="T5" s="854" t="str">
        <f>CONCATENATE(VLOOKUP(LEFT(Q5,1),$A$7:$H$17,5,), " ",VLOOKUP(LEFT(Q5,1),$A$7:$H$17,7,))</f>
        <v>PÁLINKÁS Lilla</v>
      </c>
      <c r="U5" s="854" t="str">
        <f>CONCATENATE(VLOOKUP(RIGHT(Q5,1),$A$7:$H$17,5,), " ",VLOOKUP(RIGHT(Q5,1),$A$7:$H$17,7,))</f>
        <v>JUHÁSZ Fruzsina</v>
      </c>
      <c r="W5" s="854" t="str">
        <f>CONCATENATE(VLOOKUP(LEFT(R5,1),$A$7:$H$17,5,), " ",VLOOKUP(LEFT(R5,1),$A$7:$H$17,7,))</f>
        <v>BŐDE Vivien Hanna</v>
      </c>
      <c r="X5" s="854" t="str">
        <f>CONCATENATE(VLOOKUP(RIGHT(R5,1),$A$7:$H$17,5,), " ",VLOOKUP(RIGHT(R5,1),$A$7:$H$17,7,))</f>
        <v>ESZENYI Eszter Kata</v>
      </c>
      <c r="Y5" s="833">
        <f>IF(OR([10]Altalanos!$A$8="F1",[10]Altalanos!$A$8="F2",[10]Altalanos!$A$8="N1",[10]Altalanos!$A$8="N2"),1,2)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P6" s="852" t="s">
        <v>110</v>
      </c>
      <c r="Q6" s="853" t="s">
        <v>134</v>
      </c>
      <c r="R6" s="853" t="s">
        <v>100</v>
      </c>
      <c r="S6" s="812"/>
      <c r="T6" s="854" t="str">
        <f>CONCATENATE(VLOOKUP(LEFT(Q6,1),$A$7:$H$17,5,), " ",VLOOKUP(LEFT(Q6,1),$A$7:$H$17,7,))</f>
        <v>ESZENYI Eszter Kata</v>
      </c>
      <c r="U6" s="854" t="str">
        <f>CONCATENATE(VLOOKUP(RIGHT(Q6,1),$A$7:$H$17,5,), " ",VLOOKUP(RIGHT(Q6,1),$A$7:$H$17,7,))</f>
        <v>PÁLINKÁS Lilla</v>
      </c>
      <c r="W6" s="854" t="str">
        <f>CONCATENATE(VLOOKUP(LEFT(R6,1),$A$7:$H$17,5,), " ",VLOOKUP(LEFT(R6,1),$A$7:$H$17,7,))</f>
        <v>JUHÁSZ Fruzsina</v>
      </c>
      <c r="X6" s="854" t="str">
        <f>CONCATENATE(VLOOKUP(RIGHT(R6,1),$A$7:$H$17,5,), " ",VLOOKUP(RIGHT(R6,1),$A$7:$H$17,7,))</f>
        <v>TARNÓCZKI Dorina</v>
      </c>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1125">
        <f>IF($B7="","",VLOOKUP($B7,'1MD ELO (18)'!$A$7:$O$22,5))</f>
        <v>0</v>
      </c>
      <c r="D7" s="1125">
        <f>IF($B7="","",VLOOKUP($B7,'1MD ELO (18)'!$A$7:$O$22,15))</f>
        <v>0</v>
      </c>
      <c r="E7" s="1126" t="str">
        <f>UPPER(IF($B7="","",VLOOKUP($B7,'1MD ELO (18)'!$A$7:$O$22,2)))</f>
        <v>ESZENYI</v>
      </c>
      <c r="F7" s="1126"/>
      <c r="G7" s="1126" t="str">
        <f>IF($B7="","",VLOOKUP($B7,'1MD ELO (18)'!$A$7:$O$22,3))</f>
        <v>Eszter Kata</v>
      </c>
      <c r="H7" s="1126"/>
      <c r="I7" s="1146" t="str">
        <f>IF($B7="","",VLOOKUP($B7,'1MD ELO (18)'!$A$7:$O$22,4))</f>
        <v>Db., Tóth Á.</v>
      </c>
      <c r="J7" s="855"/>
      <c r="K7" s="861" t="s">
        <v>257</v>
      </c>
      <c r="L7" s="862" t="e">
        <f>IF(K7="","",CONCATENATE(VLOOKUP($Y$3,$AB$1:$AK$1,K7)," pont"))</f>
        <v>#N/A</v>
      </c>
      <c r="M7" s="863"/>
      <c r="P7" s="839" t="s">
        <v>135</v>
      </c>
      <c r="Q7" s="834" t="s">
        <v>103</v>
      </c>
      <c r="R7" s="834" t="s">
        <v>136</v>
      </c>
      <c r="T7" s="1144" t="str">
        <f>CONCATENATE(VLOOKUP(LEFT(Q7,1),$A$7:$H$17,5,), " ",VLOOKUP(LEFT(Q7,1),$A$7:$H$17,7,))</f>
        <v>TARNÓCZKI Dorina</v>
      </c>
      <c r="U7" s="1144" t="str">
        <f>CONCATENATE(VLOOKUP(RIGHT(Q7,1),$A$7:$H$17,5,), " ",VLOOKUP(RIGHT(Q7,1),$A$7:$H$17,7,))</f>
        <v>ESZENYI Eszter Kata</v>
      </c>
      <c r="V7" s="1145"/>
      <c r="W7" s="1144" t="str">
        <f>CONCATENATE(VLOOKUP(LEFT(R7,1),$A$7:$H$17,5,), " ",VLOOKUP(LEFT(R7,1),$A$7:$H$17,7,))</f>
        <v>PÁLINKÁS Lilla</v>
      </c>
      <c r="X7" s="1144" t="str">
        <f>CONCATENATE(VLOOKUP(RIGHT(R7,1),$A$7:$H$17,5,), " ",VLOOKUP(RIGHT(R7,1),$A$7:$H$17,7,))</f>
        <v>BŐDE Vivien Hanna</v>
      </c>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1128"/>
      <c r="D8" s="1128"/>
      <c r="E8" s="1128"/>
      <c r="F8" s="1128"/>
      <c r="G8" s="1128"/>
      <c r="H8" s="1128"/>
      <c r="I8" s="855"/>
      <c r="J8" s="855"/>
      <c r="K8" s="856"/>
      <c r="L8" s="856"/>
      <c r="M8" s="865"/>
      <c r="P8" s="848" t="s">
        <v>137</v>
      </c>
      <c r="Q8" s="849" t="s">
        <v>111</v>
      </c>
      <c r="R8" s="849" t="s">
        <v>138</v>
      </c>
      <c r="T8" s="1144" t="str">
        <f>CONCATENATE(VLOOKUP(LEFT(Q8,1),$A$7:$H$17,5,), " ",VLOOKUP(LEFT(Q8,1),$A$7:$H$17,7,))</f>
        <v>ESZENYI Eszter Kata</v>
      </c>
      <c r="U8" s="1144" t="str">
        <f>CONCATENATE(VLOOKUP(RIGHT(Q8,1),$A$7:$H$17,5,), " ",VLOOKUP(RIGHT(Q8,1),$A$7:$H$17,7,))</f>
        <v>JUHÁSZ Fruzsina</v>
      </c>
      <c r="V8" s="1145"/>
      <c r="W8" s="1144" t="str">
        <f>CONCATENATE(VLOOKUP(LEFT(R8,1),$A$7:$H$17,5,), " ",VLOOKUP(LEFT(R8,1),$A$7:$H$17,7,))</f>
        <v>BŐDE Vivien Hanna</v>
      </c>
      <c r="X8" s="1144" t="str">
        <f>CONCATENATE(VLOOKUP(RIGHT(R8,1),$A$7:$H$17,5,), " ",VLOOKUP(RIGHT(R8,1),$A$7:$H$17,7,))</f>
        <v>TARNÓCZKI Dorina</v>
      </c>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1125">
        <f>IF($B9="","",VLOOKUP($B9,'1MD ELO (18)'!$A$7:$O$22,5))</f>
        <v>0</v>
      </c>
      <c r="D9" s="1125">
        <f>IF($B9="","",VLOOKUP($B9,'1MD ELO (18)'!$A$7:$O$22,15))</f>
        <v>0</v>
      </c>
      <c r="E9" s="1126" t="str">
        <f>UPPER(IF($B9="","",VLOOKUP($B9,'1MD ELO (18)'!$A$7:$O$22,2)))</f>
        <v>JUHÁSZ</v>
      </c>
      <c r="F9" s="1126"/>
      <c r="G9" s="1126" t="str">
        <f>IF($B9="","",VLOOKUP($B9,'1MD ELO (18)'!$A$7:$O$22,3))</f>
        <v>Fruzsina</v>
      </c>
      <c r="H9" s="1126"/>
      <c r="I9" s="1146" t="str">
        <f>IF($B9="","",VLOOKUP($B9,'1MD ELO (18)'!$A$7:$O$22,4))</f>
        <v>Db., Fazekas M.</v>
      </c>
      <c r="J9" s="855"/>
      <c r="K9" s="861" t="s">
        <v>256</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1128"/>
      <c r="D10" s="1128"/>
      <c r="E10" s="1128"/>
      <c r="F10" s="1128"/>
      <c r="G10" s="1128"/>
      <c r="H10" s="1128"/>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v>3</v>
      </c>
      <c r="C11" s="1125">
        <f>IF($B11="","",VLOOKUP($B11,'1MD ELO (18)'!$A$7:$O$22,5))</f>
        <v>0</v>
      </c>
      <c r="D11" s="1125">
        <f>IF($B11="","",VLOOKUP($B11,'1MD ELO (18)'!$A$7:$O$22,15))</f>
        <v>0</v>
      </c>
      <c r="E11" s="1126" t="str">
        <f>UPPER(IF($B11="","",VLOOKUP($B11,'1MD ELO (18)'!$A$7:$O$22,2)))</f>
        <v>TARNÓCZKI</v>
      </c>
      <c r="F11" s="1126"/>
      <c r="G11" s="1126" t="str">
        <f>IF($B11="","",VLOOKUP($B11,'1MD ELO (18)'!$A$7:$O$22,3))</f>
        <v>Dorina</v>
      </c>
      <c r="H11" s="1126"/>
      <c r="I11" s="1146" t="str">
        <f>IF($B11="","",VLOOKUP($B11,'1MD ELO (18)'!$A$7:$O$22,4))</f>
        <v>Db., D. Egyetem</v>
      </c>
      <c r="J11" s="855"/>
      <c r="K11" s="861" t="s">
        <v>258</v>
      </c>
      <c r="L11" s="862" t="e">
        <f>IF(K11="","",CONCATENATE(VLOOKUP($Y$3,$AB$1:$AK$1,K11)," pont"))</f>
        <v>#N/A</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6"/>
      <c r="B12" s="864"/>
      <c r="C12" s="1128"/>
      <c r="D12" s="1128"/>
      <c r="E12" s="1128"/>
      <c r="F12" s="1128"/>
      <c r="G12" s="1128"/>
      <c r="H12" s="1128"/>
      <c r="I12" s="855"/>
      <c r="J12" s="855"/>
      <c r="K12" s="855"/>
      <c r="L12" s="855"/>
      <c r="M12" s="86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6" t="s">
        <v>131</v>
      </c>
      <c r="B13" s="857">
        <v>4</v>
      </c>
      <c r="C13" s="1125">
        <f>IF($B13="","",VLOOKUP($B13,'1MD ELO (18)'!$A$7:$O$22,5))</f>
        <v>0</v>
      </c>
      <c r="D13" s="1125">
        <f>IF($B13="","",VLOOKUP($B13,'1MD ELO (18)'!$A$7:$O$22,15))</f>
        <v>0</v>
      </c>
      <c r="E13" s="1126" t="str">
        <f>UPPER(IF($B13="","",VLOOKUP($B13,'1MD ELO (18)'!$A$7:$O$22,2)))</f>
        <v>PÁLINKÁS</v>
      </c>
      <c r="F13" s="1126"/>
      <c r="G13" s="1126" t="str">
        <f>IF($B13="","",VLOOKUP($B13,'1MD ELO (18)'!$A$7:$O$22,3))</f>
        <v>Lilla</v>
      </c>
      <c r="H13" s="1126"/>
      <c r="I13" s="1146" t="str">
        <f>IF($B13="","",VLOOKUP($B13,'1MD ELO (18)'!$A$7:$O$22,4))</f>
        <v>Db., Hunyadi J.</v>
      </c>
      <c r="J13" s="855"/>
      <c r="K13" s="861"/>
      <c r="L13" s="862" t="str">
        <f>IF(K13="","",CONCATENATE(VLOOKUP($Y$3,$AB$1:$AK$1,K13)," pont"))</f>
        <v/>
      </c>
      <c r="M13" s="863"/>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6"/>
      <c r="B14" s="864"/>
      <c r="C14" s="1128"/>
      <c r="D14" s="1128"/>
      <c r="E14" s="1128"/>
      <c r="F14" s="1128"/>
      <c r="G14" s="1128"/>
      <c r="H14" s="1128"/>
      <c r="I14" s="855"/>
      <c r="J14" s="855"/>
      <c r="K14" s="856"/>
      <c r="L14" s="856"/>
      <c r="M14" s="865"/>
      <c r="Y14" s="833"/>
      <c r="Z14" s="833"/>
      <c r="AA14" s="833"/>
      <c r="AB14" s="833"/>
      <c r="AC14" s="833"/>
      <c r="AD14" s="833"/>
      <c r="AE14" s="833"/>
      <c r="AF14" s="833"/>
      <c r="AG14" s="833"/>
      <c r="AH14" s="833"/>
      <c r="AI14" s="833"/>
      <c r="AJ14" s="833"/>
      <c r="AK14" s="833"/>
    </row>
    <row r="15" spans="1:37" ht="13.2" x14ac:dyDescent="0.25">
      <c r="A15" s="856" t="s">
        <v>139</v>
      </c>
      <c r="B15" s="857">
        <v>5</v>
      </c>
      <c r="C15" s="1125">
        <f>IF($B15="","",VLOOKUP($B15,'1MD ELO (18)'!$A$7:$O$22,5))</f>
        <v>0</v>
      </c>
      <c r="D15" s="1125">
        <f>IF($B15="","",VLOOKUP($B15,'1MD ELO (18)'!$A$7:$O$22,15))</f>
        <v>0</v>
      </c>
      <c r="E15" s="1126" t="str">
        <f>UPPER(IF($B15="","",VLOOKUP($B15,'1MD ELO (18)'!$A$7:$O$22,2)))</f>
        <v>BŐDE</v>
      </c>
      <c r="F15" s="1126"/>
      <c r="G15" s="1126" t="str">
        <f>IF($B15="","",VLOOKUP($B15,'1MD ELO (18)'!$A$7:$O$22,3))</f>
        <v>Vivien Hanna</v>
      </c>
      <c r="H15" s="1126"/>
      <c r="I15" s="1146" t="str">
        <f>IF($B15="","",VLOOKUP($B15,'1MD ELO (18)'!$A$7:$O$22,4))</f>
        <v>Db., Hunyadi J.</v>
      </c>
      <c r="J15" s="855"/>
      <c r="K15" s="861"/>
      <c r="L15" s="862" t="str">
        <f>IF(K15="","",CONCATENATE(VLOOKUP($Y$3,$AB$1:$AK$1,K15)," pont"))</f>
        <v/>
      </c>
      <c r="M15" s="863"/>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ESZENYI</v>
      </c>
      <c r="E18" s="868"/>
      <c r="F18" s="868" t="str">
        <f>E9</f>
        <v>JUHÁSZ</v>
      </c>
      <c r="G18" s="868"/>
      <c r="H18" s="868" t="str">
        <f>E11</f>
        <v>TARNÓCZKI</v>
      </c>
      <c r="I18" s="868"/>
      <c r="J18" s="868"/>
      <c r="K18" s="868"/>
      <c r="L18" s="868"/>
      <c r="M18" s="868"/>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ESZENYI</v>
      </c>
      <c r="C19" s="870"/>
      <c r="D19" s="871"/>
      <c r="E19" s="871"/>
      <c r="F19" s="1130" t="s">
        <v>479</v>
      </c>
      <c r="G19" s="872"/>
      <c r="H19" s="872" t="s">
        <v>480</v>
      </c>
      <c r="I19" s="872"/>
      <c r="J19" s="868"/>
      <c r="K19" s="868"/>
      <c r="L19" s="868"/>
      <c r="M19" s="868"/>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JUHÁSZ</v>
      </c>
      <c r="C20" s="870"/>
      <c r="D20" s="872" t="s">
        <v>481</v>
      </c>
      <c r="E20" s="872"/>
      <c r="F20" s="871"/>
      <c r="G20" s="871"/>
      <c r="H20" s="872" t="s">
        <v>482</v>
      </c>
      <c r="I20" s="872"/>
      <c r="J20" s="872"/>
      <c r="K20" s="872"/>
      <c r="L20" s="868"/>
      <c r="M20" s="868"/>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TARNÓCZKI</v>
      </c>
      <c r="C21" s="870"/>
      <c r="D21" s="872" t="s">
        <v>483</v>
      </c>
      <c r="E21" s="872"/>
      <c r="F21" s="872" t="s">
        <v>484</v>
      </c>
      <c r="G21" s="872"/>
      <c r="H21" s="871"/>
      <c r="I21" s="871"/>
      <c r="J21" s="872"/>
      <c r="K21" s="872"/>
      <c r="L21" s="872"/>
      <c r="M21" s="872"/>
      <c r="Y21" s="833"/>
      <c r="Z21" s="833"/>
      <c r="AA21" s="833" t="s">
        <v>114</v>
      </c>
      <c r="AB21" s="833">
        <v>90</v>
      </c>
      <c r="AC21" s="833">
        <v>60</v>
      </c>
      <c r="AD21" s="833">
        <v>45</v>
      </c>
      <c r="AE21" s="833">
        <v>34</v>
      </c>
      <c r="AF21" s="833">
        <v>27</v>
      </c>
      <c r="AG21" s="833">
        <v>22</v>
      </c>
      <c r="AH21" s="833">
        <v>18</v>
      </c>
      <c r="AI21" s="833">
        <v>15</v>
      </c>
      <c r="AJ21" s="833">
        <v>12</v>
      </c>
      <c r="AK21" s="833">
        <v>9</v>
      </c>
    </row>
    <row r="22" spans="1:37" ht="18.75" customHeight="1" x14ac:dyDescent="0.25">
      <c r="A22" s="869" t="s">
        <v>131</v>
      </c>
      <c r="B22" s="870"/>
      <c r="C22" s="870"/>
      <c r="D22" s="872"/>
      <c r="E22" s="872"/>
      <c r="F22" s="872"/>
      <c r="G22" s="872"/>
      <c r="H22" s="868"/>
      <c r="I22" s="868"/>
      <c r="J22" s="871"/>
      <c r="K22" s="871"/>
      <c r="L22" s="872"/>
      <c r="M22" s="872"/>
      <c r="Y22" s="833"/>
      <c r="Z22" s="833"/>
      <c r="AA22" s="833" t="s">
        <v>115</v>
      </c>
      <c r="AB22" s="833">
        <v>60</v>
      </c>
      <c r="AC22" s="833">
        <v>40</v>
      </c>
      <c r="AD22" s="833">
        <v>30</v>
      </c>
      <c r="AE22" s="833">
        <v>20</v>
      </c>
      <c r="AF22" s="833">
        <v>18</v>
      </c>
      <c r="AG22" s="833">
        <v>15</v>
      </c>
      <c r="AH22" s="833">
        <v>12</v>
      </c>
      <c r="AI22" s="833">
        <v>10</v>
      </c>
      <c r="AJ22" s="833">
        <v>8</v>
      </c>
      <c r="AK22" s="833">
        <v>6</v>
      </c>
    </row>
    <row r="23" spans="1:37" ht="18.75" customHeight="1" x14ac:dyDescent="0.25">
      <c r="A23" s="869" t="s">
        <v>139</v>
      </c>
      <c r="B23" s="870"/>
      <c r="C23" s="870"/>
      <c r="D23" s="872"/>
      <c r="E23" s="872"/>
      <c r="F23" s="872"/>
      <c r="G23" s="872"/>
      <c r="H23" s="868"/>
      <c r="I23" s="868"/>
      <c r="J23" s="868"/>
      <c r="K23" s="868"/>
      <c r="L23" s="871"/>
      <c r="M23" s="871"/>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55"/>
    </row>
    <row r="33" spans="1:18" ht="13.2" x14ac:dyDescent="0.25">
      <c r="A33" s="873" t="s">
        <v>54</v>
      </c>
      <c r="B33" s="874"/>
      <c r="C33" s="875"/>
      <c r="D33" s="876" t="s">
        <v>60</v>
      </c>
      <c r="E33" s="877" t="s">
        <v>61</v>
      </c>
      <c r="F33" s="878"/>
      <c r="G33" s="876" t="s">
        <v>60</v>
      </c>
      <c r="H33" s="877" t="s">
        <v>123</v>
      </c>
      <c r="I33" s="879"/>
      <c r="J33" s="877" t="s">
        <v>124</v>
      </c>
      <c r="K33" s="880" t="s">
        <v>125</v>
      </c>
      <c r="L33" s="850"/>
      <c r="M33" s="878"/>
      <c r="P33" s="883"/>
      <c r="Q33" s="883"/>
      <c r="R33" s="884"/>
    </row>
    <row r="34" spans="1:18" ht="13.2" x14ac:dyDescent="0.25">
      <c r="A34" s="885" t="s">
        <v>65</v>
      </c>
      <c r="B34" s="886"/>
      <c r="C34" s="887"/>
      <c r="D34" s="888"/>
      <c r="E34" s="889"/>
      <c r="F34" s="889"/>
      <c r="G34" s="890" t="s">
        <v>66</v>
      </c>
      <c r="H34" s="886"/>
      <c r="I34" s="891"/>
      <c r="J34" s="892"/>
      <c r="K34" s="893" t="s">
        <v>67</v>
      </c>
      <c r="L34" s="894"/>
      <c r="M34" s="914"/>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03" priority="2" operator="equal">
      <formula>"Bye"</formula>
    </cfRule>
  </conditionalFormatting>
  <conditionalFormatting sqref="R41">
    <cfRule type="expression" dxfId="102" priority="1">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96DB6-9930-4043-92D2-785B9B933667}">
  <sheetPr>
    <tabColor rgb="FFCCFFFF"/>
  </sheetPr>
  <dimension ref="A1:Q156"/>
  <sheetViews>
    <sheetView showGridLines="0" showZeros="0" zoomScaleNormal="100" workbookViewId="0">
      <pane ySplit="6" topLeftCell="A7" activePane="bottomLeft" state="frozen"/>
      <selection pane="bottomLeft" activeCell="D10" sqref="D10"/>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[11]Altalanos!$A$6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[11]Altalanos!$A$8</f>
        <v>VII. (U18) – Fiú / A</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[11]Altalanos!$A$10</f>
        <v>2025. 04. 29-30.</v>
      </c>
      <c r="B5" s="766"/>
      <c r="C5" s="767" t="str">
        <f>[11]Altalanos!$C$10</f>
        <v>Berettyóújfalu</v>
      </c>
      <c r="D5" s="768" t="str">
        <f>[11]Altalanos!$D$10</f>
        <v xml:space="preserve">  </v>
      </c>
      <c r="E5" s="768"/>
      <c r="F5" s="768"/>
      <c r="G5" s="768"/>
      <c r="H5" s="769">
        <f>[11]Altalanos!$E$10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87</v>
      </c>
      <c r="C7" s="787" t="s">
        <v>485</v>
      </c>
      <c r="D7" s="788" t="s">
        <v>486</v>
      </c>
      <c r="E7" s="789"/>
      <c r="F7" s="790"/>
      <c r="G7" s="791"/>
      <c r="H7" s="788"/>
      <c r="I7" s="788"/>
      <c r="J7" s="792"/>
      <c r="K7" s="793"/>
      <c r="L7" s="794"/>
      <c r="M7" s="793"/>
      <c r="N7" s="795"/>
      <c r="O7" s="788"/>
      <c r="P7" s="796"/>
      <c r="Q7" s="797"/>
    </row>
    <row r="8" spans="1:17" s="798" customFormat="1" ht="18.75" customHeight="1" x14ac:dyDescent="0.25">
      <c r="A8" s="786">
        <v>2</v>
      </c>
      <c r="B8" s="787"/>
      <c r="C8" s="787"/>
      <c r="D8" s="788"/>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A156 B8:D156">
    <cfRule type="expression" dxfId="101" priority="15">
      <formula>$Q7&gt;=1</formula>
    </cfRule>
  </conditionalFormatting>
  <conditionalFormatting sqref="B7:D37">
    <cfRule type="expression" dxfId="100" priority="1">
      <formula>$Q7&gt;=1</formula>
    </cfRule>
  </conditionalFormatting>
  <conditionalFormatting sqref="E7:E14">
    <cfRule type="expression" dxfId="99" priority="5">
      <formula>AND(ROUNDDOWN(($A$4-E7)/365.25,0)&lt;=13,G7&lt;&gt;"OK")</formula>
    </cfRule>
    <cfRule type="expression" dxfId="98" priority="6">
      <formula>AND(ROUNDDOWN(($A$4-E7)/365.25,0)&lt;=14,G7&lt;&gt;"OK")</formula>
    </cfRule>
    <cfRule type="expression" dxfId="97" priority="7">
      <formula>AND(ROUNDDOWN(($A$4-E7)/365.25,0)&lt;=17,G7&lt;&gt;"OK")</formula>
    </cfRule>
    <cfRule type="expression" dxfId="96" priority="8">
      <formula>AND(ROUNDDOWN(($A$4-E7)/365.25,0)&lt;=13,G7&lt;&gt;"OK")</formula>
    </cfRule>
    <cfRule type="expression" dxfId="95" priority="9">
      <formula>AND(ROUNDDOWN(($A$4-E7)/365.25,0)&lt;=14,G7&lt;&gt;"OK")</formula>
    </cfRule>
    <cfRule type="expression" dxfId="94" priority="10">
      <formula>AND(ROUNDDOWN(($A$4-E7)/365.25,0)&lt;=17,G7&lt;&gt;"OK")</formula>
    </cfRule>
  </conditionalFormatting>
  <conditionalFormatting sqref="E7:E27 E29:E37">
    <cfRule type="expression" dxfId="93" priority="2">
      <formula>AND(ROUNDDOWN(($A$4-E7)/365.25,0)&lt;=13,G7&lt;&gt;"OK")</formula>
    </cfRule>
    <cfRule type="expression" dxfId="92" priority="3">
      <formula>AND(ROUNDDOWN(($A$4-E7)/365.25,0)&lt;=14,G7&lt;&gt;"OK")</formula>
    </cfRule>
    <cfRule type="expression" dxfId="91" priority="4">
      <formula>AND(ROUNDDOWN(($A$4-E7)/365.25,0)&lt;=17,G7&lt;&gt;"OK")</formula>
    </cfRule>
  </conditionalFormatting>
  <conditionalFormatting sqref="E7:E156">
    <cfRule type="expression" dxfId="90" priority="12">
      <formula>AND(ROUNDDOWN(($A$4-E7)/365.25,0)&lt;=13,G7&lt;&gt;"OK")</formula>
    </cfRule>
    <cfRule type="expression" dxfId="89" priority="13">
      <formula>AND(ROUNDDOWN(($A$4-E7)/365.25,0)&lt;=14,G7&lt;&gt;"OK")</formula>
    </cfRule>
    <cfRule type="expression" dxfId="88" priority="14">
      <formula>AND(ROUNDDOWN(($A$4-E7)/365.25,0)&lt;=17,G7&lt;&gt;"OK")</formula>
    </cfRule>
  </conditionalFormatting>
  <conditionalFormatting sqref="J7:J156">
    <cfRule type="cellIs" dxfId="87"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26977"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26978"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C7EF7-9928-412F-B19F-CFE731A2AB9A}">
  <sheetPr>
    <tabColor rgb="FF00FF00"/>
  </sheetPr>
  <dimension ref="A1:AK43"/>
  <sheetViews>
    <sheetView showZeros="0" zoomScaleNormal="100" workbookViewId="0">
      <selection activeCell="D10" sqref="D10"/>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4" width="8.6640625" style="740"/>
    <col min="25" max="25" width="10.33203125" style="740" hidden="1" customWidth="1"/>
    <col min="26" max="37" width="11.5546875" style="740" hidden="1" customWidth="1"/>
    <col min="38" max="16384" width="8.6640625" style="740"/>
  </cols>
  <sheetData>
    <row r="1" spans="1:37" ht="24.6" x14ac:dyDescent="0.25">
      <c r="A1" s="815" t="str">
        <f>[11]Altalanos!$A$6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826" t="str">
        <f>[11]Altalanos!$A$8</f>
        <v>VII. (U18) – Fiú / A</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[11]Altalanos!$A$10</f>
        <v>2025. 04. 29-30.</v>
      </c>
      <c r="B4" s="840"/>
      <c r="C4" s="840"/>
      <c r="D4" s="841"/>
      <c r="E4" s="842" t="str">
        <f>[11]Altalanos!$C$10</f>
        <v>Berettyóújfalu</v>
      </c>
      <c r="F4" s="842"/>
      <c r="G4" s="842"/>
      <c r="H4" s="843"/>
      <c r="I4" s="842"/>
      <c r="J4" s="844"/>
      <c r="K4" s="843"/>
      <c r="L4" s="845">
        <f>[11]Altalanos!$E$10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Y5" s="833">
        <f>IF(OR([11]Altalanos!$A$8="F1",[11]Altalanos!$A$8="F2",[11]Altalanos!$A$8="N1",[11]Altalanos!$A$8="N2"),1,2)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(19)'!$A$7:$O$22,5))</f>
        <v>0</v>
      </c>
      <c r="D7" s="858">
        <f>IF($B7="","",VLOOKUP($B7,'1MD ELO (19)'!$A$7:$O$22,15))</f>
        <v>0</v>
      </c>
      <c r="E7" s="859" t="str">
        <f>UPPER(IF($B7="","",VLOOKUP($B7,'1MD ELO (19)'!$A$7:$O$22,2)))</f>
        <v>KISS</v>
      </c>
      <c r="F7" s="860"/>
      <c r="G7" s="859" t="str">
        <f>IF($B7="","",VLOOKUP($B7,'1MD ELO (19)'!$A$7:$O$22,3))</f>
        <v>Benedek</v>
      </c>
      <c r="H7" s="860"/>
      <c r="I7" s="859" t="str">
        <f>IF($B7="","",VLOOKUP($B7,'1MD ELO (19)'!$A$7:$O$22,4))</f>
        <v>Hsz., Ber. SZC</v>
      </c>
      <c r="J7" s="855"/>
      <c r="K7" s="861" t="s">
        <v>256</v>
      </c>
      <c r="L7" s="862"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c r="C9" s="858" t="str">
        <f>IF($B9="","",VLOOKUP($B9,'1MD ELO (19)'!$A$7:$O$22,5))</f>
        <v/>
      </c>
      <c r="D9" s="858" t="str">
        <f>IF($B9="","",VLOOKUP($B9,'1MD ELO (19)'!$A$7:$O$22,15))</f>
        <v/>
      </c>
      <c r="E9" s="859" t="str">
        <f>UPPER(IF($B9="","",VLOOKUP($B9,'1MD ELO (19)'!$A$7:$O$22,2)))</f>
        <v/>
      </c>
      <c r="F9" s="860"/>
      <c r="G9" s="859" t="str">
        <f>IF($B9="","",VLOOKUP($B9,'1MD ELO (19)'!$A$7:$O$22,3))</f>
        <v/>
      </c>
      <c r="H9" s="860"/>
      <c r="I9" s="859" t="str">
        <f>IF($B9="","",VLOOKUP($B9,'1MD ELO (19)'!$A$7:$O$22,4))</f>
        <v/>
      </c>
      <c r="J9" s="855"/>
      <c r="K9" s="861"/>
      <c r="L9" s="862" t="str">
        <f>IF(K9="","",CONCATENATE(VLOOKUP($Y$3,$AB$1:$AK$1,K9)," pont"))</f>
        <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(19)'!$A$7:$O$22,5))</f>
        <v/>
      </c>
      <c r="D11" s="858" t="str">
        <f>IF($B11="","",VLOOKUP($B11,'1MD ELO (19)'!$A$7:$O$22,15))</f>
        <v/>
      </c>
      <c r="E11" s="859" t="str">
        <f>UPPER(IF($B11="","",VLOOKUP($B11,'1MD ELO (19)'!$A$7:$O$22,2)))</f>
        <v/>
      </c>
      <c r="F11" s="860"/>
      <c r="G11" s="859" t="str">
        <f>IF($B11="","",VLOOKUP($B11,'1MD ELO (19)'!$A$7:$O$22,3))</f>
        <v/>
      </c>
      <c r="H11" s="860"/>
      <c r="I11" s="859" t="str">
        <f>IF($B11="","",VLOOKUP($B11,'1MD ELO (19)'!$A$7:$O$22,4))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KISS</v>
      </c>
      <c r="E18" s="868"/>
      <c r="F18" s="868" t="str">
        <f>E9</f>
        <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KISS</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86" priority="1" operator="equal">
      <formula>"Bye"</formula>
    </cfRule>
  </conditionalFormatting>
  <conditionalFormatting sqref="R41">
    <cfRule type="expression" dxfId="85"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4A6D9-4427-4804-AB6F-B0FF074F3833}">
  <sheetPr>
    <tabColor rgb="FFCCFFFF"/>
  </sheetPr>
  <dimension ref="A1:Q156"/>
  <sheetViews>
    <sheetView showGridLines="0" showZeros="0" zoomScaleNormal="100" workbookViewId="0">
      <pane ySplit="6" topLeftCell="A7" activePane="bottomLeft" state="frozen"/>
      <selection activeCell="D10" sqref="D10"/>
      <selection pane="bottomLeft" activeCell="D10" sqref="D10"/>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[11]Altalanos!$A$6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[11]Altalanos!$B$8</f>
        <v>VII. (U18)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[11]Altalanos!$A$10</f>
        <v>2025. 04. 29-30.</v>
      </c>
      <c r="B5" s="766"/>
      <c r="C5" s="767" t="str">
        <f>[11]Altalanos!$C$10</f>
        <v>Berettyóújfalu</v>
      </c>
      <c r="D5" s="768" t="str">
        <f>[11]Altalanos!$D$10</f>
        <v xml:space="preserve">  </v>
      </c>
      <c r="E5" s="768"/>
      <c r="F5" s="768"/>
      <c r="G5" s="768"/>
      <c r="H5" s="769">
        <f>[11]Altalanos!$E$10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487</v>
      </c>
      <c r="C7" s="787" t="s">
        <v>419</v>
      </c>
      <c r="D7" s="788" t="s">
        <v>415</v>
      </c>
      <c r="E7" s="789"/>
      <c r="F7" s="790"/>
      <c r="G7" s="791"/>
      <c r="H7" s="788"/>
      <c r="I7" s="788"/>
      <c r="J7" s="792"/>
      <c r="K7" s="793"/>
      <c r="L7" s="794"/>
      <c r="M7" s="793"/>
      <c r="N7" s="795"/>
      <c r="O7" s="788"/>
      <c r="P7" s="796"/>
      <c r="Q7" s="797"/>
    </row>
    <row r="8" spans="1:17" s="798" customFormat="1" ht="18.75" customHeight="1" x14ac:dyDescent="0.25">
      <c r="A8" s="786">
        <v>2</v>
      </c>
      <c r="B8" s="787" t="s">
        <v>273</v>
      </c>
      <c r="C8" s="787" t="s">
        <v>452</v>
      </c>
      <c r="D8" s="788" t="s">
        <v>433</v>
      </c>
      <c r="E8" s="789"/>
      <c r="F8" s="799"/>
      <c r="G8" s="800"/>
      <c r="H8" s="788"/>
      <c r="I8" s="788"/>
      <c r="J8" s="792"/>
      <c r="K8" s="793"/>
      <c r="L8" s="794"/>
      <c r="M8" s="793"/>
      <c r="N8" s="795"/>
      <c r="O8" s="788"/>
      <c r="P8" s="796"/>
      <c r="Q8" s="797"/>
    </row>
    <row r="9" spans="1:17" s="798" customFormat="1" ht="18.75" customHeight="1" x14ac:dyDescent="0.25">
      <c r="A9" s="786">
        <v>3</v>
      </c>
      <c r="B9" s="787" t="s">
        <v>488</v>
      </c>
      <c r="C9" s="787" t="s">
        <v>275</v>
      </c>
      <c r="D9" s="788" t="s">
        <v>489</v>
      </c>
      <c r="E9" s="789"/>
      <c r="F9" s="799"/>
      <c r="G9" s="800"/>
      <c r="H9" s="788"/>
      <c r="I9" s="788"/>
      <c r="J9" s="792"/>
      <c r="K9" s="793"/>
      <c r="L9" s="794"/>
      <c r="M9" s="793"/>
      <c r="N9" s="795"/>
      <c r="O9" s="788"/>
      <c r="P9" s="801"/>
      <c r="Q9" s="802"/>
    </row>
    <row r="10" spans="1:17" s="798" customFormat="1" ht="18.75" customHeight="1" x14ac:dyDescent="0.25">
      <c r="A10" s="786">
        <v>4</v>
      </c>
      <c r="B10" s="787" t="s">
        <v>490</v>
      </c>
      <c r="C10" s="787" t="s">
        <v>491</v>
      </c>
      <c r="D10" s="788" t="s">
        <v>492</v>
      </c>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84" priority="12">
      <formula>$Q7&gt;=1</formula>
    </cfRule>
  </conditionalFormatting>
  <conditionalFormatting sqref="B7:D37">
    <cfRule type="expression" dxfId="83" priority="1">
      <formula>$Q7&gt;=1</formula>
    </cfRule>
  </conditionalFormatting>
  <conditionalFormatting sqref="E7:E14">
    <cfRule type="expression" dxfId="82" priority="5">
      <formula>AND(ROUNDDOWN(($A$4-E7)/365.25,0)&lt;=13,G7&lt;&gt;"OK")</formula>
    </cfRule>
    <cfRule type="expression" dxfId="81" priority="6">
      <formula>AND(ROUNDDOWN(($A$4-E7)/365.25,0)&lt;=14,G7&lt;&gt;"OK")</formula>
    </cfRule>
    <cfRule type="expression" dxfId="80" priority="7">
      <formula>AND(ROUNDDOWN(($A$4-E7)/365.25,0)&lt;=17,G7&lt;&gt;"OK")</formula>
    </cfRule>
    <cfRule type="expression" dxfId="79" priority="8">
      <formula>AND(ROUNDDOWN(($A$4-E7)/365.25,0)&lt;=13,G7&lt;&gt;"OK")</formula>
    </cfRule>
    <cfRule type="expression" dxfId="78" priority="9">
      <formula>AND(ROUNDDOWN(($A$4-E7)/365.25,0)&lt;=14,G7&lt;&gt;"OK")</formula>
    </cfRule>
    <cfRule type="expression" dxfId="77" priority="10">
      <formula>AND(ROUNDDOWN(($A$4-E7)/365.25,0)&lt;=17,G7&lt;&gt;"OK")</formula>
    </cfRule>
  </conditionalFormatting>
  <conditionalFormatting sqref="E7:E27 E29:E37">
    <cfRule type="expression" dxfId="76" priority="2">
      <formula>AND(ROUNDDOWN(($A$4-E7)/365.25,0)&lt;=13,G7&lt;&gt;"OK")</formula>
    </cfRule>
    <cfRule type="expression" dxfId="75" priority="3">
      <formula>AND(ROUNDDOWN(($A$4-E7)/365.25,0)&lt;=14,G7&lt;&gt;"OK")</formula>
    </cfRule>
    <cfRule type="expression" dxfId="74" priority="4">
      <formula>AND(ROUNDDOWN(($A$4-E7)/365.25,0)&lt;=17,G7&lt;&gt;"OK")</formula>
    </cfRule>
  </conditionalFormatting>
  <conditionalFormatting sqref="E7:E156">
    <cfRule type="expression" dxfId="73" priority="13">
      <formula>AND(ROUNDDOWN(($A$4-E7)/365.25,0)&lt;=13,G7&lt;&gt;"OK")</formula>
    </cfRule>
    <cfRule type="expression" dxfId="72" priority="14">
      <formula>AND(ROUNDDOWN(($A$4-E7)/365.25,0)&lt;=14,G7&lt;&gt;"OK")</formula>
    </cfRule>
    <cfRule type="expression" dxfId="71" priority="15">
      <formula>AND(ROUNDDOWN(($A$4-E7)/365.25,0)&lt;=17,G7&lt;&gt;"OK")</formula>
    </cfRule>
  </conditionalFormatting>
  <conditionalFormatting sqref="J7:J156">
    <cfRule type="cellIs" dxfId="70"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29025"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29026"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712E-2A3E-46A7-B784-07E57874A519}">
  <sheetPr>
    <tabColor rgb="FF00FF00"/>
  </sheetPr>
  <dimension ref="A1:AL43"/>
  <sheetViews>
    <sheetView showZeros="0" topLeftCell="A4" zoomScaleNormal="100" workbookViewId="0">
      <selection activeCell="D10" sqref="D10"/>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7.88671875" style="740" customWidth="1"/>
    <col min="11" max="12" width="8.5546875" style="740" customWidth="1"/>
    <col min="13" max="13" width="7.88671875" style="740" customWidth="1"/>
    <col min="14" max="14" width="8.6640625" style="740"/>
    <col min="15" max="16" width="4.44140625" style="740" customWidth="1"/>
    <col min="17" max="17" width="12.109375" style="740" customWidth="1"/>
    <col min="18" max="18" width="7.88671875" style="740" customWidth="1"/>
    <col min="19" max="19" width="7.44140625" style="740" customWidth="1"/>
    <col min="20" max="20" width="8.6640625" style="740"/>
    <col min="21" max="21" width="18.44140625" style="740" customWidth="1"/>
    <col min="22" max="22" width="19.33203125" style="740" customWidth="1"/>
    <col min="23" max="23" width="3.77734375" style="740" customWidth="1"/>
    <col min="24" max="24" width="16.21875" style="740" customWidth="1"/>
    <col min="25" max="25" width="17" style="740" customWidth="1"/>
    <col min="26" max="38" width="11.5546875" style="740" hidden="1" customWidth="1"/>
    <col min="39" max="16384" width="8.6640625" style="740"/>
  </cols>
  <sheetData>
    <row r="1" spans="1:38" ht="24.6" x14ac:dyDescent="0.25">
      <c r="A1" s="815" t="str">
        <f>[11]Altalanos!$A$6</f>
        <v>Diákolimpia / H-B vm</v>
      </c>
      <c r="B1" s="815"/>
      <c r="C1" s="815"/>
      <c r="D1" s="815"/>
      <c r="E1" s="815"/>
      <c r="F1" s="815"/>
      <c r="G1" s="816"/>
      <c r="H1" s="817" t="s">
        <v>83</v>
      </c>
      <c r="I1" s="818"/>
      <c r="J1" s="819"/>
      <c r="L1" s="820"/>
      <c r="M1" s="821"/>
      <c r="N1" s="822"/>
      <c r="O1" s="822"/>
      <c r="P1" s="822"/>
      <c r="Q1" s="823"/>
      <c r="R1" s="822"/>
      <c r="AC1" s="824" t="e">
        <f>IF(Z5=1,CONCATENATE(VLOOKUP(Z3,AB16:AI27,2)),CONCATENATE(VLOOKUP(Z3,AB2:AL13,2)))</f>
        <v>#N/A</v>
      </c>
      <c r="AD1" s="824" t="e">
        <f>IF(Z5=1,CONCATENATE(VLOOKUP(Z3,AB16:AL27,3)),CONCATENATE(VLOOKUP(Z3,AB2:AL13,3)))</f>
        <v>#N/A</v>
      </c>
      <c r="AE1" s="824" t="e">
        <f>IF(Z5=1,CONCATENATE(VLOOKUP(Z3,AB16:AL27,4)),CONCATENATE(VLOOKUP(Z3,AB2:AL13,4)))</f>
        <v>#N/A</v>
      </c>
      <c r="AF1" s="824" t="e">
        <f>IF(Z5=1,CONCATENATE(VLOOKUP(Z3,AB16:AL27,5)),CONCATENATE(VLOOKUP(Z3,AB2:AL13,5)))</f>
        <v>#N/A</v>
      </c>
      <c r="AG1" s="824" t="e">
        <f>IF(Z5=1,CONCATENATE(VLOOKUP(Z3,AB16:AL27,6)),CONCATENATE(VLOOKUP(Z3,AB2:AL13,6)))</f>
        <v>#N/A</v>
      </c>
      <c r="AH1" s="824" t="e">
        <f>IF(Z5=1,CONCATENATE(VLOOKUP(Z3,AB16:AL27,7)),CONCATENATE(VLOOKUP(Z3,AB2:AL13,7)))</f>
        <v>#N/A</v>
      </c>
      <c r="AI1" s="824" t="e">
        <f>IF(Z5=1,CONCATENATE(VLOOKUP(Z3,AB16:AL27,8)),CONCATENATE(VLOOKUP(Z3,AB2:AL13,8)))</f>
        <v>#N/A</v>
      </c>
      <c r="AJ1" s="824" t="e">
        <f>IF(Z5=1,CONCATENATE(VLOOKUP(Z3,AB16:AL27,9)),CONCATENATE(VLOOKUP(Z3,AB2:AL13,9)))</f>
        <v>#N/A</v>
      </c>
      <c r="AK1" s="824" t="e">
        <f>IF(Z5=1,CONCATENATE(VLOOKUP(Z3,AB16:AL27,10)),CONCATENATE(VLOOKUP(Z3,AB2:AL13,10)))</f>
        <v>#N/A</v>
      </c>
      <c r="AL1" s="824" t="e">
        <f>IF(Z5=1,CONCATENATE(VLOOKUP(Z3,AB16:AL27,11)),CONCATENATE(VLOOKUP(Z3,AB2:AL13,11)))</f>
        <v>#N/A</v>
      </c>
    </row>
    <row r="2" spans="1:38" ht="13.2" x14ac:dyDescent="0.25">
      <c r="A2" s="825" t="s">
        <v>32</v>
      </c>
      <c r="B2" s="826"/>
      <c r="C2" s="826"/>
      <c r="D2" s="826"/>
      <c r="E2" s="935" t="str">
        <f>[11]Altalanos!$B$8</f>
        <v>VII. (U18) – Fiú / B</v>
      </c>
      <c r="F2" s="826"/>
      <c r="G2" s="827"/>
      <c r="H2" s="828"/>
      <c r="I2" s="828"/>
      <c r="J2" s="829"/>
      <c r="K2" s="820"/>
      <c r="L2" s="820"/>
      <c r="M2" s="820"/>
      <c r="N2" s="830"/>
      <c r="O2" s="831"/>
      <c r="P2" s="830"/>
      <c r="Q2" s="831"/>
      <c r="R2" s="830"/>
      <c r="Z2" s="832"/>
      <c r="AA2" s="833"/>
      <c r="AB2" s="833" t="s">
        <v>98</v>
      </c>
      <c r="AC2" s="834">
        <v>150</v>
      </c>
      <c r="AD2" s="834">
        <v>120</v>
      </c>
      <c r="AE2" s="834">
        <v>100</v>
      </c>
      <c r="AF2" s="834">
        <v>80</v>
      </c>
      <c r="AG2" s="834">
        <v>70</v>
      </c>
      <c r="AH2" s="834">
        <v>60</v>
      </c>
      <c r="AI2" s="834">
        <v>55</v>
      </c>
      <c r="AJ2" s="834">
        <v>50</v>
      </c>
      <c r="AK2" s="834">
        <v>45</v>
      </c>
      <c r="AL2" s="834">
        <v>40</v>
      </c>
    </row>
    <row r="3" spans="1:38" ht="13.2" x14ac:dyDescent="0.25">
      <c r="A3" s="756" t="s">
        <v>24</v>
      </c>
      <c r="B3" s="756"/>
      <c r="C3" s="756"/>
      <c r="D3" s="756"/>
      <c r="E3" s="756" t="s">
        <v>13</v>
      </c>
      <c r="F3" s="756"/>
      <c r="G3" s="756"/>
      <c r="H3" s="756" t="s">
        <v>35</v>
      </c>
      <c r="I3" s="756"/>
      <c r="J3" s="835"/>
      <c r="K3" s="756"/>
      <c r="L3" s="836"/>
      <c r="M3" s="836" t="s">
        <v>36</v>
      </c>
      <c r="N3" s="837"/>
      <c r="O3" s="838"/>
      <c r="P3" s="837"/>
      <c r="Q3" s="839" t="s">
        <v>99</v>
      </c>
      <c r="R3" s="834" t="s">
        <v>100</v>
      </c>
      <c r="S3" s="834" t="s">
        <v>127</v>
      </c>
      <c r="U3" s="854" t="str">
        <f>CONCATENATE(VLOOKUP(LEFT(R3,1),$A$7:$H$13,5,), " ",VLOOKUP(LEFT(R3,1),$A$7:$H$13,7,))</f>
        <v>SZILÁGYI Bálint</v>
      </c>
      <c r="V3" s="854" t="str">
        <f>CONCATENATE(VLOOKUP(RIGHT(R3,1),$A$7:$H$13,5,), " ",VLOOKUP(RIGHT(R3,1),$A$7:$H$13,7,))</f>
        <v>BERKÓ Botond</v>
      </c>
      <c r="X3" s="854" t="str">
        <f>CONCATENATE(VLOOKUP(LEFT(S3,1),$A$7:$H$13,5,), " ",VLOOKUP(LEFT(S3,1),$A$7:$H$13,7,))</f>
        <v>UJLAKI Gábor</v>
      </c>
      <c r="Y3" s="854" t="str">
        <f>CONCATENATE(VLOOKUP(RIGHT(S3,1),$A$7:$H$13,5,), " ",VLOOKUP(RIGHT(S3,1),$A$7:$H$13,7,))</f>
        <v>ZAGYVA Zsolt</v>
      </c>
      <c r="Z3" s="833">
        <f>IF(H4="OB","A",IF(H4="IX","W",H4))</f>
        <v>0</v>
      </c>
      <c r="AA3" s="833"/>
      <c r="AB3" s="833" t="s">
        <v>101</v>
      </c>
      <c r="AC3" s="834">
        <v>120</v>
      </c>
      <c r="AD3" s="834">
        <v>90</v>
      </c>
      <c r="AE3" s="834">
        <v>65</v>
      </c>
      <c r="AF3" s="834">
        <v>55</v>
      </c>
      <c r="AG3" s="834">
        <v>50</v>
      </c>
      <c r="AH3" s="834">
        <v>45</v>
      </c>
      <c r="AI3" s="834">
        <v>40</v>
      </c>
      <c r="AJ3" s="834">
        <v>35</v>
      </c>
      <c r="AK3" s="834">
        <v>25</v>
      </c>
      <c r="AL3" s="834">
        <v>20</v>
      </c>
    </row>
    <row r="4" spans="1:38" ht="13.8" thickBot="1" x14ac:dyDescent="0.3">
      <c r="A4" s="840" t="str">
        <f>[11]Altalanos!$A$10</f>
        <v>2025. 04. 29-30.</v>
      </c>
      <c r="B4" s="840"/>
      <c r="C4" s="840"/>
      <c r="D4" s="841"/>
      <c r="E4" s="842" t="str">
        <f>[11]Altalanos!$C$10</f>
        <v>Berettyóújfalu</v>
      </c>
      <c r="F4" s="842"/>
      <c r="G4" s="842"/>
      <c r="H4" s="843"/>
      <c r="I4" s="842"/>
      <c r="J4" s="844"/>
      <c r="K4" s="843"/>
      <c r="L4" s="1147"/>
      <c r="M4" s="845">
        <f>[11]Altalanos!$E$10</f>
        <v>0</v>
      </c>
      <c r="N4" s="846"/>
      <c r="O4" s="847"/>
      <c r="P4" s="846"/>
      <c r="Q4" s="848" t="s">
        <v>102</v>
      </c>
      <c r="R4" s="849" t="s">
        <v>103</v>
      </c>
      <c r="S4" s="849" t="s">
        <v>129</v>
      </c>
      <c r="U4" s="1144" t="str">
        <f>CONCATENATE(VLOOKUP(LEFT(R4,1),$A$7:$H$13,5,), " ",VLOOKUP(LEFT(R4,1),$A$7:$H$13,7,))</f>
        <v>BERKÓ Botond</v>
      </c>
      <c r="V4" s="1144" t="str">
        <f>CONCATENATE(VLOOKUP(RIGHT(R4,1),$A$7:$H$13,5,), " ",VLOOKUP(RIGHT(R4,1),$A$7:$H$13,7,))</f>
        <v>UJLAKI Gábor</v>
      </c>
      <c r="X4" s="1144" t="str">
        <f>CONCATENATE(VLOOKUP(LEFT(S4,1),$A$7:$H$13,5,), " ",VLOOKUP(LEFT(S4,1),$A$7:$H$13,7,))</f>
        <v>ZAGYVA Zsolt</v>
      </c>
      <c r="Y4" s="1144" t="str">
        <f>CONCATENATE(VLOOKUP(RIGHT(S4,1),$A$7:$H$13,5,), " ",VLOOKUP(RIGHT(S4,1),$A$7:$H$13,7,))</f>
        <v>SZILÁGYI Bálint</v>
      </c>
      <c r="Z4" s="833"/>
      <c r="AA4" s="833"/>
      <c r="AB4" s="833" t="s">
        <v>104</v>
      </c>
      <c r="AC4" s="834">
        <v>90</v>
      </c>
      <c r="AD4" s="834">
        <v>60</v>
      </c>
      <c r="AE4" s="834">
        <v>45</v>
      </c>
      <c r="AF4" s="834">
        <v>34</v>
      </c>
      <c r="AG4" s="834">
        <v>27</v>
      </c>
      <c r="AH4" s="834">
        <v>22</v>
      </c>
      <c r="AI4" s="834">
        <v>18</v>
      </c>
      <c r="AJ4" s="834">
        <v>15</v>
      </c>
      <c r="AK4" s="834">
        <v>12</v>
      </c>
      <c r="AL4" s="834">
        <v>9</v>
      </c>
    </row>
    <row r="5" spans="1:38"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S5" s="853" t="s">
        <v>130</v>
      </c>
      <c r="U5" s="854" t="str">
        <f>CONCATENATE(VLOOKUP(LEFT(R5,1),$A$7:$H$13,5,), " ",VLOOKUP(LEFT(R5,1),$A$7:$H$13,7,))</f>
        <v>UJLAKI Gábor</v>
      </c>
      <c r="V5" s="854" t="str">
        <f>CONCATENATE(VLOOKUP(RIGHT(R5,1),$A$7:$H$13,5,), " ",VLOOKUP(RIGHT(R5,1),$A$7:$H$13,7,))</f>
        <v>SZILÁGYI Bálint</v>
      </c>
      <c r="X5" s="854" t="str">
        <f>CONCATENATE(VLOOKUP(LEFT(S5,1),$A$7:$H$13,5,), " ",VLOOKUP(LEFT(S5,1),$A$7:$H$13,7,))</f>
        <v>BERKÓ Botond</v>
      </c>
      <c r="Y5" s="854" t="str">
        <f>CONCATENATE(VLOOKUP(RIGHT(S5,1),$A$7:$H$13,5,), " ",VLOOKUP(RIGHT(S5,1),$A$7:$H$13,7,))</f>
        <v>ZAGYVA Zsolt</v>
      </c>
      <c r="Z5" s="833">
        <f>IF(OR([11]Altalanos!$A$8="F1",[11]Altalanos!$A$8="F2",[11]Altalanos!$A$8="N1",[11]Altalanos!$A$8="N2"),1,2)</f>
        <v>2</v>
      </c>
      <c r="AA5" s="833"/>
      <c r="AB5" s="833" t="s">
        <v>112</v>
      </c>
      <c r="AC5" s="834">
        <v>60</v>
      </c>
      <c r="AD5" s="834">
        <v>40</v>
      </c>
      <c r="AE5" s="834">
        <v>30</v>
      </c>
      <c r="AF5" s="834">
        <v>20</v>
      </c>
      <c r="AG5" s="834">
        <v>18</v>
      </c>
      <c r="AH5" s="834">
        <v>15</v>
      </c>
      <c r="AI5" s="834">
        <v>12</v>
      </c>
      <c r="AJ5" s="834">
        <v>10</v>
      </c>
      <c r="AK5" s="834">
        <v>8</v>
      </c>
      <c r="AL5" s="834">
        <v>6</v>
      </c>
    </row>
    <row r="6" spans="1:38" ht="13.2" x14ac:dyDescent="0.25">
      <c r="A6" s="855"/>
      <c r="B6" s="855"/>
      <c r="C6" s="855"/>
      <c r="D6" s="855"/>
      <c r="E6" s="855"/>
      <c r="F6" s="855"/>
      <c r="G6" s="855"/>
      <c r="H6" s="855"/>
      <c r="I6" s="855"/>
      <c r="J6" s="855"/>
      <c r="K6" s="855"/>
      <c r="L6" s="855"/>
      <c r="M6" s="855"/>
      <c r="Z6" s="833"/>
      <c r="AA6" s="833"/>
      <c r="AB6" s="833" t="s">
        <v>113</v>
      </c>
      <c r="AC6" s="834">
        <v>40</v>
      </c>
      <c r="AD6" s="834">
        <v>25</v>
      </c>
      <c r="AE6" s="834">
        <v>18</v>
      </c>
      <c r="AF6" s="834">
        <v>13</v>
      </c>
      <c r="AG6" s="834">
        <v>10</v>
      </c>
      <c r="AH6" s="834">
        <v>8</v>
      </c>
      <c r="AI6" s="834">
        <v>6</v>
      </c>
      <c r="AJ6" s="834">
        <v>5</v>
      </c>
      <c r="AK6" s="834">
        <v>4</v>
      </c>
      <c r="AL6" s="834">
        <v>3</v>
      </c>
    </row>
    <row r="7" spans="1:38" ht="13.2" x14ac:dyDescent="0.25">
      <c r="A7" s="856" t="s">
        <v>98</v>
      </c>
      <c r="B7" s="857">
        <v>1</v>
      </c>
      <c r="C7" s="1125">
        <f>IF($B7="","",VLOOKUP($B7,'1MD ELO (20)'!$A$7:$O$22,5))</f>
        <v>0</v>
      </c>
      <c r="D7" s="1125">
        <f>IF($B7="","",VLOOKUP($B7,'1MD ELO (20)'!$A$7:$O$22,15))</f>
        <v>0</v>
      </c>
      <c r="E7" s="1126" t="str">
        <f>UPPER(IF($B7="","",VLOOKUP($B7,'1MD ELO (20)'!$A$7:$O$22,2)))</f>
        <v>UJLAKI</v>
      </c>
      <c r="F7" s="1126"/>
      <c r="G7" s="1126" t="str">
        <f>IF($B7="","",VLOOKUP($B7,'1MD ELO (20)'!$A$7:$O$22,3))</f>
        <v>Gábor</v>
      </c>
      <c r="H7" s="1126"/>
      <c r="I7" s="1146" t="str">
        <f>IF($B7="","",VLOOKUP($B7,'1MD ELO (20)'!$A$7:$O$22,4))</f>
        <v>Db., Tóth Á.</v>
      </c>
      <c r="J7" s="855"/>
      <c r="K7" s="861" t="s">
        <v>257</v>
      </c>
      <c r="L7" s="862" t="e">
        <f>IF(K7="","",CONCATENATE(VLOOKUP($Z$3,$AC$1:$AL$1,K7)," pont"))</f>
        <v>#N/A</v>
      </c>
      <c r="M7" s="863"/>
      <c r="Z7" s="833"/>
      <c r="AA7" s="833"/>
      <c r="AB7" s="833" t="s">
        <v>114</v>
      </c>
      <c r="AC7" s="834">
        <v>25</v>
      </c>
      <c r="AD7" s="834">
        <v>15</v>
      </c>
      <c r="AE7" s="834">
        <v>13</v>
      </c>
      <c r="AF7" s="834">
        <v>8</v>
      </c>
      <c r="AG7" s="834">
        <v>6</v>
      </c>
      <c r="AH7" s="834">
        <v>4</v>
      </c>
      <c r="AI7" s="834">
        <v>3</v>
      </c>
      <c r="AJ7" s="834">
        <v>2</v>
      </c>
      <c r="AK7" s="834">
        <v>1</v>
      </c>
      <c r="AL7" s="834">
        <v>0</v>
      </c>
    </row>
    <row r="8" spans="1:38" ht="13.2" x14ac:dyDescent="0.25">
      <c r="A8" s="856"/>
      <c r="B8" s="864"/>
      <c r="C8" s="1128"/>
      <c r="D8" s="1128"/>
      <c r="E8" s="1128"/>
      <c r="F8" s="1128"/>
      <c r="G8" s="1128"/>
      <c r="H8" s="1128"/>
      <c r="I8" s="855"/>
      <c r="J8" s="855"/>
      <c r="K8" s="856"/>
      <c r="L8" s="856"/>
      <c r="M8" s="865"/>
      <c r="Z8" s="833"/>
      <c r="AA8" s="833"/>
      <c r="AB8" s="833" t="s">
        <v>115</v>
      </c>
      <c r="AC8" s="834">
        <v>15</v>
      </c>
      <c r="AD8" s="834">
        <v>10</v>
      </c>
      <c r="AE8" s="834">
        <v>7</v>
      </c>
      <c r="AF8" s="834">
        <v>5</v>
      </c>
      <c r="AG8" s="834">
        <v>4</v>
      </c>
      <c r="AH8" s="834">
        <v>3</v>
      </c>
      <c r="AI8" s="834">
        <v>2</v>
      </c>
      <c r="AJ8" s="834">
        <v>1</v>
      </c>
      <c r="AK8" s="834">
        <v>0</v>
      </c>
      <c r="AL8" s="834">
        <v>0</v>
      </c>
    </row>
    <row r="9" spans="1:38" ht="13.2" x14ac:dyDescent="0.25">
      <c r="A9" s="856" t="s">
        <v>116</v>
      </c>
      <c r="B9" s="857">
        <v>2</v>
      </c>
      <c r="C9" s="1125">
        <f>IF($B9="","",VLOOKUP($B9,'1MD ELO (20)'!$A$7:$O$22,5))</f>
        <v>0</v>
      </c>
      <c r="D9" s="1125">
        <f>IF($B9="","",VLOOKUP($B9,'1MD ELO (20)'!$A$7:$O$22,15))</f>
        <v>0</v>
      </c>
      <c r="E9" s="1126" t="str">
        <f>UPPER(IF($B9="","",VLOOKUP($B9,'1MD ELO (20)'!$A$7:$O$22,2)))</f>
        <v>SZILÁGYI</v>
      </c>
      <c r="F9" s="1126"/>
      <c r="G9" s="1126" t="str">
        <f>IF($B9="","",VLOOKUP($B9,'1MD ELO (20)'!$A$7:$O$22,3))</f>
        <v>Bálint</v>
      </c>
      <c r="H9" s="1126"/>
      <c r="I9" s="1146" t="str">
        <f>IF($B9="","",VLOOKUP($B9,'1MD ELO (20)'!$A$7:$O$22,4))</f>
        <v>Db., Fazekas M.</v>
      </c>
      <c r="J9" s="855"/>
      <c r="K9" s="861"/>
      <c r="L9" s="862" t="str">
        <f>IF(K9="","",CONCATENATE(VLOOKUP($Z$3,$AC$1:$AL$1,K9)," pont"))</f>
        <v/>
      </c>
      <c r="M9" s="863"/>
      <c r="Z9" s="833"/>
      <c r="AA9" s="833"/>
      <c r="AB9" s="833" t="s">
        <v>117</v>
      </c>
      <c r="AC9" s="834">
        <v>10</v>
      </c>
      <c r="AD9" s="834">
        <v>6</v>
      </c>
      <c r="AE9" s="834">
        <v>4</v>
      </c>
      <c r="AF9" s="834">
        <v>2</v>
      </c>
      <c r="AG9" s="834">
        <v>1</v>
      </c>
      <c r="AH9" s="834">
        <v>0</v>
      </c>
      <c r="AI9" s="834">
        <v>0</v>
      </c>
      <c r="AJ9" s="834">
        <v>0</v>
      </c>
      <c r="AK9" s="834">
        <v>0</v>
      </c>
      <c r="AL9" s="834">
        <v>0</v>
      </c>
    </row>
    <row r="10" spans="1:38" ht="13.2" x14ac:dyDescent="0.25">
      <c r="A10" s="856"/>
      <c r="B10" s="864"/>
      <c r="C10" s="1128"/>
      <c r="D10" s="1128"/>
      <c r="E10" s="1128"/>
      <c r="F10" s="1128"/>
      <c r="G10" s="1128"/>
      <c r="H10" s="1128"/>
      <c r="I10" s="855"/>
      <c r="J10" s="855"/>
      <c r="K10" s="856"/>
      <c r="L10" s="856"/>
      <c r="M10" s="865"/>
      <c r="Z10" s="833"/>
      <c r="AA10" s="833"/>
      <c r="AB10" s="833" t="s">
        <v>118</v>
      </c>
      <c r="AC10" s="834">
        <v>6</v>
      </c>
      <c r="AD10" s="834">
        <v>3</v>
      </c>
      <c r="AE10" s="834">
        <v>2</v>
      </c>
      <c r="AF10" s="834">
        <v>1</v>
      </c>
      <c r="AG10" s="834">
        <v>0</v>
      </c>
      <c r="AH10" s="834">
        <v>0</v>
      </c>
      <c r="AI10" s="834">
        <v>0</v>
      </c>
      <c r="AJ10" s="834">
        <v>0</v>
      </c>
      <c r="AK10" s="834">
        <v>0</v>
      </c>
      <c r="AL10" s="834">
        <v>0</v>
      </c>
    </row>
    <row r="11" spans="1:38" ht="13.2" x14ac:dyDescent="0.25">
      <c r="A11" s="856" t="s">
        <v>119</v>
      </c>
      <c r="B11" s="857">
        <v>3</v>
      </c>
      <c r="C11" s="1125">
        <f>IF($B11="","",VLOOKUP($B11,'1MD ELO (20)'!$A$7:$O$22,5))</f>
        <v>0</v>
      </c>
      <c r="D11" s="1125">
        <f>IF($B11="","",VLOOKUP($B11,'1MD ELO (20)'!$A$7:$O$22,15))</f>
        <v>0</v>
      </c>
      <c r="E11" s="1126" t="str">
        <f>UPPER(IF($B11="","",VLOOKUP($B11,'1MD ELO (20)'!$A$7:$O$22,2)))</f>
        <v>BERKÓ</v>
      </c>
      <c r="F11" s="1126"/>
      <c r="G11" s="1126" t="str">
        <f>IF($B11="","",VLOOKUP($B11,'1MD ELO (20)'!$A$7:$O$22,3))</f>
        <v>Botond</v>
      </c>
      <c r="H11" s="1126"/>
      <c r="I11" s="1146" t="str">
        <f>IF($B11="","",VLOOKUP($B11,'1MD ELO (20)'!$A$7:$O$22,4))</f>
        <v>Db., Irinyi J.</v>
      </c>
      <c r="J11" s="855"/>
      <c r="K11" s="861" t="s">
        <v>256</v>
      </c>
      <c r="L11" s="862" t="e">
        <f>IF(K11="","",CONCATENATE(VLOOKUP($Z$3,$AC$1:$AL$1,K11)," pont"))</f>
        <v>#N/A</v>
      </c>
      <c r="M11" s="863"/>
      <c r="Z11" s="833"/>
      <c r="AA11" s="833"/>
      <c r="AB11" s="833" t="s">
        <v>120</v>
      </c>
      <c r="AC11" s="834">
        <v>3</v>
      </c>
      <c r="AD11" s="834">
        <v>2</v>
      </c>
      <c r="AE11" s="834">
        <v>1</v>
      </c>
      <c r="AF11" s="834">
        <v>0</v>
      </c>
      <c r="AG11" s="834">
        <v>0</v>
      </c>
      <c r="AH11" s="834">
        <v>0</v>
      </c>
      <c r="AI11" s="834">
        <v>0</v>
      </c>
      <c r="AJ11" s="834">
        <v>0</v>
      </c>
      <c r="AK11" s="834">
        <v>0</v>
      </c>
      <c r="AL11" s="834">
        <v>0</v>
      </c>
    </row>
    <row r="12" spans="1:38" ht="13.2" x14ac:dyDescent="0.25">
      <c r="A12" s="856"/>
      <c r="B12" s="864"/>
      <c r="C12" s="1128"/>
      <c r="D12" s="1128"/>
      <c r="E12" s="1128"/>
      <c r="F12" s="1128"/>
      <c r="G12" s="1128"/>
      <c r="H12" s="1128"/>
      <c r="I12" s="855"/>
      <c r="J12" s="855"/>
      <c r="K12" s="855"/>
      <c r="L12" s="855"/>
      <c r="M12" s="865"/>
      <c r="Z12" s="833"/>
      <c r="AA12" s="833"/>
      <c r="AB12" s="833" t="s">
        <v>121</v>
      </c>
      <c r="AC12" s="866">
        <v>0</v>
      </c>
      <c r="AD12" s="866">
        <v>0</v>
      </c>
      <c r="AE12" s="866">
        <v>0</v>
      </c>
      <c r="AF12" s="866">
        <v>0</v>
      </c>
      <c r="AG12" s="866">
        <v>0</v>
      </c>
      <c r="AH12" s="866">
        <v>0</v>
      </c>
      <c r="AI12" s="866">
        <v>0</v>
      </c>
      <c r="AJ12" s="866">
        <v>0</v>
      </c>
      <c r="AK12" s="866">
        <v>0</v>
      </c>
      <c r="AL12" s="866">
        <v>0</v>
      </c>
    </row>
    <row r="13" spans="1:38" ht="13.2" x14ac:dyDescent="0.25">
      <c r="A13" s="856" t="s">
        <v>131</v>
      </c>
      <c r="B13" s="857">
        <v>4</v>
      </c>
      <c r="C13" s="1125">
        <f>IF($B13="","",VLOOKUP($B13,'1MD ELO (20)'!$A$7:$O$22,5))</f>
        <v>0</v>
      </c>
      <c r="D13" s="1125">
        <f>IF($B13="","",VLOOKUP($B13,'1MD ELO (20)'!$A$7:$O$22,15))</f>
        <v>0</v>
      </c>
      <c r="E13" s="1126" t="str">
        <f>UPPER(IF($B13="","",VLOOKUP($B13,'1MD ELO (20)'!$A$7:$O$22,2)))</f>
        <v>ZAGYVA</v>
      </c>
      <c r="F13" s="1126"/>
      <c r="G13" s="1126" t="str">
        <f>IF($B13="","",VLOOKUP($B13,'1MD ELO (20)'!$A$7:$O$22,3))</f>
        <v>Zsolt</v>
      </c>
      <c r="H13" s="1126"/>
      <c r="I13" s="1146" t="str">
        <f>IF($B13="","",VLOOKUP($B13,'1MD ELO (20)'!$A$7:$O$22,4))</f>
        <v>Db., Bethlen G.</v>
      </c>
      <c r="J13" s="855"/>
      <c r="K13" s="861" t="s">
        <v>258</v>
      </c>
      <c r="L13" s="862" t="e">
        <f>IF(K13="","",CONCATENATE(VLOOKUP($Z$3,$AC$1:$AL$1,K13)," pont"))</f>
        <v>#N/A</v>
      </c>
      <c r="M13" s="863"/>
      <c r="Z13" s="833"/>
      <c r="AA13" s="833"/>
      <c r="AB13" s="833" t="s">
        <v>122</v>
      </c>
      <c r="AC13" s="866">
        <v>0</v>
      </c>
      <c r="AD13" s="866">
        <v>0</v>
      </c>
      <c r="AE13" s="866">
        <v>0</v>
      </c>
      <c r="AF13" s="866">
        <v>0</v>
      </c>
      <c r="AG13" s="866">
        <v>0</v>
      </c>
      <c r="AH13" s="866">
        <v>0</v>
      </c>
      <c r="AI13" s="866">
        <v>0</v>
      </c>
      <c r="AJ13" s="866">
        <v>0</v>
      </c>
      <c r="AK13" s="866">
        <v>0</v>
      </c>
      <c r="AL13" s="866">
        <v>0</v>
      </c>
    </row>
    <row r="14" spans="1:38" ht="13.2" x14ac:dyDescent="0.25">
      <c r="A14" s="855"/>
      <c r="B14" s="855"/>
      <c r="C14" s="855"/>
      <c r="D14" s="855"/>
      <c r="E14" s="855"/>
      <c r="F14" s="855"/>
      <c r="G14" s="855"/>
      <c r="H14" s="855"/>
      <c r="I14" s="855"/>
      <c r="J14" s="855"/>
      <c r="K14" s="855"/>
      <c r="L14" s="855"/>
      <c r="M14" s="855"/>
      <c r="Z14" s="833"/>
      <c r="AA14" s="833"/>
      <c r="AB14" s="833"/>
      <c r="AC14" s="833"/>
      <c r="AD14" s="833"/>
      <c r="AE14" s="833"/>
      <c r="AF14" s="833"/>
      <c r="AG14" s="833"/>
      <c r="AH14" s="833"/>
      <c r="AI14" s="833"/>
      <c r="AJ14" s="833"/>
      <c r="AK14" s="833"/>
      <c r="AL14" s="833"/>
    </row>
    <row r="15" spans="1:38" ht="13.2" x14ac:dyDescent="0.25">
      <c r="A15" s="855"/>
      <c r="B15" s="855"/>
      <c r="C15" s="855"/>
      <c r="D15" s="855"/>
      <c r="E15" s="855"/>
      <c r="F15" s="855"/>
      <c r="G15" s="855"/>
      <c r="H15" s="855"/>
      <c r="I15" s="855"/>
      <c r="J15" s="855"/>
      <c r="K15" s="855"/>
      <c r="L15" s="855"/>
      <c r="M15" s="855"/>
      <c r="Z15" s="833"/>
      <c r="AA15" s="833"/>
      <c r="AB15" s="833"/>
      <c r="AC15" s="833"/>
      <c r="AD15" s="833"/>
      <c r="AE15" s="833"/>
      <c r="AF15" s="833"/>
      <c r="AG15" s="833"/>
      <c r="AH15" s="833"/>
      <c r="AI15" s="833"/>
      <c r="AJ15" s="833"/>
      <c r="AK15" s="833"/>
      <c r="AL15" s="833"/>
    </row>
    <row r="16" spans="1:38" ht="13.2" x14ac:dyDescent="0.25">
      <c r="A16" s="855"/>
      <c r="B16" s="855"/>
      <c r="C16" s="855"/>
      <c r="D16" s="855"/>
      <c r="E16" s="855"/>
      <c r="F16" s="855"/>
      <c r="G16" s="855"/>
      <c r="H16" s="855"/>
      <c r="I16" s="855"/>
      <c r="J16" s="855"/>
      <c r="K16" s="855"/>
      <c r="L16" s="855"/>
      <c r="M16" s="855"/>
      <c r="Z16" s="833"/>
      <c r="AA16" s="833"/>
      <c r="AB16" s="833" t="s">
        <v>98</v>
      </c>
      <c r="AC16" s="833">
        <v>300</v>
      </c>
      <c r="AD16" s="833">
        <v>250</v>
      </c>
      <c r="AE16" s="833">
        <v>220</v>
      </c>
      <c r="AF16" s="833">
        <v>180</v>
      </c>
      <c r="AG16" s="833">
        <v>160</v>
      </c>
      <c r="AH16" s="833">
        <v>150</v>
      </c>
      <c r="AI16" s="833">
        <v>140</v>
      </c>
      <c r="AJ16" s="833">
        <v>130</v>
      </c>
      <c r="AK16" s="833">
        <v>120</v>
      </c>
      <c r="AL16" s="833">
        <v>110</v>
      </c>
    </row>
    <row r="17" spans="1:38" ht="13.2" x14ac:dyDescent="0.25">
      <c r="A17" s="855"/>
      <c r="B17" s="855"/>
      <c r="C17" s="855"/>
      <c r="D17" s="855"/>
      <c r="E17" s="855"/>
      <c r="F17" s="855"/>
      <c r="G17" s="855"/>
      <c r="H17" s="855"/>
      <c r="I17" s="855"/>
      <c r="J17" s="855"/>
      <c r="K17" s="855"/>
      <c r="L17" s="855"/>
      <c r="M17" s="855"/>
      <c r="Z17" s="833"/>
      <c r="AA17" s="833"/>
      <c r="AB17" s="833" t="s">
        <v>101</v>
      </c>
      <c r="AC17" s="833">
        <v>250</v>
      </c>
      <c r="AD17" s="833">
        <v>200</v>
      </c>
      <c r="AE17" s="833">
        <v>160</v>
      </c>
      <c r="AF17" s="833">
        <v>140</v>
      </c>
      <c r="AG17" s="833">
        <v>120</v>
      </c>
      <c r="AH17" s="833">
        <v>110</v>
      </c>
      <c r="AI17" s="833">
        <v>100</v>
      </c>
      <c r="AJ17" s="833">
        <v>90</v>
      </c>
      <c r="AK17" s="833">
        <v>80</v>
      </c>
      <c r="AL17" s="833">
        <v>70</v>
      </c>
    </row>
    <row r="18" spans="1:38" ht="18.75" customHeight="1" x14ac:dyDescent="0.25">
      <c r="A18" s="855"/>
      <c r="B18" s="867"/>
      <c r="C18" s="867"/>
      <c r="D18" s="868" t="str">
        <f>E7</f>
        <v>UJLAKI</v>
      </c>
      <c r="E18" s="868"/>
      <c r="F18" s="868" t="str">
        <f>E9</f>
        <v>SZILÁGYI</v>
      </c>
      <c r="G18" s="868"/>
      <c r="H18" s="868" t="str">
        <f>E11</f>
        <v>BERKÓ</v>
      </c>
      <c r="I18" s="868"/>
      <c r="J18" s="868" t="str">
        <f>E13</f>
        <v>ZAGYVA</v>
      </c>
      <c r="K18" s="868"/>
      <c r="L18" s="855"/>
      <c r="M18" s="855"/>
      <c r="Z18" s="833"/>
      <c r="AA18" s="833"/>
      <c r="AB18" s="833" t="s">
        <v>104</v>
      </c>
      <c r="AC18" s="833">
        <v>200</v>
      </c>
      <c r="AD18" s="833">
        <v>150</v>
      </c>
      <c r="AE18" s="833">
        <v>130</v>
      </c>
      <c r="AF18" s="833">
        <v>110</v>
      </c>
      <c r="AG18" s="833">
        <v>95</v>
      </c>
      <c r="AH18" s="833">
        <v>80</v>
      </c>
      <c r="AI18" s="833">
        <v>70</v>
      </c>
      <c r="AJ18" s="833">
        <v>60</v>
      </c>
      <c r="AK18" s="833">
        <v>55</v>
      </c>
      <c r="AL18" s="833">
        <v>50</v>
      </c>
    </row>
    <row r="19" spans="1:38" ht="18.75" customHeight="1" x14ac:dyDescent="0.25">
      <c r="A19" s="869" t="s">
        <v>98</v>
      </c>
      <c r="B19" s="870" t="str">
        <f>E7</f>
        <v>UJLAKI</v>
      </c>
      <c r="C19" s="870"/>
      <c r="D19" s="871"/>
      <c r="E19" s="871"/>
      <c r="F19" s="872" t="s">
        <v>482</v>
      </c>
      <c r="G19" s="872"/>
      <c r="H19" s="872" t="s">
        <v>493</v>
      </c>
      <c r="I19" s="872"/>
      <c r="J19" s="868" t="s">
        <v>481</v>
      </c>
      <c r="K19" s="868"/>
      <c r="L19" s="855"/>
      <c r="M19" s="855"/>
      <c r="Z19" s="833"/>
      <c r="AA19" s="833"/>
      <c r="AB19" s="833" t="s">
        <v>112</v>
      </c>
      <c r="AC19" s="833">
        <v>150</v>
      </c>
      <c r="AD19" s="833">
        <v>120</v>
      </c>
      <c r="AE19" s="833">
        <v>100</v>
      </c>
      <c r="AF19" s="833">
        <v>80</v>
      </c>
      <c r="AG19" s="833">
        <v>70</v>
      </c>
      <c r="AH19" s="833">
        <v>60</v>
      </c>
      <c r="AI19" s="833">
        <v>55</v>
      </c>
      <c r="AJ19" s="833">
        <v>50</v>
      </c>
      <c r="AK19" s="833">
        <v>45</v>
      </c>
      <c r="AL19" s="833">
        <v>40</v>
      </c>
    </row>
    <row r="20" spans="1:38" ht="18.75" customHeight="1" x14ac:dyDescent="0.25">
      <c r="A20" s="869" t="s">
        <v>116</v>
      </c>
      <c r="B20" s="870" t="str">
        <f>E9</f>
        <v>SZILÁGYI</v>
      </c>
      <c r="C20" s="870"/>
      <c r="D20" s="872" t="s">
        <v>494</v>
      </c>
      <c r="E20" s="872"/>
      <c r="F20" s="871"/>
      <c r="G20" s="871"/>
      <c r="H20" s="872" t="s">
        <v>495</v>
      </c>
      <c r="I20" s="872"/>
      <c r="J20" s="872" t="s">
        <v>496</v>
      </c>
      <c r="K20" s="872"/>
      <c r="L20" s="855"/>
      <c r="M20" s="855"/>
      <c r="Z20" s="833"/>
      <c r="AA20" s="833"/>
      <c r="AB20" s="833" t="s">
        <v>113</v>
      </c>
      <c r="AC20" s="833">
        <v>120</v>
      </c>
      <c r="AD20" s="833">
        <v>90</v>
      </c>
      <c r="AE20" s="833">
        <v>65</v>
      </c>
      <c r="AF20" s="833">
        <v>55</v>
      </c>
      <c r="AG20" s="833">
        <v>50</v>
      </c>
      <c r="AH20" s="833">
        <v>45</v>
      </c>
      <c r="AI20" s="833">
        <v>40</v>
      </c>
      <c r="AJ20" s="833">
        <v>35</v>
      </c>
      <c r="AK20" s="833">
        <v>25</v>
      </c>
      <c r="AL20" s="833">
        <v>20</v>
      </c>
    </row>
    <row r="21" spans="1:38" ht="18.75" customHeight="1" x14ac:dyDescent="0.25">
      <c r="A21" s="869" t="s">
        <v>119</v>
      </c>
      <c r="B21" s="870" t="str">
        <f>E11</f>
        <v>BERKÓ</v>
      </c>
      <c r="C21" s="870"/>
      <c r="D21" s="872" t="s">
        <v>497</v>
      </c>
      <c r="E21" s="872"/>
      <c r="F21" s="872" t="s">
        <v>481</v>
      </c>
      <c r="G21" s="872"/>
      <c r="H21" s="871"/>
      <c r="I21" s="871"/>
      <c r="J21" s="872" t="s">
        <v>481</v>
      </c>
      <c r="K21" s="872"/>
      <c r="L21" s="855"/>
      <c r="M21" s="855"/>
      <c r="Z21" s="833"/>
      <c r="AA21" s="833"/>
      <c r="AB21" s="833" t="s">
        <v>114</v>
      </c>
      <c r="AC21" s="833">
        <v>90</v>
      </c>
      <c r="AD21" s="833">
        <v>60</v>
      </c>
      <c r="AE21" s="833">
        <v>45</v>
      </c>
      <c r="AF21" s="833">
        <v>34</v>
      </c>
      <c r="AG21" s="833">
        <v>27</v>
      </c>
      <c r="AH21" s="833">
        <v>22</v>
      </c>
      <c r="AI21" s="833">
        <v>18</v>
      </c>
      <c r="AJ21" s="833">
        <v>15</v>
      </c>
      <c r="AK21" s="833">
        <v>12</v>
      </c>
      <c r="AL21" s="833">
        <v>9</v>
      </c>
    </row>
    <row r="22" spans="1:38" ht="18.75" customHeight="1" x14ac:dyDescent="0.25">
      <c r="A22" s="869" t="s">
        <v>131</v>
      </c>
      <c r="B22" s="870" t="str">
        <f>E13</f>
        <v>ZAGYVA</v>
      </c>
      <c r="C22" s="870"/>
      <c r="D22" s="872" t="s">
        <v>495</v>
      </c>
      <c r="E22" s="872"/>
      <c r="F22" s="872" t="s">
        <v>471</v>
      </c>
      <c r="G22" s="872"/>
      <c r="H22" s="868" t="s">
        <v>495</v>
      </c>
      <c r="I22" s="868"/>
      <c r="J22" s="871"/>
      <c r="K22" s="871"/>
      <c r="L22" s="855"/>
      <c r="M22" s="855"/>
      <c r="Z22" s="833"/>
      <c r="AA22" s="833"/>
      <c r="AB22" s="833" t="s">
        <v>115</v>
      </c>
      <c r="AC22" s="833">
        <v>60</v>
      </c>
      <c r="AD22" s="833">
        <v>40</v>
      </c>
      <c r="AE22" s="833">
        <v>30</v>
      </c>
      <c r="AF22" s="833">
        <v>20</v>
      </c>
      <c r="AG22" s="833">
        <v>18</v>
      </c>
      <c r="AH22" s="833">
        <v>15</v>
      </c>
      <c r="AI22" s="833">
        <v>12</v>
      </c>
      <c r="AJ22" s="833">
        <v>10</v>
      </c>
      <c r="AK22" s="833">
        <v>8</v>
      </c>
      <c r="AL22" s="833">
        <v>6</v>
      </c>
    </row>
    <row r="23" spans="1:38" ht="13.2" x14ac:dyDescent="0.25">
      <c r="A23" s="855"/>
      <c r="B23" s="855"/>
      <c r="C23" s="855"/>
      <c r="D23" s="855"/>
      <c r="E23" s="855"/>
      <c r="F23" s="855"/>
      <c r="G23" s="855"/>
      <c r="H23" s="855"/>
      <c r="I23" s="855"/>
      <c r="J23" s="855"/>
      <c r="K23" s="855"/>
      <c r="L23" s="855"/>
      <c r="M23" s="855"/>
      <c r="Z23" s="833"/>
      <c r="AA23" s="833"/>
      <c r="AB23" s="833" t="s">
        <v>117</v>
      </c>
      <c r="AC23" s="833">
        <v>40</v>
      </c>
      <c r="AD23" s="833">
        <v>25</v>
      </c>
      <c r="AE23" s="833">
        <v>18</v>
      </c>
      <c r="AF23" s="833">
        <v>13</v>
      </c>
      <c r="AG23" s="833">
        <v>8</v>
      </c>
      <c r="AH23" s="833">
        <v>7</v>
      </c>
      <c r="AI23" s="833">
        <v>6</v>
      </c>
      <c r="AJ23" s="833">
        <v>5</v>
      </c>
      <c r="AK23" s="833">
        <v>4</v>
      </c>
      <c r="AL23" s="833">
        <v>3</v>
      </c>
    </row>
    <row r="24" spans="1:38" ht="13.2" x14ac:dyDescent="0.25">
      <c r="A24" s="855"/>
      <c r="B24" s="855"/>
      <c r="C24" s="855"/>
      <c r="D24" s="855"/>
      <c r="E24" s="855"/>
      <c r="F24" s="855"/>
      <c r="G24" s="855"/>
      <c r="H24" s="855"/>
      <c r="I24" s="855"/>
      <c r="J24" s="855"/>
      <c r="K24" s="855"/>
      <c r="L24" s="855"/>
      <c r="M24" s="855"/>
      <c r="Z24" s="833"/>
      <c r="AA24" s="833"/>
      <c r="AB24" s="833" t="s">
        <v>118</v>
      </c>
      <c r="AC24" s="833">
        <v>25</v>
      </c>
      <c r="AD24" s="833">
        <v>15</v>
      </c>
      <c r="AE24" s="833">
        <v>13</v>
      </c>
      <c r="AF24" s="833">
        <v>7</v>
      </c>
      <c r="AG24" s="833">
        <v>6</v>
      </c>
      <c r="AH24" s="833">
        <v>5</v>
      </c>
      <c r="AI24" s="833">
        <v>4</v>
      </c>
      <c r="AJ24" s="833">
        <v>3</v>
      </c>
      <c r="AK24" s="833">
        <v>2</v>
      </c>
      <c r="AL24" s="833">
        <v>1</v>
      </c>
    </row>
    <row r="25" spans="1:38" ht="13.2" x14ac:dyDescent="0.25">
      <c r="A25" s="855"/>
      <c r="B25" s="855"/>
      <c r="C25" s="855"/>
      <c r="D25" s="855"/>
      <c r="E25" s="855"/>
      <c r="F25" s="855"/>
      <c r="G25" s="855"/>
      <c r="H25" s="855"/>
      <c r="I25" s="855"/>
      <c r="J25" s="855"/>
      <c r="K25" s="855"/>
      <c r="L25" s="855"/>
      <c r="M25" s="855"/>
      <c r="Z25" s="833"/>
      <c r="AA25" s="833"/>
      <c r="AB25" s="833" t="s">
        <v>120</v>
      </c>
      <c r="AC25" s="833">
        <v>15</v>
      </c>
      <c r="AD25" s="833">
        <v>10</v>
      </c>
      <c r="AE25" s="833">
        <v>8</v>
      </c>
      <c r="AF25" s="833">
        <v>4</v>
      </c>
      <c r="AG25" s="833">
        <v>3</v>
      </c>
      <c r="AH25" s="833">
        <v>2</v>
      </c>
      <c r="AI25" s="833">
        <v>1</v>
      </c>
      <c r="AJ25" s="833">
        <v>0</v>
      </c>
      <c r="AK25" s="833">
        <v>0</v>
      </c>
      <c r="AL25" s="833">
        <v>0</v>
      </c>
    </row>
    <row r="26" spans="1:38" ht="13.2" x14ac:dyDescent="0.25">
      <c r="A26" s="855"/>
      <c r="B26" s="855"/>
      <c r="C26" s="855"/>
      <c r="D26" s="855"/>
      <c r="E26" s="855"/>
      <c r="F26" s="855"/>
      <c r="G26" s="855"/>
      <c r="H26" s="855"/>
      <c r="I26" s="855"/>
      <c r="J26" s="855"/>
      <c r="K26" s="855"/>
      <c r="L26" s="855"/>
      <c r="M26" s="855"/>
      <c r="Z26" s="833"/>
      <c r="AA26" s="833"/>
      <c r="AB26" s="833" t="s">
        <v>121</v>
      </c>
      <c r="AC26" s="833">
        <v>10</v>
      </c>
      <c r="AD26" s="833">
        <v>6</v>
      </c>
      <c r="AE26" s="833">
        <v>4</v>
      </c>
      <c r="AF26" s="833">
        <v>2</v>
      </c>
      <c r="AG26" s="833">
        <v>1</v>
      </c>
      <c r="AH26" s="833">
        <v>0</v>
      </c>
      <c r="AI26" s="833">
        <v>0</v>
      </c>
      <c r="AJ26" s="833">
        <v>0</v>
      </c>
      <c r="AK26" s="833">
        <v>0</v>
      </c>
      <c r="AL26" s="833">
        <v>0</v>
      </c>
    </row>
    <row r="27" spans="1:38" ht="13.2" x14ac:dyDescent="0.25">
      <c r="A27" s="855"/>
      <c r="B27" s="855"/>
      <c r="C27" s="855"/>
      <c r="D27" s="855"/>
      <c r="E27" s="855"/>
      <c r="F27" s="855"/>
      <c r="G27" s="855"/>
      <c r="H27" s="855"/>
      <c r="I27" s="855"/>
      <c r="J27" s="855"/>
      <c r="K27" s="855"/>
      <c r="L27" s="855"/>
      <c r="M27" s="855"/>
      <c r="Z27" s="833"/>
      <c r="AA27" s="833"/>
      <c r="AB27" s="833" t="s">
        <v>122</v>
      </c>
      <c r="AC27" s="833">
        <v>3</v>
      </c>
      <c r="AD27" s="833">
        <v>2</v>
      </c>
      <c r="AE27" s="833">
        <v>1</v>
      </c>
      <c r="AF27" s="833">
        <v>0</v>
      </c>
      <c r="AG27" s="833">
        <v>0</v>
      </c>
      <c r="AH27" s="833">
        <v>0</v>
      </c>
      <c r="AI27" s="833">
        <v>0</v>
      </c>
      <c r="AJ27" s="833">
        <v>0</v>
      </c>
      <c r="AK27" s="833">
        <v>0</v>
      </c>
      <c r="AL27" s="833">
        <v>0</v>
      </c>
    </row>
    <row r="28" spans="1:38" ht="13.2" x14ac:dyDescent="0.25">
      <c r="A28" s="855"/>
      <c r="B28" s="855"/>
      <c r="C28" s="855"/>
      <c r="D28" s="855"/>
      <c r="E28" s="855"/>
      <c r="F28" s="855"/>
      <c r="G28" s="855"/>
      <c r="H28" s="855"/>
      <c r="I28" s="855"/>
      <c r="J28" s="855"/>
      <c r="K28" s="855"/>
      <c r="L28" s="855"/>
      <c r="M28" s="855"/>
    </row>
    <row r="29" spans="1:38" ht="13.2" x14ac:dyDescent="0.25">
      <c r="A29" s="855"/>
      <c r="B29" s="855"/>
      <c r="C29" s="855"/>
      <c r="D29" s="855"/>
      <c r="E29" s="855"/>
      <c r="F29" s="855"/>
      <c r="G29" s="855"/>
      <c r="H29" s="855"/>
      <c r="I29" s="855"/>
      <c r="J29" s="855"/>
      <c r="K29" s="855"/>
      <c r="L29" s="855"/>
      <c r="M29" s="855"/>
    </row>
    <row r="30" spans="1:38" ht="13.2" x14ac:dyDescent="0.25">
      <c r="A30" s="855"/>
      <c r="B30" s="855"/>
      <c r="C30" s="855"/>
      <c r="D30" s="855"/>
      <c r="E30" s="855"/>
      <c r="F30" s="855"/>
      <c r="G30" s="855"/>
      <c r="H30" s="855"/>
      <c r="I30" s="855"/>
      <c r="J30" s="855"/>
      <c r="K30" s="855"/>
      <c r="L30" s="855"/>
      <c r="M30" s="855"/>
    </row>
    <row r="31" spans="1:38" ht="13.2" x14ac:dyDescent="0.25">
      <c r="A31" s="855"/>
      <c r="B31" s="855"/>
      <c r="C31" s="855"/>
      <c r="D31" s="855"/>
      <c r="E31" s="855"/>
      <c r="F31" s="855"/>
      <c r="G31" s="855"/>
      <c r="H31" s="855"/>
      <c r="I31" s="855"/>
      <c r="J31" s="855"/>
      <c r="K31" s="855"/>
      <c r="L31" s="855"/>
      <c r="M31" s="855"/>
    </row>
    <row r="32" spans="1:38" ht="13.2" x14ac:dyDescent="0.25">
      <c r="A32" s="855"/>
      <c r="B32" s="855"/>
      <c r="C32" s="855"/>
      <c r="D32" s="855"/>
      <c r="E32" s="855"/>
      <c r="F32" s="855"/>
      <c r="G32" s="855"/>
      <c r="H32" s="855"/>
      <c r="I32" s="855"/>
      <c r="J32" s="855"/>
      <c r="K32" s="855"/>
      <c r="L32" s="860"/>
      <c r="M32" s="855"/>
    </row>
    <row r="33" spans="1:18" ht="13.2" x14ac:dyDescent="0.25">
      <c r="A33" s="873" t="s">
        <v>54</v>
      </c>
      <c r="B33" s="874"/>
      <c r="C33" s="875"/>
      <c r="D33" s="876" t="s">
        <v>60</v>
      </c>
      <c r="E33" s="877" t="s">
        <v>61</v>
      </c>
      <c r="F33" s="878"/>
      <c r="G33" s="876" t="s">
        <v>60</v>
      </c>
      <c r="H33" s="877" t="s">
        <v>123</v>
      </c>
      <c r="I33" s="879"/>
      <c r="J33" s="877" t="s">
        <v>124</v>
      </c>
      <c r="K33" s="880" t="s">
        <v>125</v>
      </c>
      <c r="L33" s="850"/>
      <c r="M33" s="878"/>
      <c r="P33" s="883"/>
      <c r="Q33" s="883"/>
      <c r="R33" s="884"/>
    </row>
    <row r="34" spans="1:18" ht="13.2" x14ac:dyDescent="0.25">
      <c r="A34" s="885" t="s">
        <v>65</v>
      </c>
      <c r="B34" s="886"/>
      <c r="C34" s="887"/>
      <c r="D34" s="888"/>
      <c r="E34" s="889"/>
      <c r="F34" s="889"/>
      <c r="G34" s="890" t="s">
        <v>66</v>
      </c>
      <c r="H34" s="886"/>
      <c r="I34" s="891"/>
      <c r="J34" s="892"/>
      <c r="K34" s="893" t="s">
        <v>67</v>
      </c>
      <c r="L34" s="894"/>
      <c r="M34" s="914"/>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M4</f>
        <v>0</v>
      </c>
      <c r="L41" s="860"/>
      <c r="M41" s="908"/>
      <c r="P41" s="897"/>
      <c r="Q41" s="909"/>
      <c r="R41" s="933"/>
    </row>
    <row r="42" spans="1:18" ht="13.2" x14ac:dyDescent="0.25"/>
    <row r="43" spans="1:18" ht="13.2" x14ac:dyDescent="0.25"/>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69" priority="2" operator="equal">
      <formula>"Bye"</formula>
    </cfRule>
  </conditionalFormatting>
  <conditionalFormatting sqref="R41">
    <cfRule type="expression" dxfId="68" priority="1">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4AED7-0949-4548-9FEF-C9102FA943FF}">
  <sheetPr>
    <tabColor rgb="FFCCFFFF"/>
  </sheetPr>
  <dimension ref="A1:Q156"/>
  <sheetViews>
    <sheetView showGridLines="0" showZeros="0" zoomScaleNormal="100" workbookViewId="0">
      <pane ySplit="6" topLeftCell="A7" activePane="bottomLeft" state="frozen"/>
      <selection activeCell="D10" sqref="D10"/>
      <selection pane="bottomLeft" activeCell="D10" sqref="D10"/>
    </sheetView>
  </sheetViews>
  <sheetFormatPr defaultColWidth="8.6640625" defaultRowHeight="12.75" customHeight="1" x14ac:dyDescent="0.25"/>
  <cols>
    <col min="1" max="1" width="3.88671875" style="740" customWidth="1"/>
    <col min="2" max="2" width="16.5546875" style="740" customWidth="1"/>
    <col min="3" max="3" width="14" style="740" customWidth="1"/>
    <col min="4" max="4" width="13.88671875" style="812" customWidth="1"/>
    <col min="5" max="5" width="12.109375" style="813" customWidth="1"/>
    <col min="6" max="6" width="6.109375" style="814" hidden="1" customWidth="1"/>
    <col min="7" max="7" width="29.8867187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[11]Altalanos!$A$6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[11]Altalanos!$C$8</f>
        <v>VII. (U18)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[11]Altalanos!$A$10</f>
        <v>2025. 04. 29-30.</v>
      </c>
      <c r="B5" s="766"/>
      <c r="C5" s="767" t="str">
        <f>[11]Altalanos!$C$10</f>
        <v>Berettyóújfalu</v>
      </c>
      <c r="D5" s="768" t="str">
        <f>[11]Altalanos!$D$10</f>
        <v xml:space="preserve">  </v>
      </c>
      <c r="E5" s="768"/>
      <c r="F5" s="768"/>
      <c r="G5" s="768"/>
      <c r="H5" s="769">
        <f>[11]Altalanos!$E$10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474</v>
      </c>
      <c r="C7" s="787" t="s">
        <v>498</v>
      </c>
      <c r="D7" s="788" t="s">
        <v>433</v>
      </c>
      <c r="E7" s="789"/>
      <c r="F7" s="790"/>
      <c r="G7" s="791"/>
      <c r="H7" s="788"/>
      <c r="I7" s="788"/>
      <c r="J7" s="792"/>
      <c r="K7" s="793"/>
      <c r="L7" s="794"/>
      <c r="M7" s="793"/>
      <c r="N7" s="795"/>
      <c r="O7" s="788"/>
      <c r="P7" s="796"/>
      <c r="Q7" s="797"/>
    </row>
    <row r="8" spans="1:17" s="798" customFormat="1" ht="18.75" customHeight="1" x14ac:dyDescent="0.25">
      <c r="A8" s="786">
        <v>2</v>
      </c>
      <c r="B8" s="787" t="s">
        <v>383</v>
      </c>
      <c r="C8" s="787" t="s">
        <v>499</v>
      </c>
      <c r="D8" s="788" t="s">
        <v>500</v>
      </c>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67" priority="12">
      <formula>$Q7&gt;=1</formula>
    </cfRule>
  </conditionalFormatting>
  <conditionalFormatting sqref="B7:D37">
    <cfRule type="expression" dxfId="66" priority="1">
      <formula>$Q7&gt;=1</formula>
    </cfRule>
  </conditionalFormatting>
  <conditionalFormatting sqref="E7:E14">
    <cfRule type="expression" dxfId="65" priority="5">
      <formula>AND(ROUNDDOWN(($A$4-E7)/365.25,0)&lt;=13,G7&lt;&gt;"OK")</formula>
    </cfRule>
    <cfRule type="expression" dxfId="64" priority="6">
      <formula>AND(ROUNDDOWN(($A$4-E7)/365.25,0)&lt;=14,G7&lt;&gt;"OK")</formula>
    </cfRule>
    <cfRule type="expression" dxfId="63" priority="7">
      <formula>AND(ROUNDDOWN(($A$4-E7)/365.25,0)&lt;=17,G7&lt;&gt;"OK")</formula>
    </cfRule>
    <cfRule type="expression" dxfId="62" priority="8">
      <formula>AND(ROUNDDOWN(($A$4-E7)/365.25,0)&lt;=13,G7&lt;&gt;"OK")</formula>
    </cfRule>
    <cfRule type="expression" dxfId="61" priority="9">
      <formula>AND(ROUNDDOWN(($A$4-E7)/365.25,0)&lt;=14,G7&lt;&gt;"OK")</formula>
    </cfRule>
    <cfRule type="expression" dxfId="60" priority="10">
      <formula>AND(ROUNDDOWN(($A$4-E7)/365.25,0)&lt;=17,G7&lt;&gt;"OK")</formula>
    </cfRule>
  </conditionalFormatting>
  <conditionalFormatting sqref="E7:E27 E29:E37">
    <cfRule type="expression" dxfId="59" priority="2">
      <formula>AND(ROUNDDOWN(($A$4-E7)/365.25,0)&lt;=13,G7&lt;&gt;"OK")</formula>
    </cfRule>
    <cfRule type="expression" dxfId="58" priority="3">
      <formula>AND(ROUNDDOWN(($A$4-E7)/365.25,0)&lt;=14,G7&lt;&gt;"OK")</formula>
    </cfRule>
    <cfRule type="expression" dxfId="57" priority="4">
      <formula>AND(ROUNDDOWN(($A$4-E7)/365.25,0)&lt;=17,G7&lt;&gt;"OK")</formula>
    </cfRule>
  </conditionalFormatting>
  <conditionalFormatting sqref="E7:E156">
    <cfRule type="expression" dxfId="56" priority="13">
      <formula>AND(ROUNDDOWN(($A$4-E7)/365.25,0)&lt;=13,G7&lt;&gt;"OK")</formula>
    </cfRule>
    <cfRule type="expression" dxfId="55" priority="14">
      <formula>AND(ROUNDDOWN(($A$4-E7)/365.25,0)&lt;=14,G7&lt;&gt;"OK")</formula>
    </cfRule>
    <cfRule type="expression" dxfId="54" priority="15">
      <formula>AND(ROUNDDOWN(($A$4-E7)/365.25,0)&lt;=17,G7&lt;&gt;"OK")</formula>
    </cfRule>
  </conditionalFormatting>
  <conditionalFormatting sqref="J7:J156">
    <cfRule type="cellIs" dxfId="53"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31073"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31074" r:id="rId4" name="Button 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39087-ED34-4E69-BD32-91B74B1DAB90}">
  <sheetPr>
    <tabColor rgb="FF00FF00"/>
  </sheetPr>
  <dimension ref="A1:AK43"/>
  <sheetViews>
    <sheetView showZeros="0" topLeftCell="B1" zoomScaleNormal="100" workbookViewId="0">
      <selection activeCell="D10" sqref="D10"/>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4" width="8.6640625" style="740"/>
    <col min="25" max="25" width="10.33203125" style="740" hidden="1" customWidth="1"/>
    <col min="26" max="37" width="11.5546875" style="740" hidden="1" customWidth="1"/>
    <col min="38" max="16384" width="8.6640625" style="740"/>
  </cols>
  <sheetData>
    <row r="1" spans="1:37" ht="24.6" x14ac:dyDescent="0.25">
      <c r="A1" s="815" t="str">
        <f>[11]Altalanos!$A$6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[11]Altalanos!$C$8</f>
        <v>VII. (U18) – Lány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[11]Altalanos!$A$10</f>
        <v>2025. 04. 29-30.</v>
      </c>
      <c r="B4" s="840"/>
      <c r="C4" s="840"/>
      <c r="D4" s="841"/>
      <c r="E4" s="842" t="str">
        <f>[11]Altalanos!$C$10</f>
        <v>Berettyóújfalu</v>
      </c>
      <c r="F4" s="842"/>
      <c r="G4" s="842"/>
      <c r="H4" s="843"/>
      <c r="I4" s="842"/>
      <c r="J4" s="844"/>
      <c r="K4" s="843"/>
      <c r="L4" s="845">
        <f>[11]Altalanos!$E$10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Y5" s="833">
        <f>IF(OR([11]Altalanos!$A$8="F1",[11]Altalanos!$A$8="F2",[11]Altalanos!$A$8="N1",[11]Altalanos!$A$8="N2"),1,2)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(21)'!$A$7:$O$22,5))</f>
        <v>0</v>
      </c>
      <c r="D7" s="858">
        <f>IF($B7="","",VLOOKUP($B7,'1MD ELO (21)'!$A$7:$O$22,15))</f>
        <v>0</v>
      </c>
      <c r="E7" s="859" t="str">
        <f>UPPER(IF($B7="","",VLOOKUP($B7,'1MD ELO (21)'!$A$7:$O$22,2)))</f>
        <v>JUHÁSZ</v>
      </c>
      <c r="F7" s="860"/>
      <c r="G7" s="859" t="str">
        <f>IF($B7="","",VLOOKUP($B7,'1MD ELO (21)'!$A$7:$O$22,3))</f>
        <v>Franciska</v>
      </c>
      <c r="H7" s="860"/>
      <c r="I7" s="859" t="str">
        <f>IF($B7="","",VLOOKUP($B7,'1MD ELO (21)'!$A$7:$O$22,4))</f>
        <v>Db., Fazekas M.</v>
      </c>
      <c r="J7" s="855"/>
      <c r="K7" s="861" t="s">
        <v>256</v>
      </c>
      <c r="L7" s="862" t="e">
        <f>IF(K7="","",CONCATENATE(VLOOKUP($Y$3,$AB$1:$AK$1,K7)," pont"))</f>
        <v>#N/A</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858">
        <f>IF($B9="","",VLOOKUP($B9,'1MD ELO (21)'!$A$7:$O$22,5))</f>
        <v>0</v>
      </c>
      <c r="D9" s="858">
        <f>IF($B9="","",VLOOKUP($B9,'1MD ELO (21)'!$A$7:$O$22,15))</f>
        <v>0</v>
      </c>
      <c r="E9" s="859" t="str">
        <f>UPPER(IF($B9="","",VLOOKUP($B9,'1MD ELO (21)'!$A$7:$O$22,2)))</f>
        <v>TÓTH</v>
      </c>
      <c r="F9" s="860"/>
      <c r="G9" s="859" t="str">
        <f>IF($B9="","",VLOOKUP($B9,'1MD ELO (21)'!$A$7:$O$22,3))</f>
        <v>Boglárka Tamara</v>
      </c>
      <c r="H9" s="860"/>
      <c r="I9" s="859" t="str">
        <f>IF($B9="","",VLOOKUP($B9,'1MD ELO (21)'!$A$7:$O$22,4))</f>
        <v>Hb., Bocskai I.</v>
      </c>
      <c r="J9" s="855"/>
      <c r="K9" s="861" t="s">
        <v>257</v>
      </c>
      <c r="L9" s="862" t="e">
        <f>IF(K9="","",CONCATENATE(VLOOKUP($Y$3,$AB$1:$AK$1,K9)," pont"))</f>
        <v>#N/A</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(21)'!$A$7:$O$22,5))</f>
        <v/>
      </c>
      <c r="D11" s="858" t="str">
        <f>IF($B11="","",VLOOKUP($B11,'1MD ELO (21)'!$A$7:$O$22,15))</f>
        <v/>
      </c>
      <c r="E11" s="859" t="str">
        <f>UPPER(IF($B11="","",VLOOKUP($B11,'1MD ELO (21)'!$A$7:$O$22,2)))</f>
        <v/>
      </c>
      <c r="F11" s="860"/>
      <c r="G11" s="859" t="str">
        <f>IF($B11="","",VLOOKUP($B11,'1MD ELO (21)'!$A$7:$O$22,3))</f>
        <v/>
      </c>
      <c r="H11" s="860"/>
      <c r="I11" s="859" t="str">
        <f>IF($B11="","",VLOOKUP($B11,'1MD ELO (21)'!$A$7:$O$22,4))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JUHÁSZ</v>
      </c>
      <c r="E18" s="868"/>
      <c r="F18" s="868" t="str">
        <f>E9</f>
        <v>TÓTH</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JUHÁSZ</v>
      </c>
      <c r="C19" s="870"/>
      <c r="D19" s="871"/>
      <c r="E19" s="871"/>
      <c r="F19" s="872" t="s">
        <v>482</v>
      </c>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TÓTH</v>
      </c>
      <c r="C20" s="870"/>
      <c r="D20" s="872" t="s">
        <v>494</v>
      </c>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52" priority="2" operator="equal">
      <formula>"Bye"</formula>
    </cfRule>
  </conditionalFormatting>
  <conditionalFormatting sqref="R41">
    <cfRule type="expression" dxfId="51" priority="1">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FF66"/>
    <pageSetUpPr fitToPage="1"/>
  </sheetPr>
  <dimension ref="A1:U47"/>
  <sheetViews>
    <sheetView showGridLines="0" showZeros="0" zoomScale="85" zoomScaleNormal="85" workbookViewId="0">
      <selection activeCell="O17" sqref="O17"/>
    </sheetView>
  </sheetViews>
  <sheetFormatPr defaultColWidth="8.6640625" defaultRowHeight="12.75" customHeight="1" x14ac:dyDescent="0.25"/>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5.109375" customWidth="1"/>
    <col min="18" max="18" width="1.6640625" style="164" customWidth="1"/>
    <col min="19" max="19" width="9.1093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79</v>
      </c>
      <c r="L1" s="99"/>
      <c r="M1" s="107"/>
      <c r="N1" s="166"/>
      <c r="O1" s="166"/>
      <c r="P1" s="166"/>
      <c r="Q1" s="165"/>
      <c r="R1" s="166"/>
    </row>
    <row r="2" spans="1:21" s="172" customFormat="1" ht="13.2" x14ac:dyDescent="0.25">
      <c r="A2" s="103" t="s">
        <v>32</v>
      </c>
      <c r="B2" s="103"/>
      <c r="C2" s="103"/>
      <c r="D2" s="168"/>
      <c r="E2" s="168" t="str">
        <f>Altalanos!$A$8</f>
        <v>I. (U8) – Fiú / B</v>
      </c>
      <c r="F2" s="103"/>
      <c r="G2" s="169"/>
      <c r="H2" s="170"/>
      <c r="I2" s="170"/>
      <c r="J2" s="171"/>
      <c r="K2" s="98" t="s">
        <v>80</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81</v>
      </c>
      <c r="F5" s="185" t="s">
        <v>27</v>
      </c>
      <c r="G5" s="185" t="s">
        <v>28</v>
      </c>
      <c r="H5" s="185"/>
      <c r="I5" s="185" t="s">
        <v>38</v>
      </c>
      <c r="J5" s="185"/>
      <c r="K5" s="183" t="s">
        <v>82</v>
      </c>
      <c r="L5" s="186"/>
      <c r="M5" s="183" t="s">
        <v>58</v>
      </c>
      <c r="N5" s="186"/>
      <c r="O5" s="183"/>
      <c r="P5" s="186"/>
      <c r="Q5" s="183"/>
      <c r="R5" s="187"/>
    </row>
    <row r="6" spans="1:21" s="195" customFormat="1" ht="10.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ELO'!$A$7:$M$32,12))</f>
        <v/>
      </c>
      <c r="C7" s="197" t="str">
        <f>IF($E7="","",VLOOKUP($E7,'1Q ELO'!$A$7:$M$32,13))</f>
        <v/>
      </c>
      <c r="D7" s="198" t="str">
        <f>IF($E7="","",VLOOKUP($E7,'1Q ELO'!$A$7:$M$32,5))</f>
        <v/>
      </c>
      <c r="E7" s="199"/>
      <c r="F7" s="235" t="str">
        <f>UPPER(IF($E7="","",VLOOKUP($E7,'1Q ELO'!$A$7:$M$32,2)))</f>
        <v/>
      </c>
      <c r="G7" s="235" t="str">
        <f>IF($E7="","",VLOOKUP($E7,'1Q ELO'!$A$7:$M$32,3))</f>
        <v/>
      </c>
      <c r="H7" s="235"/>
      <c r="I7" s="235" t="str">
        <f>IF($E7="","",VLOOKUP($E7,'1Q ELO'!$A$7:$M$32,4))</f>
        <v/>
      </c>
      <c r="J7" s="201"/>
      <c r="K7" s="202"/>
      <c r="L7" s="202"/>
      <c r="M7" s="202"/>
      <c r="N7" s="202"/>
      <c r="O7" s="203"/>
      <c r="P7" s="204"/>
      <c r="Q7" s="205"/>
      <c r="R7" s="206"/>
      <c r="S7" s="207"/>
      <c r="U7" s="208" t="str">
        <f>Birók!P21</f>
        <v>Bíró</v>
      </c>
    </row>
    <row r="8" spans="1:21" s="63" customFormat="1" ht="9" customHeight="1" x14ac:dyDescent="0.25">
      <c r="A8" s="209"/>
      <c r="B8" s="315"/>
      <c r="C8" s="212"/>
      <c r="D8" s="316"/>
      <c r="E8" s="212"/>
      <c r="F8" s="213"/>
      <c r="G8" s="213"/>
      <c r="H8" s="214"/>
      <c r="I8" s="317"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ELO'!$A$7:$M$32,12))</f>
        <v/>
      </c>
      <c r="C9" s="197" t="str">
        <f>IF($E9="","",VLOOKUP($E9,'1Q ELO'!$A$7:$M$32,13))</f>
        <v/>
      </c>
      <c r="D9" s="198" t="str">
        <f>IF($E9="","",VLOOKUP($E9,'1Q ELO'!$A$7:$M$32,5))</f>
        <v/>
      </c>
      <c r="E9" s="199"/>
      <c r="F9" s="219" t="str">
        <f>UPPER(IF($E9="","",VLOOKUP($E9,'1Q ELO'!$A$7:$M$32,2)))</f>
        <v/>
      </c>
      <c r="G9" s="219" t="str">
        <f>IF($E9="","",VLOOKUP($E9,'1Q ELO'!$A$7:$M$32,3))</f>
        <v/>
      </c>
      <c r="H9" s="219"/>
      <c r="I9" s="219" t="str">
        <f>IF($E9="","",VLOOKUP($E9,'1Q ELO'!$A$7:$M$32,4))</f>
        <v/>
      </c>
      <c r="J9" s="221"/>
      <c r="K9" s="202"/>
      <c r="L9" s="222"/>
      <c r="M9" s="202"/>
      <c r="N9" s="202"/>
      <c r="O9" s="203"/>
      <c r="P9" s="204"/>
      <c r="Q9" s="205"/>
      <c r="R9" s="206"/>
      <c r="S9" s="207"/>
      <c r="U9" s="218" t="str">
        <f>Birók!P23</f>
        <v xml:space="preserve"> </v>
      </c>
    </row>
    <row r="10" spans="1:21" s="63" customFormat="1" ht="9" customHeight="1" x14ac:dyDescent="0.25">
      <c r="A10" s="209"/>
      <c r="B10" s="315" t="str">
        <f>IF($E10="","",VLOOKUP($E10,'1Q ELO'!$A$7:$M$32,12))</f>
        <v/>
      </c>
      <c r="C10" s="212"/>
      <c r="D10" s="316"/>
      <c r="E10" s="223"/>
      <c r="F10" s="213"/>
      <c r="G10" s="213"/>
      <c r="H10" s="214"/>
      <c r="I10" s="213"/>
      <c r="J10" s="224"/>
      <c r="K10" s="318"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ELO'!$A$7:$M$32,12))</f>
        <v/>
      </c>
      <c r="C11" s="197" t="str">
        <f>IF($E11="","",VLOOKUP($E11,'1Q ELO'!$A$7:$M$32,13))</f>
        <v/>
      </c>
      <c r="D11" s="198" t="str">
        <f>IF($E11="","",VLOOKUP($E11,'1Q ELO'!$A$7:$M$32,5))</f>
        <v/>
      </c>
      <c r="E11" s="199"/>
      <c r="F11" s="219" t="str">
        <f>UPPER(IF($E11="","",VLOOKUP($E11,'1Q ELO'!$A$7:$M$32,2)))</f>
        <v/>
      </c>
      <c r="G11" s="219" t="str">
        <f>IF($E11="","",VLOOKUP($E11,'1Q ELO'!$A$7:$M$32,3))</f>
        <v/>
      </c>
      <c r="H11" s="219"/>
      <c r="I11" s="219" t="str">
        <f>IF($E11="","",VLOOKUP($E11,'1Q ELO'!$A$7:$M$32,4))</f>
        <v/>
      </c>
      <c r="J11" s="201"/>
      <c r="K11" s="202"/>
      <c r="L11" s="228"/>
      <c r="M11" s="202"/>
      <c r="N11" s="227"/>
      <c r="O11" s="227"/>
      <c r="P11" s="227"/>
      <c r="Q11" s="205"/>
      <c r="R11" s="206"/>
      <c r="S11" s="207"/>
      <c r="U11" s="218" t="str">
        <f>Birók!P25</f>
        <v xml:space="preserve"> </v>
      </c>
    </row>
    <row r="12" spans="1:21" s="63" customFormat="1" ht="9" customHeight="1" x14ac:dyDescent="0.25">
      <c r="A12" s="209"/>
      <c r="B12" s="315" t="str">
        <f>IF($E12="","",VLOOKUP($E12,'1Q ELO'!$A$7:$M$32,12))</f>
        <v/>
      </c>
      <c r="C12" s="212"/>
      <c r="D12" s="316"/>
      <c r="E12" s="223"/>
      <c r="F12" s="213"/>
      <c r="G12" s="213"/>
      <c r="H12" s="214"/>
      <c r="I12" s="318" t="s">
        <v>59</v>
      </c>
      <c r="J12" s="216"/>
      <c r="K12" s="217" t="str">
        <f>UPPER(IF(OR(J12="a",J12="as"),F11,IF(OR(J12="b",J12="bs"),F13,)))</f>
        <v/>
      </c>
      <c r="L12" s="230"/>
      <c r="M12" s="202"/>
      <c r="N12" s="227"/>
      <c r="O12" s="227"/>
      <c r="P12" s="227"/>
      <c r="Q12" s="205"/>
      <c r="R12" s="206"/>
      <c r="S12" s="207"/>
      <c r="U12" s="218" t="str">
        <f>Birók!P26</f>
        <v xml:space="preserve"> </v>
      </c>
    </row>
    <row r="13" spans="1:21" s="63" customFormat="1" ht="9" customHeight="1" x14ac:dyDescent="0.25">
      <c r="A13" s="209">
        <v>4</v>
      </c>
      <c r="B13" s="197" t="str">
        <f>IF($E13="","",VLOOKUP($E13,'1Q ELO'!$A$7:$M$32,12))</f>
        <v/>
      </c>
      <c r="C13" s="197" t="str">
        <f>IF($E13="","",VLOOKUP($E13,'1Q ELO'!$A$7:$M$32,13))</f>
        <v/>
      </c>
      <c r="D13" s="198" t="str">
        <f>IF($E13="","",VLOOKUP($E13,'1Q ELO'!$A$7:$M$32,5))</f>
        <v/>
      </c>
      <c r="E13" s="199"/>
      <c r="F13" s="219" t="str">
        <f>UPPER(IF($E13="","",VLOOKUP($E13,'1Q ELO'!$A$7:$M$32,2)))</f>
        <v/>
      </c>
      <c r="G13" s="219" t="str">
        <f>IF($E13="","",VLOOKUP($E13,'1Q ELO'!$A$7:$M$32,3))</f>
        <v/>
      </c>
      <c r="H13" s="219"/>
      <c r="I13" s="219" t="str">
        <f>IF($E13="","",VLOOKUP($E13,'1Q ELO'!$A$7:$M$32,4))</f>
        <v/>
      </c>
      <c r="J13" s="231"/>
      <c r="K13" s="202"/>
      <c r="L13" s="202"/>
      <c r="M13" s="202"/>
      <c r="N13" s="227"/>
      <c r="O13" s="227"/>
      <c r="P13" s="227"/>
      <c r="Q13" s="205"/>
      <c r="R13" s="206"/>
      <c r="S13" s="207"/>
      <c r="U13" s="218" t="str">
        <f>Birók!P27</f>
        <v xml:space="preserve"> </v>
      </c>
    </row>
    <row r="14" spans="1:21" s="63" customFormat="1" ht="9" customHeight="1" x14ac:dyDescent="0.25">
      <c r="A14" s="209"/>
      <c r="B14" s="210" t="str">
        <f>IF($E14="","",VLOOKUP($E14,'1Q ELO'!$A$7:$M$32,12))</f>
        <v/>
      </c>
      <c r="C14" s="212"/>
      <c r="D14" s="316"/>
      <c r="E14" s="223"/>
      <c r="F14" s="213"/>
      <c r="G14" s="213"/>
      <c r="H14" s="214"/>
      <c r="I14" s="21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ELO'!$A$7:$M$32,12))</f>
        <v/>
      </c>
      <c r="C15" s="197" t="str">
        <f>IF($E15="","",VLOOKUP($E15,'1Q ELO'!$A$7:$M$32,13))</f>
        <v/>
      </c>
      <c r="D15" s="198" t="str">
        <f>IF($E15="","",VLOOKUP($E15,'1Q ELO'!$A$7:$M$32,5))</f>
        <v/>
      </c>
      <c r="E15" s="319"/>
      <c r="F15" s="235" t="str">
        <f>UPPER(IF($E15="","",VLOOKUP($E15,'1Q ELO'!$A$7:$M$32,2)))</f>
        <v/>
      </c>
      <c r="G15" s="235" t="str">
        <f>IF($E15="","",VLOOKUP($E15,'1Q ELO'!$A$7:$M$32,3))</f>
        <v/>
      </c>
      <c r="H15" s="235"/>
      <c r="I15" s="235" t="str">
        <f>IF($E15="","",VLOOKUP($E15,'1Q ELO'!$A$7:$M$32,4))</f>
        <v/>
      </c>
      <c r="J15" s="300"/>
      <c r="K15" s="202"/>
      <c r="L15" s="202"/>
      <c r="M15" s="202"/>
      <c r="N15" s="227"/>
      <c r="O15" s="202"/>
      <c r="P15" s="227"/>
      <c r="Q15" s="205"/>
      <c r="R15" s="206"/>
      <c r="S15" s="207"/>
      <c r="U15" s="218" t="str">
        <f>Birók!P29</f>
        <v xml:space="preserve"> </v>
      </c>
    </row>
    <row r="16" spans="1:21" s="63" customFormat="1" ht="9" customHeight="1" x14ac:dyDescent="0.25">
      <c r="A16" s="209"/>
      <c r="B16" s="210" t="str">
        <f>IF($E16="","",VLOOKUP($E16,'1Q ELO'!$A$7:$M$32,12))</f>
        <v/>
      </c>
      <c r="C16" s="212"/>
      <c r="D16" s="316"/>
      <c r="E16" s="223"/>
      <c r="F16" s="213"/>
      <c r="G16" s="213"/>
      <c r="H16" s="214"/>
      <c r="I16" s="318"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ELO'!$A$7:$M$32,12))</f>
        <v/>
      </c>
      <c r="C17" s="197" t="str">
        <f>IF($E17="","",VLOOKUP($E17,'1Q ELO'!$A$7:$M$32,13))</f>
        <v/>
      </c>
      <c r="D17" s="198" t="str">
        <f>IF($E17="","",VLOOKUP($E17,'1Q ELO'!$A$7:$M$32,5))</f>
        <v/>
      </c>
      <c r="E17" s="199"/>
      <c r="F17" s="219" t="str">
        <f>UPPER(IF($E17="","",VLOOKUP($E17,'1Q ELO'!$A$7:$M$32,2)))</f>
        <v/>
      </c>
      <c r="G17" s="219" t="str">
        <f>IF($E17="","",VLOOKUP($E17,'1Q ELO'!$A$7:$M$32,3))</f>
        <v/>
      </c>
      <c r="H17" s="219"/>
      <c r="I17" s="219" t="str">
        <f>IF($E17="","",VLOOKUP($E17,'1Q ELO'!$A$7:$M$32,4))</f>
        <v/>
      </c>
      <c r="J17" s="221"/>
      <c r="K17" s="202"/>
      <c r="L17" s="222"/>
      <c r="M17" s="202"/>
      <c r="N17" s="227"/>
      <c r="O17" s="227"/>
      <c r="P17" s="227"/>
      <c r="Q17" s="205"/>
      <c r="R17" s="206"/>
      <c r="S17" s="207"/>
    </row>
    <row r="18" spans="1:19" s="63" customFormat="1" ht="9" customHeight="1" x14ac:dyDescent="0.25">
      <c r="A18" s="209"/>
      <c r="B18" s="210" t="str">
        <f>IF($E18="","",VLOOKUP($E18,'1Q ELO'!$A$7:$M$32,12))</f>
        <v/>
      </c>
      <c r="C18" s="212"/>
      <c r="D18" s="316"/>
      <c r="E18" s="223"/>
      <c r="F18" s="213"/>
      <c r="G18" s="213"/>
      <c r="H18" s="214"/>
      <c r="I18" s="213"/>
      <c r="J18" s="224"/>
      <c r="K18" s="318"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ELO'!$A$7:$M$32,12))</f>
        <v/>
      </c>
      <c r="C19" s="197" t="str">
        <f>IF($E19="","",VLOOKUP($E19,'1Q ELO'!$A$7:$M$32,13))</f>
        <v/>
      </c>
      <c r="D19" s="198" t="str">
        <f>IF($E19="","",VLOOKUP($E19,'1Q ELO'!$A$7:$M$32,5))</f>
        <v/>
      </c>
      <c r="E19" s="199"/>
      <c r="F19" s="219" t="str">
        <f>UPPER(IF($E19="","",VLOOKUP($E19,'1Q ELO'!$A$7:$M$32,2)))</f>
        <v/>
      </c>
      <c r="G19" s="219" t="str">
        <f>IF($E19="","",VLOOKUP($E19,'1Q ELO'!$A$7:$M$32,3))</f>
        <v/>
      </c>
      <c r="H19" s="219"/>
      <c r="I19" s="219" t="str">
        <f>IF($E19="","",VLOOKUP($E19,'1Q ELO'!$A$7:$M$32,4))</f>
        <v/>
      </c>
      <c r="J19" s="201"/>
      <c r="K19" s="202"/>
      <c r="L19" s="228"/>
      <c r="M19" s="202"/>
      <c r="N19" s="227"/>
      <c r="O19" s="227"/>
      <c r="P19" s="227"/>
      <c r="Q19" s="205"/>
      <c r="R19" s="206"/>
      <c r="S19" s="207"/>
    </row>
    <row r="20" spans="1:19" s="63" customFormat="1" ht="9" customHeight="1" x14ac:dyDescent="0.25">
      <c r="A20" s="209"/>
      <c r="B20" s="210" t="str">
        <f>IF($E20="","",VLOOKUP($E20,'1Q ELO'!$A$7:$M$32,12))</f>
        <v/>
      </c>
      <c r="C20" s="212"/>
      <c r="D20" s="211"/>
      <c r="E20" s="212"/>
      <c r="F20" s="213"/>
      <c r="G20" s="213"/>
      <c r="H20" s="214"/>
      <c r="I20" s="318" t="s">
        <v>59</v>
      </c>
      <c r="J20" s="216"/>
      <c r="K20" s="217" t="str">
        <f>UPPER(IF(OR(J20="a",J20="as"),F19,IF(OR(J20="b",J20="bs"),F21,)))</f>
        <v/>
      </c>
      <c r="L20" s="230"/>
      <c r="M20" s="202"/>
      <c r="N20" s="227"/>
      <c r="O20" s="227"/>
      <c r="P20" s="227"/>
      <c r="Q20" s="205"/>
      <c r="R20" s="206"/>
      <c r="S20" s="207"/>
    </row>
    <row r="21" spans="1:19" s="63" customFormat="1" ht="9" customHeight="1" x14ac:dyDescent="0.25">
      <c r="A21" s="302" t="s">
        <v>76</v>
      </c>
      <c r="B21" s="197" t="str">
        <f>IF($E21="","",VLOOKUP($E21,'1Q ELO'!$A$7:$M$32,12))</f>
        <v/>
      </c>
      <c r="C21" s="197" t="str">
        <f>IF($E21="","",VLOOKUP($E21,'1Q ELO'!$A$7:$M$32,13))</f>
        <v/>
      </c>
      <c r="D21" s="198" t="str">
        <f>IF($E21="","",VLOOKUP($E21,'1Q ELO'!$A$7:$M$32,5))</f>
        <v/>
      </c>
      <c r="E21" s="199"/>
      <c r="F21" s="219" t="str">
        <f>UPPER(IF($E21="","",VLOOKUP($E21,'1Q ELO'!$A$7:$M$32,2)))</f>
        <v/>
      </c>
      <c r="G21" s="219" t="str">
        <f>IF($E21="","",VLOOKUP($E21,'1Q ELO'!$A$7:$M$32,3))</f>
        <v/>
      </c>
      <c r="H21" s="219"/>
      <c r="I21" s="219" t="str">
        <f>IF($E21="","",VLOOKUP($E21,'1Q ELO'!$A$7:$M$32,4))</f>
        <v/>
      </c>
      <c r="J21" s="231"/>
      <c r="K21" s="202"/>
      <c r="L21" s="202"/>
      <c r="M21" s="202"/>
      <c r="N21" s="227"/>
      <c r="O21" s="227"/>
      <c r="P21" s="227"/>
      <c r="Q21" s="205"/>
      <c r="R21" s="206"/>
      <c r="S21" s="207"/>
    </row>
    <row r="22" spans="1:19" s="63" customFormat="1" ht="9" customHeight="1" x14ac:dyDescent="0.25">
      <c r="A22" s="209"/>
      <c r="B22" s="210" t="str">
        <f>IF($E22="","",VLOOKUP($E22,'1Q ELO'!$A$7:$M$32,12))</f>
        <v/>
      </c>
      <c r="C22" s="212"/>
      <c r="D22" s="211"/>
      <c r="E22" s="212"/>
      <c r="F22" s="233"/>
      <c r="G22" s="233"/>
      <c r="H22" s="303"/>
      <c r="I22" s="233"/>
      <c r="J22" s="224"/>
      <c r="K22" s="202"/>
      <c r="L22" s="202"/>
      <c r="M22" s="202"/>
      <c r="N22" s="227"/>
      <c r="O22" s="227"/>
      <c r="P22" s="227"/>
      <c r="Q22" s="205"/>
      <c r="R22" s="206"/>
      <c r="S22" s="207"/>
    </row>
    <row r="23" spans="1:19" s="63" customFormat="1" ht="9" customHeight="1" x14ac:dyDescent="0.25">
      <c r="A23" s="196">
        <v>9</v>
      </c>
      <c r="B23" s="197" t="str">
        <f>IF($E23="","",VLOOKUP($E23,'1Q ELO'!$A$7:$M$32,12))</f>
        <v/>
      </c>
      <c r="C23" s="197" t="str">
        <f>IF($E23="","",VLOOKUP($E23,'1Q ELO'!$A$7:$M$32,13))</f>
        <v/>
      </c>
      <c r="D23" s="198" t="str">
        <f>IF($E23="","",VLOOKUP($E23,'1Q ELO'!$A$7:$M$32,5))</f>
        <v/>
      </c>
      <c r="E23" s="199"/>
      <c r="F23" s="235" t="str">
        <f>UPPER(IF($E23="","",VLOOKUP($E23,'1Q ELO'!$A$7:$M$32,2)))</f>
        <v/>
      </c>
      <c r="G23" s="235" t="str">
        <f>IF($E23="","",VLOOKUP($E23,'1Q ELO'!$A$7:$M$32,3))</f>
        <v/>
      </c>
      <c r="H23" s="235"/>
      <c r="I23" s="235" t="str">
        <f>IF($E23="","",VLOOKUP($E23,'1Q ELO'!$A$7:$M$32,4))</f>
        <v/>
      </c>
      <c r="J23" s="201"/>
      <c r="K23" s="202"/>
      <c r="L23" s="202"/>
      <c r="M23" s="202"/>
      <c r="N23" s="227"/>
      <c r="O23" s="227"/>
      <c r="P23" s="227"/>
      <c r="Q23" s="205"/>
      <c r="R23" s="206"/>
      <c r="S23" s="207"/>
    </row>
    <row r="24" spans="1:19" s="63" customFormat="1" ht="9" customHeight="1" x14ac:dyDescent="0.25">
      <c r="A24" s="209"/>
      <c r="B24" s="315" t="str">
        <f>IF($E24="","",VLOOKUP($E24,'1Q ELO'!$A$7:$M$32,12))</f>
        <v/>
      </c>
      <c r="C24" s="212"/>
      <c r="D24" s="211"/>
      <c r="E24" s="212"/>
      <c r="F24" s="213"/>
      <c r="G24" s="213"/>
      <c r="H24" s="214"/>
      <c r="I24" s="318" t="s">
        <v>59</v>
      </c>
      <c r="J24" s="216"/>
      <c r="K24" s="217" t="str">
        <f>UPPER(IF(OR(J24="a",J24="as"),F23,IF(OR(J24="b",J24="bs"),F25,)))</f>
        <v/>
      </c>
      <c r="L24" s="217"/>
      <c r="M24" s="202"/>
      <c r="N24" s="227"/>
      <c r="O24" s="227"/>
      <c r="P24" s="227"/>
      <c r="Q24" s="205"/>
      <c r="R24" s="206"/>
      <c r="S24" s="207"/>
    </row>
    <row r="25" spans="1:19" s="63" customFormat="1" ht="9" customHeight="1" x14ac:dyDescent="0.25">
      <c r="A25" s="209">
        <v>10</v>
      </c>
      <c r="B25" s="197" t="str">
        <f>IF($E25="","",VLOOKUP($E25,'1Q ELO'!$A$7:$M$32,12))</f>
        <v/>
      </c>
      <c r="C25" s="197" t="str">
        <f>IF($E25="","",VLOOKUP($E25,'1Q ELO'!$A$7:$M$32,13))</f>
        <v/>
      </c>
      <c r="D25" s="198" t="str">
        <f>IF($E25="","",VLOOKUP($E25,'1Q ELO'!$A$7:$M$32,5))</f>
        <v/>
      </c>
      <c r="E25" s="199"/>
      <c r="F25" s="219" t="str">
        <f>UPPER(IF($E25="","",VLOOKUP($E25,'1Q ELO'!$A$7:$M$32,2)))</f>
        <v/>
      </c>
      <c r="G25" s="219" t="str">
        <f>IF($E25="","",VLOOKUP($E25,'1Q ELO'!$A$7:$M$32,3))</f>
        <v/>
      </c>
      <c r="H25" s="219"/>
      <c r="I25" s="219" t="str">
        <f>IF($E25="","",VLOOKUP($E25,'1Q ELO'!$A$7:$M$32,4))</f>
        <v/>
      </c>
      <c r="J25" s="221"/>
      <c r="K25" s="202"/>
      <c r="L25" s="222"/>
      <c r="M25" s="202"/>
      <c r="N25" s="227"/>
      <c r="O25" s="227"/>
      <c r="P25" s="227"/>
      <c r="Q25" s="205"/>
      <c r="R25" s="206"/>
      <c r="S25" s="207"/>
    </row>
    <row r="26" spans="1:19" s="63" customFormat="1" ht="9" customHeight="1" x14ac:dyDescent="0.25">
      <c r="A26" s="209"/>
      <c r="B26" s="210" t="str">
        <f>IF($E26="","",VLOOKUP($E26,'1Q ELO'!$A$7:$M$32,12))</f>
        <v/>
      </c>
      <c r="C26" s="212"/>
      <c r="D26" s="211"/>
      <c r="E26" s="223"/>
      <c r="F26" s="213"/>
      <c r="G26" s="213"/>
      <c r="H26" s="214"/>
      <c r="I26" s="213"/>
      <c r="J26" s="224"/>
      <c r="K26" s="318" t="s">
        <v>59</v>
      </c>
      <c r="L26" s="225"/>
      <c r="M26" s="217" t="str">
        <f>UPPER(IF(OR(L26="a",L26="as"),K24,IF(OR(L26="b",L26="bs"),K28,)))</f>
        <v/>
      </c>
      <c r="N26" s="226"/>
      <c r="O26" s="227"/>
      <c r="P26" s="227"/>
      <c r="Q26" s="205"/>
      <c r="R26" s="206"/>
      <c r="S26" s="207"/>
    </row>
    <row r="27" spans="1:19" s="63" customFormat="1" ht="9" customHeight="1" x14ac:dyDescent="0.25">
      <c r="A27" s="209">
        <v>11</v>
      </c>
      <c r="B27" s="197" t="str">
        <f>IF($E27="","",VLOOKUP($E27,'1Q ELO'!$A$7:$M$32,12))</f>
        <v/>
      </c>
      <c r="C27" s="197" t="str">
        <f>IF($E27="","",VLOOKUP($E27,'1Q ELO'!$A$7:$M$32,13))</f>
        <v/>
      </c>
      <c r="D27" s="198" t="str">
        <f>IF($E27="","",VLOOKUP($E27,'1Q ELO'!$A$7:$M$32,5))</f>
        <v/>
      </c>
      <c r="E27" s="199"/>
      <c r="F27" s="219" t="str">
        <f>UPPER(IF($E27="","",VLOOKUP($E27,'1Q ELO'!$A$7:$M$32,2)))</f>
        <v/>
      </c>
      <c r="G27" s="219" t="str">
        <f>IF($E27="","",VLOOKUP($E27,'1Q ELO'!$A$7:$M$32,3))</f>
        <v/>
      </c>
      <c r="H27" s="219"/>
      <c r="I27" s="219" t="str">
        <f>IF($E27="","",VLOOKUP($E27,'1Q ELO'!$A$7:$M$32,4))</f>
        <v/>
      </c>
      <c r="J27" s="201"/>
      <c r="K27" s="202"/>
      <c r="L27" s="228"/>
      <c r="M27" s="202"/>
      <c r="N27" s="227"/>
      <c r="O27" s="227"/>
      <c r="P27" s="227"/>
      <c r="Q27" s="205"/>
      <c r="R27" s="206"/>
      <c r="S27" s="207"/>
    </row>
    <row r="28" spans="1:19" s="63" customFormat="1" ht="9" customHeight="1" x14ac:dyDescent="0.25">
      <c r="A28" s="234"/>
      <c r="B28" s="210" t="str">
        <f>IF($E28="","",VLOOKUP($E28,'1Q ELO'!$A$7:$M$32,12))</f>
        <v/>
      </c>
      <c r="C28" s="212"/>
      <c r="D28" s="211"/>
      <c r="E28" s="223"/>
      <c r="F28" s="213"/>
      <c r="G28" s="213"/>
      <c r="H28" s="214"/>
      <c r="I28" s="318" t="s">
        <v>59</v>
      </c>
      <c r="J28" s="216"/>
      <c r="K28" s="217" t="str">
        <f>UPPER(IF(OR(J28="a",J28="as"),F27,IF(OR(J28="b",J28="bs"),F29,)))</f>
        <v/>
      </c>
      <c r="L28" s="230"/>
      <c r="M28" s="202"/>
      <c r="N28" s="227"/>
      <c r="O28" s="227"/>
      <c r="P28" s="227"/>
      <c r="Q28" s="205"/>
      <c r="R28" s="206"/>
      <c r="S28" s="207"/>
    </row>
    <row r="29" spans="1:19" s="63" customFormat="1" ht="9" customHeight="1" x14ac:dyDescent="0.25">
      <c r="A29" s="209">
        <v>12</v>
      </c>
      <c r="B29" s="197" t="str">
        <f>IF($E29="","",VLOOKUP($E29,'1Q ELO'!$A$7:$M$32,12))</f>
        <v/>
      </c>
      <c r="C29" s="197" t="str">
        <f>IF($E29="","",VLOOKUP($E29,'1Q ELO'!$A$7:$M$32,13))</f>
        <v/>
      </c>
      <c r="D29" s="198" t="str">
        <f>IF($E29="","",VLOOKUP($E29,'1Q ELO'!$A$7:$M$32,5))</f>
        <v/>
      </c>
      <c r="E29" s="199"/>
      <c r="F29" s="219" t="str">
        <f>UPPER(IF($E29="","",VLOOKUP($E29,'1Q ELO'!$A$7:$M$32,2)))</f>
        <v/>
      </c>
      <c r="G29" s="219" t="str">
        <f>IF($E29="","",VLOOKUP($E29,'1Q ELO'!$A$7:$M$32,3))</f>
        <v/>
      </c>
      <c r="H29" s="219"/>
      <c r="I29" s="219" t="str">
        <f>IF($E29="","",VLOOKUP($E29,'1Q ELO'!$A$7:$M$32,4))</f>
        <v/>
      </c>
      <c r="J29" s="231"/>
      <c r="K29" s="202"/>
      <c r="L29" s="202"/>
      <c r="M29" s="202"/>
      <c r="N29" s="227"/>
      <c r="O29" s="227"/>
      <c r="P29" s="227"/>
      <c r="Q29" s="205"/>
      <c r="R29" s="206"/>
      <c r="S29" s="207"/>
    </row>
    <row r="30" spans="1:19" s="63" customFormat="1" ht="9" customHeight="1" x14ac:dyDescent="0.25">
      <c r="A30" s="209"/>
      <c r="B30" s="210" t="str">
        <f>IF($E30="","",VLOOKUP($E30,'1Q ELO'!$A$7:$M$32,12))</f>
        <v/>
      </c>
      <c r="C30" s="212"/>
      <c r="D30" s="211"/>
      <c r="E30" s="223"/>
      <c r="F30" s="213"/>
      <c r="G30" s="213"/>
      <c r="H30" s="214"/>
      <c r="I30" s="213"/>
      <c r="J30" s="224"/>
      <c r="K30" s="202"/>
      <c r="L30" s="202"/>
      <c r="M30" s="215"/>
      <c r="N30" s="299"/>
      <c r="O30" s="202"/>
      <c r="P30" s="227"/>
      <c r="Q30" s="205"/>
      <c r="R30" s="206"/>
      <c r="S30" s="207"/>
    </row>
    <row r="31" spans="1:19" s="63" customFormat="1" ht="9" customHeight="1" x14ac:dyDescent="0.25">
      <c r="A31" s="234">
        <v>13</v>
      </c>
      <c r="B31" s="197" t="str">
        <f>IF($E31="","",VLOOKUP($E31,'1Q ELO'!$A$7:$M$32,12))</f>
        <v/>
      </c>
      <c r="C31" s="197" t="str">
        <f>IF($E31="","",VLOOKUP($E31,'1Q ELO'!$A$7:$M$32,13))</f>
        <v/>
      </c>
      <c r="D31" s="198" t="str">
        <f>IF($E31="","",VLOOKUP($E31,'1Q ELO'!$A$7:$M$32,5))</f>
        <v/>
      </c>
      <c r="E31" s="320"/>
      <c r="F31" s="235" t="str">
        <f>UPPER(IF($E31="","",VLOOKUP($E31,'1Q ELO'!$A$7:$M$32,2)))</f>
        <v/>
      </c>
      <c r="G31" s="235" t="str">
        <f>IF($E31="","",VLOOKUP($E31,'1Q ELO'!$A$7:$M$32,3))</f>
        <v/>
      </c>
      <c r="H31" s="235"/>
      <c r="I31" s="235" t="str">
        <f>IF($E31="","",VLOOKUP($E31,'1Q ELO'!$A$7:$M$32,4))</f>
        <v/>
      </c>
      <c r="J31" s="236"/>
      <c r="K31" s="202"/>
      <c r="L31" s="202"/>
      <c r="M31" s="202"/>
      <c r="N31" s="227"/>
      <c r="O31" s="202"/>
      <c r="P31" s="227"/>
      <c r="Q31" s="205"/>
      <c r="R31" s="206"/>
      <c r="S31" s="207"/>
    </row>
    <row r="32" spans="1:19" s="63" customFormat="1" ht="9" customHeight="1" x14ac:dyDescent="0.25">
      <c r="A32" s="209"/>
      <c r="B32" s="315" t="str">
        <f>IF($E32="","",VLOOKUP($E32,'1Q ELO'!$A$7:$M$32,12))</f>
        <v/>
      </c>
      <c r="C32" s="212"/>
      <c r="D32" s="211"/>
      <c r="E32" s="223"/>
      <c r="F32" s="213"/>
      <c r="G32" s="213"/>
      <c r="H32" s="214"/>
      <c r="I32" s="318" t="s">
        <v>59</v>
      </c>
      <c r="J32" s="216"/>
      <c r="K32" s="217" t="str">
        <f>UPPER(IF(OR(J32="a",J32="as"),F31,IF(OR(J32="b",J32="bs"),F33,)))</f>
        <v/>
      </c>
      <c r="L32" s="217"/>
      <c r="M32" s="202"/>
      <c r="N32" s="227"/>
      <c r="O32" s="227"/>
      <c r="P32" s="227"/>
      <c r="Q32" s="205"/>
      <c r="R32" s="206"/>
      <c r="S32" s="207"/>
    </row>
    <row r="33" spans="1:19" s="63" customFormat="1" ht="9" customHeight="1" x14ac:dyDescent="0.25">
      <c r="A33" s="209">
        <v>14</v>
      </c>
      <c r="B33" s="197" t="str">
        <f>IF($E33="","",VLOOKUP($E33,'1Q ELO'!$A$7:$M$32,12))</f>
        <v/>
      </c>
      <c r="C33" s="197" t="str">
        <f>IF($E33="","",VLOOKUP($E33,'1Q ELO'!$A$7:$M$32,13))</f>
        <v/>
      </c>
      <c r="D33" s="198" t="str">
        <f>IF($E33="","",VLOOKUP($E33,'1Q ELO'!$A$7:$M$32,5))</f>
        <v/>
      </c>
      <c r="E33" s="199"/>
      <c r="F33" s="219" t="str">
        <f>UPPER(IF($E33="","",VLOOKUP($E33,'1Q ELO'!$A$7:$M$32,2)))</f>
        <v/>
      </c>
      <c r="G33" s="219" t="str">
        <f>IF($E33="","",VLOOKUP($E33,'1Q ELO'!$A$7:$M$32,3))</f>
        <v/>
      </c>
      <c r="H33" s="219"/>
      <c r="I33" s="219" t="str">
        <f>IF($E33="","",VLOOKUP($E33,'1Q ELO'!$A$7:$M$32,4))</f>
        <v/>
      </c>
      <c r="J33" s="221"/>
      <c r="K33" s="202"/>
      <c r="L33" s="222"/>
      <c r="M33" s="202"/>
      <c r="N33" s="227"/>
      <c r="O33" s="227"/>
      <c r="P33" s="227"/>
      <c r="Q33" s="205"/>
      <c r="R33" s="206"/>
      <c r="S33" s="207"/>
    </row>
    <row r="34" spans="1:19" s="63" customFormat="1" ht="9" customHeight="1" x14ac:dyDescent="0.25">
      <c r="A34" s="209"/>
      <c r="B34" s="315" t="str">
        <f>IF($E34="","",VLOOKUP($E34,'1Q ELO'!$A$7:$M$32,12))</f>
        <v/>
      </c>
      <c r="C34" s="212"/>
      <c r="D34" s="211"/>
      <c r="E34" s="223"/>
      <c r="F34" s="213"/>
      <c r="G34" s="213"/>
      <c r="H34" s="214"/>
      <c r="I34" s="213"/>
      <c r="J34" s="224"/>
      <c r="K34" s="318" t="s">
        <v>59</v>
      </c>
      <c r="L34" s="225"/>
      <c r="M34" s="217" t="str">
        <f>UPPER(IF(OR(L34="a",L34="as"),K32,IF(OR(L34="b",L34="bs"),K36,)))</f>
        <v/>
      </c>
      <c r="N34" s="226"/>
      <c r="O34" s="227"/>
      <c r="P34" s="227"/>
      <c r="Q34" s="205"/>
      <c r="R34" s="206"/>
      <c r="S34" s="207"/>
    </row>
    <row r="35" spans="1:19" s="63" customFormat="1" ht="9" customHeight="1" x14ac:dyDescent="0.25">
      <c r="A35" s="209">
        <v>15</v>
      </c>
      <c r="B35" s="197" t="str">
        <f>IF($E35="","",VLOOKUP($E35,'1Q ELO'!$A$7:$M$32,12))</f>
        <v/>
      </c>
      <c r="C35" s="197" t="str">
        <f>IF($E35="","",VLOOKUP($E35,'1Q ELO'!$A$7:$M$32,13))</f>
        <v/>
      </c>
      <c r="D35" s="198" t="str">
        <f>IF($E35="","",VLOOKUP($E35,'1Q ELO'!$A$7:$M$32,5))</f>
        <v/>
      </c>
      <c r="E35" s="199"/>
      <c r="F35" s="219" t="str">
        <f>UPPER(IF($E35="","",VLOOKUP($E35,'1Q ELO'!$A$7:$M$32,2)))</f>
        <v/>
      </c>
      <c r="G35" s="219" t="str">
        <f>IF($E35="","",VLOOKUP($E35,'1Q ELO'!$A$7:$M$32,3))</f>
        <v/>
      </c>
      <c r="H35" s="219"/>
      <c r="I35" s="219" t="str">
        <f>IF($E35="","",VLOOKUP($E35,'1Q ELO'!$A$7:$M$32,4))</f>
        <v/>
      </c>
      <c r="J35" s="201"/>
      <c r="K35" s="202"/>
      <c r="L35" s="228"/>
      <c r="M35" s="202"/>
      <c r="N35" s="227"/>
      <c r="O35" s="227"/>
      <c r="P35" s="227"/>
      <c r="Q35" s="205"/>
      <c r="R35" s="206"/>
      <c r="S35" s="207"/>
    </row>
    <row r="36" spans="1:19" s="63" customFormat="1" ht="9" customHeight="1" x14ac:dyDescent="0.25">
      <c r="A36" s="209"/>
      <c r="B36" s="315" t="str">
        <f>IF($E36="","",VLOOKUP($E36,'1Q ELO'!$A$7:$M$32,12))</f>
        <v/>
      </c>
      <c r="C36" s="212"/>
      <c r="D36" s="211"/>
      <c r="E36" s="212"/>
      <c r="F36" s="213"/>
      <c r="G36" s="213"/>
      <c r="H36" s="214"/>
      <c r="I36" s="318" t="s">
        <v>59</v>
      </c>
      <c r="J36" s="216"/>
      <c r="K36" s="217" t="str">
        <f>UPPER(IF(OR(J36="a",J36="as"),F35,IF(OR(J36="b",J36="bs"),F37,)))</f>
        <v/>
      </c>
      <c r="L36" s="230"/>
      <c r="M36" s="202"/>
      <c r="N36" s="227"/>
      <c r="O36" s="227"/>
      <c r="P36" s="227"/>
      <c r="Q36" s="205"/>
      <c r="R36" s="206"/>
      <c r="S36" s="207"/>
    </row>
    <row r="37" spans="1:19" s="63" customFormat="1" ht="9" customHeight="1" x14ac:dyDescent="0.25">
      <c r="A37" s="302">
        <v>16</v>
      </c>
      <c r="B37" s="197" t="str">
        <f>IF($E37="","",VLOOKUP($E37,'1Q ELO'!$A$7:$M$32,12))</f>
        <v/>
      </c>
      <c r="C37" s="197" t="str">
        <f>IF($E37="","",VLOOKUP($E37,'1Q ELO'!$A$7:$M$32,13))</f>
        <v/>
      </c>
      <c r="D37" s="198" t="str">
        <f>IF($E37="","",VLOOKUP($E37,'1Q ELO'!$A$7:$M$32,5))</f>
        <v/>
      </c>
      <c r="E37" s="199"/>
      <c r="F37" s="219" t="str">
        <f>UPPER(IF($E37="","",VLOOKUP($E37,'1Q ELO'!$A$7:$M$32,2)))</f>
        <v/>
      </c>
      <c r="G37" s="219" t="str">
        <f>IF($E37="","",VLOOKUP($E37,'1Q ELO'!$A$7:$M$32,3))</f>
        <v/>
      </c>
      <c r="H37" s="219"/>
      <c r="I37" s="219" t="str">
        <f>IF($E37="","",VLOOKUP($E37,'1Q ELO'!$A$7:$M$32,4))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21" customFormat="1" ht="10.5" customHeight="1" x14ac:dyDescent="0.25">
      <c r="A39" s="242" t="s">
        <v>54</v>
      </c>
      <c r="B39" s="243"/>
      <c r="C39" s="243"/>
      <c r="D39" s="244"/>
      <c r="E39" s="245" t="s">
        <v>60</v>
      </c>
      <c r="F39" s="246" t="s">
        <v>61</v>
      </c>
      <c r="G39" s="245"/>
      <c r="H39" s="245"/>
      <c r="I39" s="247"/>
      <c r="J39" s="245" t="s">
        <v>60</v>
      </c>
      <c r="K39" s="246" t="s">
        <v>62</v>
      </c>
      <c r="L39" s="248"/>
      <c r="M39" s="246" t="s">
        <v>63</v>
      </c>
      <c r="N39" s="249"/>
      <c r="O39" s="250" t="s">
        <v>64</v>
      </c>
      <c r="P39" s="250"/>
      <c r="Q39" s="251"/>
      <c r="R39" s="252"/>
    </row>
    <row r="40" spans="1:19" s="21" customFormat="1" ht="9" customHeight="1" x14ac:dyDescent="0.25">
      <c r="A40" s="253" t="s">
        <v>65</v>
      </c>
      <c r="B40" s="254"/>
      <c r="C40" s="255"/>
      <c r="D40" s="256"/>
      <c r="E40" s="257">
        <v>1</v>
      </c>
      <c r="F40" s="258" t="str">
        <f>IF(E40&gt;$R$47,,UPPER(VLOOKUP(E40,'1Q ELO'!$A$7:$O$134,2)))</f>
        <v/>
      </c>
      <c r="G40" s="259"/>
      <c r="H40" s="258"/>
      <c r="I40" s="260"/>
      <c r="J40" s="261" t="s">
        <v>66</v>
      </c>
      <c r="K40" s="262"/>
      <c r="L40" s="263"/>
      <c r="M40" s="262"/>
      <c r="N40" s="264"/>
      <c r="O40" s="265" t="s">
        <v>67</v>
      </c>
      <c r="P40" s="266"/>
      <c r="Q40" s="266"/>
      <c r="R40" s="267"/>
    </row>
    <row r="41" spans="1:19" s="21" customFormat="1" ht="9" customHeight="1" x14ac:dyDescent="0.25">
      <c r="A41" s="268" t="s">
        <v>68</v>
      </c>
      <c r="B41" s="269"/>
      <c r="C41" s="270"/>
      <c r="D41" s="271"/>
      <c r="E41" s="257">
        <v>2</v>
      </c>
      <c r="F41" s="258" t="str">
        <f>IF(E41&gt;$R$47,,UPPER(VLOOKUP(E41,'1Q ELO'!$A$7:$O$134,2)))</f>
        <v/>
      </c>
      <c r="G41" s="259"/>
      <c r="H41" s="258"/>
      <c r="I41" s="260"/>
      <c r="J41" s="261" t="s">
        <v>69</v>
      </c>
      <c r="K41" s="262"/>
      <c r="L41" s="263"/>
      <c r="M41" s="262"/>
      <c r="N41" s="264"/>
      <c r="O41" s="272"/>
      <c r="P41" s="273"/>
      <c r="Q41" s="269"/>
      <c r="R41" s="274"/>
    </row>
    <row r="42" spans="1:19" s="21" customFormat="1" ht="9" customHeight="1" x14ac:dyDescent="0.25">
      <c r="A42" s="275"/>
      <c r="B42" s="276"/>
      <c r="C42" s="277"/>
      <c r="D42" s="278"/>
      <c r="E42" s="257">
        <v>3</v>
      </c>
      <c r="F42" s="258" t="str">
        <f>IF(E42&gt;$R$47,,UPPER(VLOOKUP(E42,'1Q ELO'!$A$7:$O$134,2)))</f>
        <v/>
      </c>
      <c r="G42" s="259"/>
      <c r="H42" s="258"/>
      <c r="I42" s="260"/>
      <c r="J42" s="261" t="s">
        <v>70</v>
      </c>
      <c r="K42" s="262"/>
      <c r="L42" s="263"/>
      <c r="M42" s="262"/>
      <c r="N42" s="264"/>
      <c r="O42" s="265" t="s">
        <v>71</v>
      </c>
      <c r="P42" s="266"/>
      <c r="Q42" s="266"/>
      <c r="R42" s="267"/>
    </row>
    <row r="43" spans="1:19" s="21" customFormat="1" ht="9" customHeight="1" x14ac:dyDescent="0.25">
      <c r="A43" s="279"/>
      <c r="B43" s="182"/>
      <c r="C43" s="182"/>
      <c r="D43" s="280"/>
      <c r="E43" s="257">
        <v>4</v>
      </c>
      <c r="F43" s="258" t="str">
        <f>IF(E43&gt;$R$47,,UPPER(VLOOKUP(E43,'1Q ELO'!$A$7:$O$134,2)))</f>
        <v/>
      </c>
      <c r="G43" s="259"/>
      <c r="H43" s="258"/>
      <c r="I43" s="260"/>
      <c r="J43" s="261" t="s">
        <v>72</v>
      </c>
      <c r="K43" s="262"/>
      <c r="L43" s="263"/>
      <c r="M43" s="262"/>
      <c r="N43" s="264"/>
      <c r="O43" s="262"/>
      <c r="P43" s="263"/>
      <c r="Q43" s="262"/>
      <c r="R43" s="264"/>
    </row>
    <row r="44" spans="1:19" s="21" customFormat="1" ht="9" customHeight="1" x14ac:dyDescent="0.25">
      <c r="A44" s="281"/>
      <c r="B44" s="282"/>
      <c r="C44" s="282"/>
      <c r="D44" s="283"/>
      <c r="E44" s="257"/>
      <c r="F44" s="258"/>
      <c r="G44" s="259"/>
      <c r="H44" s="258"/>
      <c r="I44" s="260"/>
      <c r="J44" s="261" t="s">
        <v>73</v>
      </c>
      <c r="K44" s="262"/>
      <c r="L44" s="263"/>
      <c r="M44" s="262"/>
      <c r="N44" s="264"/>
      <c r="O44" s="269"/>
      <c r="P44" s="273"/>
      <c r="Q44" s="269"/>
      <c r="R44" s="274"/>
    </row>
    <row r="45" spans="1:19" s="21" customFormat="1" ht="9" customHeight="1" x14ac:dyDescent="0.25">
      <c r="A45" s="284"/>
      <c r="B45" s="19"/>
      <c r="C45" s="182"/>
      <c r="D45" s="280"/>
      <c r="E45" s="257"/>
      <c r="F45" s="258"/>
      <c r="G45" s="259"/>
      <c r="H45" s="258"/>
      <c r="I45" s="260"/>
      <c r="J45" s="261" t="s">
        <v>74</v>
      </c>
      <c r="K45" s="262"/>
      <c r="L45" s="263"/>
      <c r="M45" s="262"/>
      <c r="N45" s="264"/>
      <c r="O45" s="265" t="s">
        <v>34</v>
      </c>
      <c r="P45" s="266"/>
      <c r="Q45" s="266"/>
      <c r="R45" s="267"/>
    </row>
    <row r="46" spans="1:19" s="21" customFormat="1" ht="9" customHeight="1" x14ac:dyDescent="0.25">
      <c r="A46" s="284"/>
      <c r="B46" s="19"/>
      <c r="C46" s="285"/>
      <c r="D46" s="286"/>
      <c r="E46" s="257"/>
      <c r="F46" s="258"/>
      <c r="G46" s="259"/>
      <c r="H46" s="258"/>
      <c r="I46" s="260"/>
      <c r="J46" s="261" t="s">
        <v>75</v>
      </c>
      <c r="K46" s="262"/>
      <c r="L46" s="263"/>
      <c r="M46" s="262"/>
      <c r="N46" s="264"/>
      <c r="O46" s="262"/>
      <c r="P46" s="263"/>
      <c r="Q46" s="262"/>
      <c r="R46" s="264"/>
    </row>
    <row r="47" spans="1:19" s="21" customFormat="1" ht="9" customHeight="1" x14ac:dyDescent="0.25">
      <c r="A47" s="287"/>
      <c r="B47" s="288"/>
      <c r="C47" s="289"/>
      <c r="D47" s="290"/>
      <c r="E47" s="291"/>
      <c r="F47" s="292"/>
      <c r="G47" s="293"/>
      <c r="H47" s="292"/>
      <c r="I47" s="294"/>
      <c r="J47" s="295" t="s">
        <v>76</v>
      </c>
      <c r="K47" s="269"/>
      <c r="L47" s="273"/>
      <c r="M47" s="269"/>
      <c r="N47" s="274"/>
      <c r="O47" s="269">
        <f>R4</f>
        <v>0</v>
      </c>
      <c r="P47" s="273"/>
      <c r="Q47" s="269"/>
      <c r="R47" s="296">
        <f>MIN(4,'1Q ELO'!O5)</f>
        <v>4</v>
      </c>
    </row>
  </sheetData>
  <mergeCells count="1">
    <mergeCell ref="A4:C4"/>
  </mergeCells>
  <conditionalFormatting sqref="E7 E15 E17 E19 E21 E23">
    <cfRule type="expression" dxfId="1211" priority="10">
      <formula>$E7&lt;5</formula>
    </cfRule>
  </conditionalFormatting>
  <conditionalFormatting sqref="F7 F9 F11 F13 F15 F17 F19 F21 F23 F25 F27 F29 F31 F33 F35 F37">
    <cfRule type="cellIs" dxfId="1210" priority="9" operator="equal">
      <formula>"Bye"</formula>
    </cfRule>
  </conditionalFormatting>
  <conditionalFormatting sqref="H7 H9 H11 H13 H15 H17 H19 H21 H23 H25 H27 H29 H31 H33 H35 H37">
    <cfRule type="expression" dxfId="1209" priority="2">
      <formula>AND($E7&lt;9,$C7&gt;0)</formula>
    </cfRule>
  </conditionalFormatting>
  <conditionalFormatting sqref="I8 K10 I12 M14 I16 K18 I20 I24 K26 I28 M30 I32 K34 I36">
    <cfRule type="expression" dxfId="1208" priority="3">
      <formula>AND($O$1="CU",I8="Umpire")</formula>
    </cfRule>
    <cfRule type="expression" dxfId="1207" priority="4">
      <formula>AND($O$1="CU",I8&lt;&gt;"Umpire",J8&lt;&gt;"")</formula>
    </cfRule>
    <cfRule type="expression" dxfId="1206" priority="5">
      <formula>AND($O$1="CU",I8&lt;&gt;"Umpire")</formula>
    </cfRule>
  </conditionalFormatting>
  <conditionalFormatting sqref="J8 L10 J12 N14 J16 L18 J20 J24 L26 J28 N30 J32 L34 J36 R47">
    <cfRule type="expression" dxfId="1205" priority="8">
      <formula>$O$1="CU"</formula>
    </cfRule>
  </conditionalFormatting>
  <conditionalFormatting sqref="K8 M10 K12 O14 K16 M18 K20 K24 M26 K28 O30 K32 M34 K36">
    <cfRule type="expression" dxfId="1204" priority="6">
      <formula>J8="as"</formula>
    </cfRule>
    <cfRule type="expression" dxfId="1203" priority="7">
      <formula>J8="bs"</formula>
    </cfRule>
  </conditionalFormatting>
  <dataValidations count="1">
    <dataValidation type="list" allowBlank="1" showInputMessage="1" sqref="I8 K10 I12 M14 I16 K18 I20 I24 K26 I28 M30 I32 K34 I36" xr:uid="{00000000-0002-0000-05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6146"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6145"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6148"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6149"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6E873-CC24-41A3-80A2-1F54F11EC1D3}">
  <sheetPr>
    <tabColor rgb="FFCCFFFF"/>
  </sheetPr>
  <dimension ref="A1:Q156"/>
  <sheetViews>
    <sheetView showGridLines="0" showZeros="0" zoomScaleNormal="100" workbookViewId="0">
      <pane ySplit="6" topLeftCell="A7" activePane="bottomLeft" state="frozen"/>
      <selection pane="bottomLeft" activeCell="C13" sqref="C13"/>
    </sheetView>
  </sheetViews>
  <sheetFormatPr defaultColWidth="8.6640625" defaultRowHeight="12.75" customHeight="1" x14ac:dyDescent="0.25"/>
  <cols>
    <col min="1" max="1" width="3.88671875" style="740" customWidth="1"/>
    <col min="2" max="2" width="13" style="740" customWidth="1"/>
    <col min="3" max="3" width="14.33203125" style="740" customWidth="1"/>
    <col min="4" max="4" width="12" style="812" customWidth="1"/>
    <col min="5" max="5" width="10.5546875" style="813" customWidth="1"/>
    <col min="6" max="6" width="6.109375" style="814" hidden="1" customWidth="1"/>
    <col min="7" max="7" width="28.664062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[12]Altalanos!$A$6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741" t="str">
        <f>[12]Altalanos!$A$8</f>
        <v>VIII. (U18+) – Fiú / A</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[12]Altalanos!$A$10</f>
        <v>2025. 04. 29-30.</v>
      </c>
      <c r="B5" s="766"/>
      <c r="C5" s="767" t="str">
        <f>[12]Altalanos!$C$10</f>
        <v>Berettyóújfalu</v>
      </c>
      <c r="D5" s="768" t="str">
        <f>[12]Altalanos!$D$10</f>
        <v xml:space="preserve">  </v>
      </c>
      <c r="E5" s="768"/>
      <c r="F5" s="768"/>
      <c r="G5" s="768"/>
      <c r="H5" s="769">
        <f>[12]Altalanos!$E$10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387</v>
      </c>
      <c r="C7" s="787" t="s">
        <v>337</v>
      </c>
      <c r="D7" s="788" t="s">
        <v>501</v>
      </c>
      <c r="E7" s="789"/>
      <c r="F7" s="790"/>
      <c r="G7" s="791"/>
      <c r="H7" s="788"/>
      <c r="I7" s="788"/>
      <c r="J7" s="792"/>
      <c r="K7" s="793"/>
      <c r="L7" s="794"/>
      <c r="M7" s="793"/>
      <c r="N7" s="795"/>
      <c r="O7" s="788"/>
      <c r="P7" s="796"/>
      <c r="Q7" s="797"/>
    </row>
    <row r="8" spans="1:17" s="798" customFormat="1" ht="18.75" customHeight="1" x14ac:dyDescent="0.25">
      <c r="A8" s="786">
        <v>2</v>
      </c>
      <c r="B8" s="787"/>
      <c r="C8" s="787"/>
      <c r="D8" s="788"/>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50" priority="15">
      <formula>$Q7&gt;=1</formula>
    </cfRule>
  </conditionalFormatting>
  <conditionalFormatting sqref="B7:D37">
    <cfRule type="expression" dxfId="49" priority="1">
      <formula>$Q7&gt;=1</formula>
    </cfRule>
  </conditionalFormatting>
  <conditionalFormatting sqref="E7:E14">
    <cfRule type="expression" dxfId="48" priority="5">
      <formula>AND(ROUNDDOWN(($A$4-E7)/365.25,0)&lt;=13,G7&lt;&gt;"OK")</formula>
    </cfRule>
    <cfRule type="expression" dxfId="47" priority="6">
      <formula>AND(ROUNDDOWN(($A$4-E7)/365.25,0)&lt;=14,G7&lt;&gt;"OK")</formula>
    </cfRule>
    <cfRule type="expression" dxfId="46" priority="7">
      <formula>AND(ROUNDDOWN(($A$4-E7)/365.25,0)&lt;=17,G7&lt;&gt;"OK")</formula>
    </cfRule>
    <cfRule type="expression" dxfId="45" priority="8">
      <formula>AND(ROUNDDOWN(($A$4-E7)/365.25,0)&lt;=13,G7&lt;&gt;"OK")</formula>
    </cfRule>
    <cfRule type="expression" dxfId="44" priority="9">
      <formula>AND(ROUNDDOWN(($A$4-E7)/365.25,0)&lt;=14,G7&lt;&gt;"OK")</formula>
    </cfRule>
    <cfRule type="expression" dxfId="43" priority="10">
      <formula>AND(ROUNDDOWN(($A$4-E7)/365.25,0)&lt;=17,G7&lt;&gt;"OK")</formula>
    </cfRule>
  </conditionalFormatting>
  <conditionalFormatting sqref="E7:E27 E29:E37">
    <cfRule type="expression" dxfId="42" priority="2">
      <formula>AND(ROUNDDOWN(($A$4-E7)/365.25,0)&lt;=13,G7&lt;&gt;"OK")</formula>
    </cfRule>
    <cfRule type="expression" dxfId="41" priority="3">
      <formula>AND(ROUNDDOWN(($A$4-E7)/365.25,0)&lt;=14,G7&lt;&gt;"OK")</formula>
    </cfRule>
    <cfRule type="expression" dxfId="40" priority="4">
      <formula>AND(ROUNDDOWN(($A$4-E7)/365.25,0)&lt;=17,G7&lt;&gt;"OK")</formula>
    </cfRule>
  </conditionalFormatting>
  <conditionalFormatting sqref="E7:E156">
    <cfRule type="expression" dxfId="39" priority="12">
      <formula>AND(ROUNDDOWN(($A$4-E7)/365.25,0)&lt;=13,G7&lt;&gt;"OK")</formula>
    </cfRule>
    <cfRule type="expression" dxfId="38" priority="13">
      <formula>AND(ROUNDDOWN(($A$4-E7)/365.25,0)&lt;=14,G7&lt;&gt;"OK")</formula>
    </cfRule>
    <cfRule type="expression" dxfId="37" priority="14">
      <formula>AND(ROUNDDOWN(($A$4-E7)/365.25,0)&lt;=17,G7&lt;&gt;"OK")</formula>
    </cfRule>
  </conditionalFormatting>
  <conditionalFormatting sqref="J7:J156">
    <cfRule type="cellIs" dxfId="36"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33121" r:id="rId3" name="Button 82">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33122" r:id="rId4" name="Button 82">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5D9C6-E9E4-43BF-B172-FB2BE12C1E1C}">
  <sheetPr>
    <tabColor rgb="FF00FF00"/>
  </sheetPr>
  <dimension ref="A1:AK43"/>
  <sheetViews>
    <sheetView showZeros="0" zoomScaleNormal="100" workbookViewId="0">
      <selection activeCell="C13" sqref="C13"/>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4" width="8.6640625" style="740"/>
    <col min="25" max="25" width="10.33203125" style="740" hidden="1" customWidth="1"/>
    <col min="26" max="37" width="11.5546875" style="740" hidden="1" customWidth="1"/>
    <col min="38" max="16384" width="8.6640625" style="740"/>
  </cols>
  <sheetData>
    <row r="1" spans="1:37" ht="24.6" x14ac:dyDescent="0.25">
      <c r="A1" s="815" t="str">
        <f>[12]Altalanos!$A$6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826" t="str">
        <f>[12]Altalanos!$A$8</f>
        <v>VIII. (U18+) – Fiú / A</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[12]Altalanos!$A$10</f>
        <v>2025. 04. 29-30.</v>
      </c>
      <c r="B4" s="840"/>
      <c r="C4" s="840"/>
      <c r="D4" s="841"/>
      <c r="E4" s="842" t="str">
        <f>[12]Altalanos!$C$10</f>
        <v>Berettyóújfalu</v>
      </c>
      <c r="F4" s="842"/>
      <c r="G4" s="842"/>
      <c r="H4" s="843"/>
      <c r="I4" s="842"/>
      <c r="J4" s="844"/>
      <c r="K4" s="843"/>
      <c r="L4" s="845">
        <f>[12]Altalanos!$E$10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Y5" s="833">
        <f>IF(OR([12]Altalanos!$A$8="F1",[12]Altalanos!$A$8="F2",[12]Altalanos!$A$8="N1",[12]Altalanos!$A$8="N2"),1,2)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(22)'!$A$7:$O$22,5))</f>
        <v>0</v>
      </c>
      <c r="D7" s="858">
        <f>IF($B7="","",VLOOKUP($B7,'1MD ELO (22)'!$A$7:$O$22,15))</f>
        <v>0</v>
      </c>
      <c r="E7" s="859" t="str">
        <f>UPPER(IF($B7="","",VLOOKUP($B7,'1MD ELO (22)'!$A$7:$O$22,2)))</f>
        <v>MAGYAR</v>
      </c>
      <c r="F7" s="860"/>
      <c r="G7" s="859" t="str">
        <f>IF($B7="","",VLOOKUP($B7,'1MD ELO (22)'!$A$7:$O$22,3))</f>
        <v>Krisztián</v>
      </c>
      <c r="H7" s="860"/>
      <c r="I7" s="859" t="str">
        <f>IF($B7="","",VLOOKUP($B7,'1MD ELO (22)'!$A$7:$O$22,4))</f>
        <v>Db., Ady E.</v>
      </c>
      <c r="J7" s="855"/>
      <c r="K7" s="861"/>
      <c r="L7" s="862" t="str">
        <f>IF(K7="","",CONCATENATE(VLOOKUP($Y$3,$AB$1:$AK$1,K7)," pont"))</f>
        <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c r="C9" s="858" t="str">
        <f>IF($B9="","",VLOOKUP($B9,'1MD ELO (22)'!$A$7:$O$22,5))</f>
        <v/>
      </c>
      <c r="D9" s="858" t="str">
        <f>IF($B9="","",VLOOKUP($B9,'1MD ELO (22)'!$A$7:$O$22,15))</f>
        <v/>
      </c>
      <c r="E9" s="859" t="str">
        <f>UPPER(IF($B9="","",VLOOKUP($B9,'1MD ELO (22)'!$A$7:$O$22,2)))</f>
        <v/>
      </c>
      <c r="F9" s="860"/>
      <c r="G9" s="859" t="str">
        <f>IF($B9="","",VLOOKUP($B9,'1MD ELO (22)'!$A$7:$O$22,3))</f>
        <v/>
      </c>
      <c r="H9" s="860"/>
      <c r="I9" s="859" t="str">
        <f>IF($B9="","",VLOOKUP($B9,'1MD ELO (22)'!$A$7:$O$22,4))</f>
        <v/>
      </c>
      <c r="J9" s="855"/>
      <c r="K9" s="861"/>
      <c r="L9" s="862" t="str">
        <f>IF(K9="","",CONCATENATE(VLOOKUP($Y$3,$AB$1:$AK$1,K9)," pont"))</f>
        <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(22)'!$A$7:$O$22,5))</f>
        <v/>
      </c>
      <c r="D11" s="858" t="str">
        <f>IF($B11="","",VLOOKUP($B11,'1MD ELO (22)'!$A$7:$O$22,15))</f>
        <v/>
      </c>
      <c r="E11" s="859" t="str">
        <f>UPPER(IF($B11="","",VLOOKUP($B11,'1MD ELO (22)'!$A$7:$O$22,2)))</f>
        <v/>
      </c>
      <c r="F11" s="860"/>
      <c r="G11" s="859" t="str">
        <f>IF($B11="","",VLOOKUP($B11,'1MD ELO (22)'!$A$7:$O$22,3))</f>
        <v/>
      </c>
      <c r="H11" s="860"/>
      <c r="I11" s="859" t="str">
        <f>IF($B11="","",VLOOKUP($B11,'1MD ELO (22)'!$A$7:$O$22,4))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MAGYAR</v>
      </c>
      <c r="E18" s="868"/>
      <c r="F18" s="868" t="str">
        <f>E9</f>
        <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MAGYAR</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35" priority="1" operator="equal">
      <formula>"Bye"</formula>
    </cfRule>
  </conditionalFormatting>
  <conditionalFormatting sqref="R41">
    <cfRule type="expression" dxfId="34"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3B68-9DB2-4062-B261-89262C2F873C}">
  <sheetPr>
    <tabColor rgb="FFCCFFFF"/>
  </sheetPr>
  <dimension ref="A1:Q156"/>
  <sheetViews>
    <sheetView showGridLines="0" showZeros="0" zoomScaleNormal="100" workbookViewId="0">
      <pane ySplit="6" topLeftCell="A7" activePane="bottomLeft" state="frozen"/>
      <selection activeCell="C13" sqref="C13"/>
      <selection pane="bottomLeft" activeCell="C13" sqref="C13"/>
    </sheetView>
  </sheetViews>
  <sheetFormatPr defaultColWidth="8.6640625" defaultRowHeight="12.75" customHeight="1" x14ac:dyDescent="0.25"/>
  <cols>
    <col min="1" max="1" width="3.88671875" style="740" customWidth="1"/>
    <col min="2" max="2" width="13.33203125" style="740" customWidth="1"/>
    <col min="3" max="3" width="11.88671875" style="740" customWidth="1"/>
    <col min="4" max="4" width="11.88671875" style="812" customWidth="1"/>
    <col min="5" max="5" width="10.6640625" style="813" customWidth="1"/>
    <col min="6" max="6" width="6.109375" style="814" hidden="1" customWidth="1"/>
    <col min="7" max="7" width="3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[12]Altalanos!$A$6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[12]Altalanos!$B$8</f>
        <v>VIII. (U18+) – Fiú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[12]Altalanos!$A$10</f>
        <v>2025. 04. 29-30.</v>
      </c>
      <c r="B5" s="766"/>
      <c r="C5" s="767" t="str">
        <f>[12]Altalanos!$C$10</f>
        <v>Berettyóújfalu</v>
      </c>
      <c r="D5" s="768" t="str">
        <f>[12]Altalanos!$D$10</f>
        <v xml:space="preserve">  </v>
      </c>
      <c r="E5" s="768"/>
      <c r="F5" s="768"/>
      <c r="G5" s="768"/>
      <c r="H5" s="769">
        <f>[12]Altalanos!$E$10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87</v>
      </c>
      <c r="C7" s="787" t="s">
        <v>410</v>
      </c>
      <c r="D7" s="788" t="s">
        <v>415</v>
      </c>
      <c r="E7" s="789"/>
      <c r="F7" s="790"/>
      <c r="G7" s="791"/>
      <c r="H7" s="788"/>
      <c r="I7" s="788"/>
      <c r="J7" s="792"/>
      <c r="K7" s="793"/>
      <c r="L7" s="794"/>
      <c r="M7" s="793"/>
      <c r="N7" s="795"/>
      <c r="O7" s="788"/>
      <c r="P7" s="796"/>
      <c r="Q7" s="797"/>
    </row>
    <row r="8" spans="1:17" s="798" customFormat="1" ht="18.75" customHeight="1" x14ac:dyDescent="0.25">
      <c r="A8" s="786">
        <v>2</v>
      </c>
      <c r="B8" s="787" t="s">
        <v>502</v>
      </c>
      <c r="C8" s="787" t="s">
        <v>302</v>
      </c>
      <c r="D8" s="788" t="s">
        <v>415</v>
      </c>
      <c r="E8" s="789"/>
      <c r="F8" s="799"/>
      <c r="G8" s="800"/>
      <c r="H8" s="788"/>
      <c r="I8" s="788"/>
      <c r="J8" s="792"/>
      <c r="K8" s="793"/>
      <c r="L8" s="794"/>
      <c r="M8" s="793"/>
      <c r="N8" s="795"/>
      <c r="O8" s="788"/>
      <c r="P8" s="796"/>
      <c r="Q8" s="797"/>
    </row>
    <row r="9" spans="1:17" s="798" customFormat="1" ht="18.75" customHeight="1" x14ac:dyDescent="0.25">
      <c r="A9" s="786">
        <v>3</v>
      </c>
      <c r="B9" s="787" t="s">
        <v>263</v>
      </c>
      <c r="C9" s="787" t="s">
        <v>302</v>
      </c>
      <c r="D9" s="788" t="s">
        <v>415</v>
      </c>
      <c r="E9" s="789"/>
      <c r="F9" s="799"/>
      <c r="G9" s="800"/>
      <c r="H9" s="788"/>
      <c r="I9" s="788"/>
      <c r="J9" s="792"/>
      <c r="K9" s="793"/>
      <c r="L9" s="794"/>
      <c r="M9" s="793"/>
      <c r="N9" s="795"/>
      <c r="O9" s="788"/>
      <c r="P9" s="801"/>
      <c r="Q9" s="802"/>
    </row>
    <row r="10" spans="1:17" s="798" customFormat="1" ht="18.75" customHeight="1" x14ac:dyDescent="0.25">
      <c r="A10" s="786">
        <v>4</v>
      </c>
      <c r="B10" s="787" t="s">
        <v>503</v>
      </c>
      <c r="C10" s="787" t="s">
        <v>279</v>
      </c>
      <c r="D10" s="788" t="s">
        <v>415</v>
      </c>
      <c r="E10" s="789"/>
      <c r="F10" s="799"/>
      <c r="G10" s="800"/>
      <c r="H10" s="788"/>
      <c r="I10" s="788"/>
      <c r="J10" s="792"/>
      <c r="K10" s="793"/>
      <c r="L10" s="794"/>
      <c r="M10" s="793"/>
      <c r="N10" s="795"/>
      <c r="O10" s="788"/>
      <c r="P10" s="803"/>
      <c r="Q10" s="804"/>
    </row>
    <row r="11" spans="1:17" s="798" customFormat="1" ht="18.75" customHeight="1" x14ac:dyDescent="0.25">
      <c r="A11" s="786">
        <v>5</v>
      </c>
      <c r="B11" s="787" t="s">
        <v>263</v>
      </c>
      <c r="C11" s="787" t="s">
        <v>504</v>
      </c>
      <c r="D11" s="788" t="s">
        <v>433</v>
      </c>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33" priority="12">
      <formula>$Q7&gt;=1</formula>
    </cfRule>
  </conditionalFormatting>
  <conditionalFormatting sqref="B7:D37">
    <cfRule type="expression" dxfId="32" priority="1">
      <formula>$Q7&gt;=1</formula>
    </cfRule>
  </conditionalFormatting>
  <conditionalFormatting sqref="E7:E14">
    <cfRule type="expression" dxfId="31" priority="5">
      <formula>AND(ROUNDDOWN(($A$4-E7)/365.25,0)&lt;=13,G7&lt;&gt;"OK")</formula>
    </cfRule>
    <cfRule type="expression" dxfId="30" priority="6">
      <formula>AND(ROUNDDOWN(($A$4-E7)/365.25,0)&lt;=14,G7&lt;&gt;"OK")</formula>
    </cfRule>
    <cfRule type="expression" dxfId="29" priority="7">
      <formula>AND(ROUNDDOWN(($A$4-E7)/365.25,0)&lt;=17,G7&lt;&gt;"OK")</formula>
    </cfRule>
    <cfRule type="expression" dxfId="28" priority="8">
      <formula>AND(ROUNDDOWN(($A$4-E7)/365.25,0)&lt;=13,G7&lt;&gt;"OK")</formula>
    </cfRule>
    <cfRule type="expression" dxfId="27" priority="9">
      <formula>AND(ROUNDDOWN(($A$4-E7)/365.25,0)&lt;=14,G7&lt;&gt;"OK")</formula>
    </cfRule>
    <cfRule type="expression" dxfId="26" priority="10">
      <formula>AND(ROUNDDOWN(($A$4-E7)/365.25,0)&lt;=17,G7&lt;&gt;"OK")</formula>
    </cfRule>
  </conditionalFormatting>
  <conditionalFormatting sqref="E7:E27 E29:E37">
    <cfRule type="expression" dxfId="25" priority="2">
      <formula>AND(ROUNDDOWN(($A$4-E7)/365.25,0)&lt;=13,G7&lt;&gt;"OK")</formula>
    </cfRule>
    <cfRule type="expression" dxfId="24" priority="3">
      <formula>AND(ROUNDDOWN(($A$4-E7)/365.25,0)&lt;=14,G7&lt;&gt;"OK")</formula>
    </cfRule>
    <cfRule type="expression" dxfId="23" priority="4">
      <formula>AND(ROUNDDOWN(($A$4-E7)/365.25,0)&lt;=17,G7&lt;&gt;"OK")</formula>
    </cfRule>
  </conditionalFormatting>
  <conditionalFormatting sqref="E7:E156">
    <cfRule type="expression" dxfId="22" priority="13">
      <formula>AND(ROUNDDOWN(($A$4-E7)/365.25,0)&lt;=13,G7&lt;&gt;"OK")</formula>
    </cfRule>
    <cfRule type="expression" dxfId="21" priority="14">
      <formula>AND(ROUNDDOWN(($A$4-E7)/365.25,0)&lt;=14,G7&lt;&gt;"OK")</formula>
    </cfRule>
    <cfRule type="expression" dxfId="20" priority="15">
      <formula>AND(ROUNDDOWN(($A$4-E7)/365.25,0)&lt;=17,G7&lt;&gt;"OK")</formula>
    </cfRule>
  </conditionalFormatting>
  <conditionalFormatting sqref="J7:J156">
    <cfRule type="cellIs" dxfId="19"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35169"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35170" r:id="rId4" name="Button 1">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FE1A6-FB06-4F21-967D-1A8AC6E98CE8}">
  <sheetPr>
    <tabColor rgb="FF00FF00"/>
  </sheetPr>
  <dimension ref="A1:AK43"/>
  <sheetViews>
    <sheetView showZeros="0" zoomScaleNormal="100" workbookViewId="0">
      <selection activeCell="C13" sqref="C13"/>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10.5546875" style="740" customWidth="1"/>
    <col min="10" max="10" width="7.88671875" style="740" customWidth="1"/>
    <col min="11" max="12" width="8.5546875" style="740" customWidth="1"/>
    <col min="13" max="13" width="7.88671875" style="740" customWidth="1"/>
    <col min="14" max="14" width="8.6640625" style="740"/>
    <col min="15" max="15" width="5.109375" style="740" customWidth="1"/>
    <col min="16" max="16" width="11.5546875" style="740" customWidth="1"/>
    <col min="17" max="17" width="9.33203125" style="740" customWidth="1"/>
    <col min="18" max="18" width="8.6640625" style="740"/>
    <col min="19" max="19" width="4.33203125" style="740" customWidth="1"/>
    <col min="20" max="21" width="16.21875" style="740" customWidth="1"/>
    <col min="22" max="22" width="3.77734375" style="740" customWidth="1"/>
    <col min="23" max="23" width="16.109375" style="740" customWidth="1"/>
    <col min="24" max="24" width="15.6640625" style="740" customWidth="1"/>
    <col min="25" max="36" width="11.5546875" style="740" hidden="1" customWidth="1"/>
    <col min="37" max="37" width="11" style="740" hidden="1" customWidth="1"/>
    <col min="38" max="16384" width="8.6640625" style="740"/>
  </cols>
  <sheetData>
    <row r="1" spans="1:37" ht="24.6" x14ac:dyDescent="0.25">
      <c r="A1" s="815" t="str">
        <f>[12]Altalanos!$A$6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[12]Altalanos!$B$8</f>
        <v>VIII. (U18+) – Fiú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8"/>
      <c r="R3" s="1124"/>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[12]Altalanos!$A$10</f>
        <v>2025. 04. 29-30.</v>
      </c>
      <c r="B4" s="840"/>
      <c r="C4" s="840"/>
      <c r="D4" s="841"/>
      <c r="E4" s="842" t="str">
        <f>[12]Altalanos!$C$10</f>
        <v>Berettyóújfalu</v>
      </c>
      <c r="F4" s="842"/>
      <c r="G4" s="842"/>
      <c r="H4" s="843"/>
      <c r="I4" s="842"/>
      <c r="J4" s="844"/>
      <c r="K4" s="843"/>
      <c r="L4" s="845">
        <f>[12]Altalanos!$E$10</f>
        <v>0</v>
      </c>
      <c r="M4" s="843"/>
      <c r="N4" s="846"/>
      <c r="O4" s="847"/>
      <c r="P4" s="839" t="s">
        <v>99</v>
      </c>
      <c r="Q4" s="834" t="s">
        <v>132</v>
      </c>
      <c r="R4" s="834" t="s">
        <v>130</v>
      </c>
      <c r="S4" s="812"/>
      <c r="T4" s="854" t="str">
        <f>CONCATENATE(VLOOKUP(LEFT(Q4,1),$A$7:$H$17,5,), " ",VLOOKUP(LEFT(Q4,1),$A$7:$H$17,7,))</f>
        <v>MÁTYUS Marcell</v>
      </c>
      <c r="U4" s="854" t="str">
        <f>CONCATENATE(VLOOKUP(RIGHT(Q4,1),$A$7:$H$17,5,), " ",VLOOKUP(RIGHT(Q4,1),$A$7:$H$17,7,))</f>
        <v>KOVÁCS Zalán</v>
      </c>
      <c r="W4" s="854" t="str">
        <f>CONCATENATE(VLOOKUP(LEFT(R4,1),$A$7:$H$17,5,), " ",VLOOKUP(LEFT(R4,1),$A$7:$H$17,7,))</f>
        <v>KOVÁCS Marcell</v>
      </c>
      <c r="X4" s="854" t="str">
        <f>CONCATENATE(VLOOKUP(RIGHT(R4,1),$A$7:$H$17,5,), " ",VLOOKUP(RIGHT(R4,1),$A$7:$H$17,7,))</f>
        <v>HAJNAL Gergő</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P5" s="848" t="s">
        <v>102</v>
      </c>
      <c r="Q5" s="849" t="s">
        <v>129</v>
      </c>
      <c r="R5" s="849" t="s">
        <v>133</v>
      </c>
      <c r="S5" s="812"/>
      <c r="T5" s="854" t="str">
        <f>CONCATENATE(VLOOKUP(LEFT(Q5,1),$A$7:$H$17,5,), " ",VLOOKUP(LEFT(Q5,1),$A$7:$H$17,7,))</f>
        <v>HAJNAL Gergő</v>
      </c>
      <c r="U5" s="854" t="str">
        <f>CONCATENATE(VLOOKUP(RIGHT(Q5,1),$A$7:$H$17,5,), " ",VLOOKUP(RIGHT(Q5,1),$A$7:$H$17,7,))</f>
        <v>MÁTYUS Marcell</v>
      </c>
      <c r="W5" s="854" t="str">
        <f>CONCATENATE(VLOOKUP(LEFT(R5,1),$A$7:$H$17,5,), " ",VLOOKUP(LEFT(R5,1),$A$7:$H$17,7,))</f>
        <v>KOVÁCS Zalán</v>
      </c>
      <c r="X5" s="854" t="str">
        <f>CONCATENATE(VLOOKUP(RIGHT(R5,1),$A$7:$H$17,5,), " ",VLOOKUP(RIGHT(R5,1),$A$7:$H$17,7,))</f>
        <v>KISS Dominik</v>
      </c>
      <c r="Y5" s="833">
        <f>IF(OR([12]Altalanos!$A$8="F1",[12]Altalanos!$A$8="F2",[12]Altalanos!$A$8="N1",[12]Altalanos!$A$8="N2"),1,2)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P6" s="852" t="s">
        <v>110</v>
      </c>
      <c r="Q6" s="853" t="s">
        <v>134</v>
      </c>
      <c r="R6" s="853" t="s">
        <v>100</v>
      </c>
      <c r="S6" s="812"/>
      <c r="T6" s="854" t="str">
        <f>CONCATENATE(VLOOKUP(LEFT(Q6,1),$A$7:$H$17,5,), " ",VLOOKUP(LEFT(Q6,1),$A$7:$H$17,7,))</f>
        <v>KISS Dominik</v>
      </c>
      <c r="U6" s="854" t="str">
        <f>CONCATENATE(VLOOKUP(RIGHT(Q6,1),$A$7:$H$17,5,), " ",VLOOKUP(RIGHT(Q6,1),$A$7:$H$17,7,))</f>
        <v>HAJNAL Gergő</v>
      </c>
      <c r="W6" s="854" t="str">
        <f>CONCATENATE(VLOOKUP(LEFT(R6,1),$A$7:$H$17,5,), " ",VLOOKUP(LEFT(R6,1),$A$7:$H$17,7,))</f>
        <v>MÁTYUS Marcell</v>
      </c>
      <c r="X6" s="854" t="str">
        <f>CONCATENATE(VLOOKUP(RIGHT(R6,1),$A$7:$H$17,5,), " ",VLOOKUP(RIGHT(R6,1),$A$7:$H$17,7,))</f>
        <v>KOVÁCS Marcell</v>
      </c>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1125">
        <f>IF($B7="","",VLOOKUP($B7,'1MD ELO (23)'!$A$7:$O$22,5))</f>
        <v>0</v>
      </c>
      <c r="D7" s="1125">
        <f>IF($B7="","",VLOOKUP($B7,'1MD ELO (23)'!$A$7:$O$22,15))</f>
        <v>0</v>
      </c>
      <c r="E7" s="1126" t="str">
        <f>UPPER(IF($B7="","",VLOOKUP($B7,'1MD ELO (23)'!$A$7:$O$22,2)))</f>
        <v>KISS</v>
      </c>
      <c r="F7" s="1126"/>
      <c r="G7" s="1126" t="str">
        <f>IF($B7="","",VLOOKUP($B7,'1MD ELO (23)'!$A$7:$O$22,3))</f>
        <v>Dominik</v>
      </c>
      <c r="H7" s="1126"/>
      <c r="I7" s="1146" t="str">
        <f>IF($B7="","",VLOOKUP($B7,'1MD ELO (23)'!$A$7:$O$22,4))</f>
        <v>Db., Tóth Á.</v>
      </c>
      <c r="J7" s="855"/>
      <c r="K7" s="861"/>
      <c r="L7" s="862" t="str">
        <f>IF(K7="","",CONCATENATE(VLOOKUP($Y$3,$AB$1:$AK$1,K7)," pont"))</f>
        <v/>
      </c>
      <c r="M7" s="863"/>
      <c r="P7" s="839" t="s">
        <v>135</v>
      </c>
      <c r="Q7" s="834" t="s">
        <v>103</v>
      </c>
      <c r="R7" s="834" t="s">
        <v>136</v>
      </c>
      <c r="T7" s="854" t="str">
        <f>CONCATENATE(VLOOKUP(LEFT(Q7,1),$A$7:$H$17,5,), " ",VLOOKUP(LEFT(Q7,1),$A$7:$H$17,7,))</f>
        <v>KOVÁCS Marcell</v>
      </c>
      <c r="U7" s="854" t="str">
        <f>CONCATENATE(VLOOKUP(RIGHT(Q7,1),$A$7:$H$17,5,), " ",VLOOKUP(RIGHT(Q7,1),$A$7:$H$17,7,))</f>
        <v>KISS Dominik</v>
      </c>
      <c r="W7" s="854" t="str">
        <f>CONCATENATE(VLOOKUP(LEFT(R7,1),$A$7:$H$17,5,), " ",VLOOKUP(LEFT(R7,1),$A$7:$H$17,7,))</f>
        <v>HAJNAL Gergő</v>
      </c>
      <c r="X7" s="854" t="str">
        <f>CONCATENATE(VLOOKUP(RIGHT(R7,1),$A$7:$H$17,5,), " ",VLOOKUP(RIGHT(R7,1),$A$7:$H$17,7,))</f>
        <v>KOVÁCS Zalán</v>
      </c>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1128"/>
      <c r="D8" s="1128"/>
      <c r="E8" s="1128"/>
      <c r="F8" s="1128"/>
      <c r="G8" s="1128"/>
      <c r="H8" s="1128"/>
      <c r="I8" s="855"/>
      <c r="J8" s="855"/>
      <c r="K8" s="856"/>
      <c r="L8" s="856"/>
      <c r="M8" s="865"/>
      <c r="P8" s="848" t="s">
        <v>137</v>
      </c>
      <c r="Q8" s="849" t="s">
        <v>111</v>
      </c>
      <c r="R8" s="849" t="s">
        <v>138</v>
      </c>
      <c r="T8" s="854" t="str">
        <f>CONCATENATE(VLOOKUP(LEFT(Q8,1),$A$7:$H$17,5,), " ",VLOOKUP(LEFT(Q8,1),$A$7:$H$17,7,))</f>
        <v>KISS Dominik</v>
      </c>
      <c r="U8" s="854" t="str">
        <f>CONCATENATE(VLOOKUP(RIGHT(Q8,1),$A$7:$H$17,5,), " ",VLOOKUP(RIGHT(Q8,1),$A$7:$H$17,7,))</f>
        <v>MÁTYUS Marcell</v>
      </c>
      <c r="W8" s="854" t="str">
        <f>CONCATENATE(VLOOKUP(LEFT(R8,1),$A$7:$H$17,5,), " ",VLOOKUP(LEFT(R8,1),$A$7:$H$17,7,))</f>
        <v>KOVÁCS Zalán</v>
      </c>
      <c r="X8" s="854" t="str">
        <f>CONCATENATE(VLOOKUP(RIGHT(R8,1),$A$7:$H$17,5,), " ",VLOOKUP(RIGHT(R8,1),$A$7:$H$17,7,))</f>
        <v>KOVÁCS Marcell</v>
      </c>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v>2</v>
      </c>
      <c r="C9" s="1125">
        <f>IF($B9="","",VLOOKUP($B9,'1MD ELO (23)'!$A$7:$O$22,5))</f>
        <v>0</v>
      </c>
      <c r="D9" s="1125">
        <f>IF($B9="","",VLOOKUP($B9,'1MD ELO (23)'!$A$7:$O$22,15))</f>
        <v>0</v>
      </c>
      <c r="E9" s="1126" t="str">
        <f>UPPER(IF($B9="","",VLOOKUP($B9,'1MD ELO (23)'!$A$7:$O$22,2)))</f>
        <v>MÁTYUS</v>
      </c>
      <c r="F9" s="1126"/>
      <c r="G9" s="1126" t="str">
        <f>IF($B9="","",VLOOKUP($B9,'1MD ELO (23)'!$A$7:$O$22,3))</f>
        <v>Marcell</v>
      </c>
      <c r="H9" s="1126"/>
      <c r="I9" s="1146" t="str">
        <f>IF($B9="","",VLOOKUP($B9,'1MD ELO (23)'!$A$7:$O$22,4))</f>
        <v>Db., Tóth Á.</v>
      </c>
      <c r="J9" s="855"/>
      <c r="K9" s="861"/>
      <c r="L9" s="862" t="str">
        <f>IF(K9="","",CONCATENATE(VLOOKUP($Y$3,$AB$1:$AK$1,K9)," pont"))</f>
        <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1128"/>
      <c r="D10" s="1128"/>
      <c r="E10" s="1128"/>
      <c r="F10" s="1128"/>
      <c r="G10" s="1128"/>
      <c r="H10" s="1128"/>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v>3</v>
      </c>
      <c r="C11" s="1125">
        <f>IF($B11="","",VLOOKUP($B11,'1MD ELO (23)'!$A$7:$O$22,5))</f>
        <v>0</v>
      </c>
      <c r="D11" s="1125">
        <f>IF($B11="","",VLOOKUP($B11,'1MD ELO (23)'!$A$7:$O$22,15))</f>
        <v>0</v>
      </c>
      <c r="E11" s="1126" t="str">
        <f>UPPER(IF($B11="","",VLOOKUP($B11,'1MD ELO (23)'!$A$7:$O$22,2)))</f>
        <v>KOVÁCS</v>
      </c>
      <c r="F11" s="1126"/>
      <c r="G11" s="1126" t="str">
        <f>IF($B11="","",VLOOKUP($B11,'1MD ELO (23)'!$A$7:$O$22,3))</f>
        <v>Marcell</v>
      </c>
      <c r="H11" s="1126"/>
      <c r="I11" s="1146" t="str">
        <f>IF($B11="","",VLOOKUP($B11,'1MD ELO (23)'!$A$7:$O$22,4))</f>
        <v>Db., Tóth Á.</v>
      </c>
      <c r="J11" s="855"/>
      <c r="K11" s="861" t="s">
        <v>256</v>
      </c>
      <c r="L11" s="862" t="e">
        <f>IF(K11="","",CONCATENATE(VLOOKUP($Y$3,$AB$1:$AK$1,K11)," pont"))</f>
        <v>#N/A</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6"/>
      <c r="B12" s="864"/>
      <c r="C12" s="1128"/>
      <c r="D12" s="1128"/>
      <c r="E12" s="1128"/>
      <c r="F12" s="1128"/>
      <c r="G12" s="1128"/>
      <c r="H12" s="1128"/>
      <c r="I12" s="855"/>
      <c r="J12" s="855"/>
      <c r="K12" s="855"/>
      <c r="L12" s="855"/>
      <c r="M12" s="86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6" t="s">
        <v>131</v>
      </c>
      <c r="B13" s="857">
        <v>4</v>
      </c>
      <c r="C13" s="1125">
        <f>IF($B13="","",VLOOKUP($B13,'1MD ELO (23)'!$A$7:$O$22,5))</f>
        <v>0</v>
      </c>
      <c r="D13" s="1125">
        <f>IF($B13="","",VLOOKUP($B13,'1MD ELO (23)'!$A$7:$O$22,15))</f>
        <v>0</v>
      </c>
      <c r="E13" s="1126" t="str">
        <f>UPPER(IF($B13="","",VLOOKUP($B13,'1MD ELO (23)'!$A$7:$O$22,2)))</f>
        <v>HAJNAL</v>
      </c>
      <c r="F13" s="1126"/>
      <c r="G13" s="1126" t="str">
        <f>IF($B13="","",VLOOKUP($B13,'1MD ELO (23)'!$A$7:$O$22,3))</f>
        <v>Gergő</v>
      </c>
      <c r="H13" s="1126"/>
      <c r="I13" s="1146" t="str">
        <f>IF($B13="","",VLOOKUP($B13,'1MD ELO (23)'!$A$7:$O$22,4))</f>
        <v>Db., Tóth Á.</v>
      </c>
      <c r="J13" s="855"/>
      <c r="K13" s="861" t="s">
        <v>258</v>
      </c>
      <c r="L13" s="862" t="e">
        <f>IF(K13="","",CONCATENATE(VLOOKUP($Y$3,$AB$1:$AK$1,K13)," pont"))</f>
        <v>#N/A</v>
      </c>
      <c r="M13" s="863"/>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6"/>
      <c r="B14" s="864"/>
      <c r="C14" s="1128"/>
      <c r="D14" s="1128"/>
      <c r="E14" s="1128"/>
      <c r="F14" s="1128"/>
      <c r="G14" s="1128"/>
      <c r="H14" s="1128"/>
      <c r="I14" s="855"/>
      <c r="J14" s="855"/>
      <c r="K14" s="856"/>
      <c r="L14" s="856"/>
      <c r="M14" s="865"/>
      <c r="Y14" s="833"/>
      <c r="Z14" s="833"/>
      <c r="AA14" s="833"/>
      <c r="AB14" s="833"/>
      <c r="AC14" s="833"/>
      <c r="AD14" s="833"/>
      <c r="AE14" s="833"/>
      <c r="AF14" s="833"/>
      <c r="AG14" s="833"/>
      <c r="AH14" s="833"/>
      <c r="AI14" s="833"/>
      <c r="AJ14" s="833"/>
      <c r="AK14" s="833"/>
    </row>
    <row r="15" spans="1:37" ht="13.2" x14ac:dyDescent="0.25">
      <c r="A15" s="856" t="s">
        <v>139</v>
      </c>
      <c r="B15" s="857">
        <v>5</v>
      </c>
      <c r="C15" s="1125">
        <f>IF($B15="","",VLOOKUP($B15,'1MD ELO (23)'!$A$7:$O$22,5))</f>
        <v>0</v>
      </c>
      <c r="D15" s="1125">
        <f>IF($B15="","",VLOOKUP($B15,'1MD ELO (23)'!$A$7:$O$22,15))</f>
        <v>0</v>
      </c>
      <c r="E15" s="1126" t="str">
        <f>UPPER(IF($B15="","",VLOOKUP($B15,'1MD ELO (23)'!$A$7:$O$22,2)))</f>
        <v>KOVÁCS</v>
      </c>
      <c r="F15" s="1126"/>
      <c r="G15" s="1126" t="str">
        <f>IF($B15="","",VLOOKUP($B15,'1MD ELO (23)'!$A$7:$O$22,3))</f>
        <v>Zalán</v>
      </c>
      <c r="H15" s="1126"/>
      <c r="I15" s="1146" t="str">
        <f>IF($B15="","",VLOOKUP($B15,'1MD ELO (23)'!$A$7:$O$22,4))</f>
        <v>Db., Fazekas M.</v>
      </c>
      <c r="J15" s="855"/>
      <c r="K15" s="861" t="s">
        <v>257</v>
      </c>
      <c r="L15" s="862" t="e">
        <f>IF(K15="","",CONCATENATE(VLOOKUP($Y$3,$AB$1:$AK$1,K15)," pont"))</f>
        <v>#N/A</v>
      </c>
      <c r="M15" s="863"/>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KISS</v>
      </c>
      <c r="E18" s="868"/>
      <c r="F18" s="868" t="str">
        <f>E9</f>
        <v>MÁTYUS</v>
      </c>
      <c r="G18" s="868"/>
      <c r="H18" s="868" t="str">
        <f>E11</f>
        <v>KOVÁCS</v>
      </c>
      <c r="I18" s="868"/>
      <c r="J18" s="868" t="str">
        <f>E13</f>
        <v>HAJNAL</v>
      </c>
      <c r="K18" s="868"/>
      <c r="L18" s="868" t="str">
        <f>E15</f>
        <v>KOVÁCS</v>
      </c>
      <c r="M18" s="868"/>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KISS</v>
      </c>
      <c r="C19" s="870"/>
      <c r="D19" s="871"/>
      <c r="E19" s="871"/>
      <c r="F19" s="872" t="s">
        <v>495</v>
      </c>
      <c r="G19" s="872"/>
      <c r="H19" s="872" t="s">
        <v>505</v>
      </c>
      <c r="I19" s="872"/>
      <c r="J19" s="868" t="s">
        <v>495</v>
      </c>
      <c r="K19" s="868"/>
      <c r="L19" s="868" t="s">
        <v>495</v>
      </c>
      <c r="M19" s="868"/>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MÁTYUS</v>
      </c>
      <c r="C20" s="870"/>
      <c r="D20" s="872" t="s">
        <v>481</v>
      </c>
      <c r="E20" s="872"/>
      <c r="F20" s="871"/>
      <c r="G20" s="871"/>
      <c r="H20" s="872" t="s">
        <v>495</v>
      </c>
      <c r="I20" s="872"/>
      <c r="J20" s="872" t="s">
        <v>506</v>
      </c>
      <c r="K20" s="872"/>
      <c r="L20" s="1131" t="s">
        <v>507</v>
      </c>
      <c r="M20" s="868"/>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KOVÁCS</v>
      </c>
      <c r="C21" s="870"/>
      <c r="D21" s="872" t="s">
        <v>508</v>
      </c>
      <c r="E21" s="872"/>
      <c r="F21" s="872"/>
      <c r="G21" s="872"/>
      <c r="H21" s="871"/>
      <c r="I21" s="871"/>
      <c r="J21" s="872" t="s">
        <v>481</v>
      </c>
      <c r="K21" s="872"/>
      <c r="L21" s="872" t="s">
        <v>509</v>
      </c>
      <c r="M21" s="872"/>
      <c r="Y21" s="833"/>
      <c r="Z21" s="833"/>
      <c r="AA21" s="833" t="s">
        <v>114</v>
      </c>
      <c r="AB21" s="833">
        <v>90</v>
      </c>
      <c r="AC21" s="833">
        <v>60</v>
      </c>
      <c r="AD21" s="833">
        <v>45</v>
      </c>
      <c r="AE21" s="833">
        <v>34</v>
      </c>
      <c r="AF21" s="833">
        <v>27</v>
      </c>
      <c r="AG21" s="833">
        <v>22</v>
      </c>
      <c r="AH21" s="833">
        <v>18</v>
      </c>
      <c r="AI21" s="833">
        <v>15</v>
      </c>
      <c r="AJ21" s="833">
        <v>12</v>
      </c>
      <c r="AK21" s="833">
        <v>9</v>
      </c>
    </row>
    <row r="22" spans="1:37" ht="18.75" customHeight="1" x14ac:dyDescent="0.25">
      <c r="A22" s="869" t="s">
        <v>131</v>
      </c>
      <c r="B22" s="870" t="str">
        <f>E13</f>
        <v>HAJNAL</v>
      </c>
      <c r="C22" s="870"/>
      <c r="D22" s="872" t="s">
        <v>481</v>
      </c>
      <c r="E22" s="872"/>
      <c r="F22" s="872" t="s">
        <v>510</v>
      </c>
      <c r="G22" s="872"/>
      <c r="H22" s="868" t="s">
        <v>495</v>
      </c>
      <c r="I22" s="868"/>
      <c r="J22" s="871"/>
      <c r="K22" s="871"/>
      <c r="L22" s="872" t="s">
        <v>511</v>
      </c>
      <c r="M22" s="872"/>
      <c r="Y22" s="833"/>
      <c r="Z22" s="833"/>
      <c r="AA22" s="833" t="s">
        <v>115</v>
      </c>
      <c r="AB22" s="833">
        <v>60</v>
      </c>
      <c r="AC22" s="833">
        <v>40</v>
      </c>
      <c r="AD22" s="833">
        <v>30</v>
      </c>
      <c r="AE22" s="833">
        <v>20</v>
      </c>
      <c r="AF22" s="833">
        <v>18</v>
      </c>
      <c r="AG22" s="833">
        <v>15</v>
      </c>
      <c r="AH22" s="833">
        <v>12</v>
      </c>
      <c r="AI22" s="833">
        <v>10</v>
      </c>
      <c r="AJ22" s="833">
        <v>8</v>
      </c>
      <c r="AK22" s="833">
        <v>6</v>
      </c>
    </row>
    <row r="23" spans="1:37" ht="18.75" customHeight="1" x14ac:dyDescent="0.25">
      <c r="A23" s="869" t="s">
        <v>139</v>
      </c>
      <c r="B23" s="870" t="str">
        <f>E15</f>
        <v>KOVÁCS</v>
      </c>
      <c r="C23" s="870"/>
      <c r="D23" s="872" t="s">
        <v>481</v>
      </c>
      <c r="E23" s="872"/>
      <c r="F23" s="872"/>
      <c r="G23" s="872"/>
      <c r="H23" s="868" t="s">
        <v>512</v>
      </c>
      <c r="I23" s="868"/>
      <c r="J23" s="868" t="s">
        <v>513</v>
      </c>
      <c r="K23" s="868"/>
      <c r="L23" s="871"/>
      <c r="M23" s="871"/>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55"/>
    </row>
    <row r="33" spans="1:18" ht="13.2" x14ac:dyDescent="0.25">
      <c r="A33" s="873" t="s">
        <v>54</v>
      </c>
      <c r="B33" s="874"/>
      <c r="C33" s="875"/>
      <c r="D33" s="876" t="s">
        <v>60</v>
      </c>
      <c r="E33" s="877" t="s">
        <v>61</v>
      </c>
      <c r="F33" s="878"/>
      <c r="G33" s="876" t="s">
        <v>60</v>
      </c>
      <c r="H33" s="877" t="s">
        <v>123</v>
      </c>
      <c r="I33" s="879"/>
      <c r="J33" s="877" t="s">
        <v>124</v>
      </c>
      <c r="K33" s="880" t="s">
        <v>125</v>
      </c>
      <c r="L33" s="850"/>
      <c r="M33" s="878"/>
      <c r="P33" s="883"/>
      <c r="Q33" s="883"/>
      <c r="R33" s="884"/>
    </row>
    <row r="34" spans="1:18" ht="13.2" x14ac:dyDescent="0.25">
      <c r="A34" s="885" t="s">
        <v>65</v>
      </c>
      <c r="B34" s="886"/>
      <c r="C34" s="887"/>
      <c r="D34" s="888"/>
      <c r="E34" s="889"/>
      <c r="F34" s="889"/>
      <c r="G34" s="890" t="s">
        <v>66</v>
      </c>
      <c r="H34" s="886"/>
      <c r="I34" s="891"/>
      <c r="J34" s="892"/>
      <c r="K34" s="893" t="s">
        <v>67</v>
      </c>
      <c r="L34" s="894"/>
      <c r="M34" s="914"/>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8" priority="2" operator="equal">
      <formula>"Bye"</formula>
    </cfRule>
  </conditionalFormatting>
  <conditionalFormatting sqref="R41">
    <cfRule type="expression" dxfId="17" priority="1">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F287B-3156-4801-B384-14C3ADE18DE2}">
  <sheetPr>
    <tabColor rgb="FFCCFFFF"/>
  </sheetPr>
  <dimension ref="A1:Q156"/>
  <sheetViews>
    <sheetView showGridLines="0" showZeros="0" zoomScaleNormal="100" workbookViewId="0">
      <pane ySplit="6" topLeftCell="A7" activePane="bottomLeft" state="frozen"/>
      <selection activeCell="C13" sqref="C13"/>
      <selection pane="bottomLeft" activeCell="C13" sqref="C13"/>
    </sheetView>
  </sheetViews>
  <sheetFormatPr defaultColWidth="8.6640625" defaultRowHeight="12.75" customHeight="1" x14ac:dyDescent="0.25"/>
  <cols>
    <col min="1" max="1" width="3.88671875" style="740" customWidth="1"/>
    <col min="2" max="2" width="16.5546875" style="740" customWidth="1"/>
    <col min="3" max="3" width="14" style="740" customWidth="1"/>
    <col min="4" max="4" width="13.88671875" style="812" customWidth="1"/>
    <col min="5" max="5" width="12.109375" style="813" customWidth="1"/>
    <col min="6" max="6" width="6.109375" style="814" hidden="1" customWidth="1"/>
    <col min="7" max="7" width="29.88671875" style="814" customWidth="1"/>
    <col min="8" max="8" width="7.6640625" style="812" customWidth="1"/>
    <col min="9" max="13" width="7.44140625" style="812" hidden="1" customWidth="1"/>
    <col min="14" max="15" width="7.44140625" style="812" customWidth="1"/>
    <col min="16" max="16" width="7.44140625" style="812" hidden="1" customWidth="1"/>
    <col min="17" max="17" width="7.44140625" style="812" customWidth="1"/>
    <col min="18" max="16384" width="8.6640625" style="740"/>
  </cols>
  <sheetData>
    <row r="1" spans="1:17" ht="24.6" x14ac:dyDescent="0.4">
      <c r="A1" s="731" t="str">
        <f>[12]Altalanos!$A$6</f>
        <v>Diákolimpia / H-B vm</v>
      </c>
      <c r="B1" s="732"/>
      <c r="C1" s="732"/>
      <c r="D1" s="733"/>
      <c r="E1" s="734" t="s">
        <v>83</v>
      </c>
      <c r="F1" s="735"/>
      <c r="G1" s="736"/>
      <c r="H1" s="737"/>
      <c r="I1" s="737"/>
      <c r="J1" s="738"/>
      <c r="K1" s="738"/>
      <c r="L1" s="738"/>
      <c r="M1" s="738"/>
      <c r="N1" s="738"/>
      <c r="O1" s="738"/>
      <c r="P1" s="738"/>
      <c r="Q1" s="739"/>
    </row>
    <row r="2" spans="1:17" ht="13.8" thickBot="1" x14ac:dyDescent="0.3">
      <c r="B2" s="741" t="s">
        <v>32</v>
      </c>
      <c r="C2" s="934" t="str">
        <f>[12]Altalanos!$C$8</f>
        <v>VIII. (U18+) – Lány / B</v>
      </c>
      <c r="D2" s="735"/>
      <c r="E2" s="734" t="s">
        <v>33</v>
      </c>
      <c r="F2" s="742"/>
      <c r="G2" s="742"/>
      <c r="H2" s="743"/>
      <c r="I2" s="743"/>
      <c r="J2" s="737"/>
      <c r="K2" s="737"/>
      <c r="L2" s="737"/>
      <c r="M2" s="737"/>
      <c r="N2" s="744"/>
      <c r="O2" s="745"/>
      <c r="P2" s="745"/>
      <c r="Q2" s="744"/>
    </row>
    <row r="3" spans="1:17" s="755" customFormat="1" ht="13.8" thickBot="1" x14ac:dyDescent="0.3">
      <c r="A3" s="746" t="s">
        <v>84</v>
      </c>
      <c r="B3" s="747"/>
      <c r="C3" s="747"/>
      <c r="D3" s="747"/>
      <c r="E3" s="747"/>
      <c r="F3" s="747"/>
      <c r="G3" s="747"/>
      <c r="H3" s="747"/>
      <c r="I3" s="748"/>
      <c r="J3" s="749"/>
      <c r="K3" s="750"/>
      <c r="L3" s="750"/>
      <c r="M3" s="750"/>
      <c r="N3" s="751" t="s">
        <v>34</v>
      </c>
      <c r="O3" s="752"/>
      <c r="P3" s="753"/>
      <c r="Q3" s="754"/>
    </row>
    <row r="4" spans="1:17" s="755" customFormat="1" ht="13.2" x14ac:dyDescent="0.25">
      <c r="A4" s="756" t="s">
        <v>24</v>
      </c>
      <c r="B4" s="756"/>
      <c r="C4" s="757" t="s">
        <v>13</v>
      </c>
      <c r="D4" s="756" t="s">
        <v>35</v>
      </c>
      <c r="E4" s="758"/>
      <c r="G4" s="759"/>
      <c r="H4" s="760" t="s">
        <v>36</v>
      </c>
      <c r="I4" s="761"/>
      <c r="J4" s="762"/>
      <c r="K4" s="763"/>
      <c r="L4" s="763"/>
      <c r="M4" s="763"/>
      <c r="N4" s="762"/>
      <c r="O4" s="764"/>
      <c r="P4" s="764"/>
      <c r="Q4" s="765"/>
    </row>
    <row r="5" spans="1:17" s="755" customFormat="1" ht="13.8" thickBot="1" x14ac:dyDescent="0.3">
      <c r="A5" s="766" t="str">
        <f>[12]Altalanos!$A$10</f>
        <v>2025. 04. 29-30.</v>
      </c>
      <c r="B5" s="766"/>
      <c r="C5" s="767" t="str">
        <f>[12]Altalanos!$C$10</f>
        <v>Berettyóújfalu</v>
      </c>
      <c r="D5" s="768" t="str">
        <f>[12]Altalanos!$D$10</f>
        <v xml:space="preserve">  </v>
      </c>
      <c r="E5" s="768"/>
      <c r="F5" s="768"/>
      <c r="G5" s="768"/>
      <c r="H5" s="769">
        <f>[12]Altalanos!$E$10</f>
        <v>0</v>
      </c>
      <c r="I5" s="770"/>
      <c r="J5" s="771"/>
      <c r="K5" s="772"/>
      <c r="L5" s="772"/>
      <c r="M5" s="772"/>
      <c r="N5" s="771"/>
      <c r="O5" s="768"/>
      <c r="P5" s="768"/>
      <c r="Q5" s="773"/>
    </row>
    <row r="6" spans="1:17" ht="30" customHeight="1" thickBot="1" x14ac:dyDescent="0.3">
      <c r="A6" s="774" t="s">
        <v>37</v>
      </c>
      <c r="B6" s="775" t="s">
        <v>27</v>
      </c>
      <c r="C6" s="775" t="s">
        <v>28</v>
      </c>
      <c r="D6" s="775" t="s">
        <v>38</v>
      </c>
      <c r="E6" s="776" t="s">
        <v>39</v>
      </c>
      <c r="F6" s="776" t="s">
        <v>85</v>
      </c>
      <c r="G6" s="776" t="s">
        <v>40</v>
      </c>
      <c r="H6" s="777" t="s">
        <v>41</v>
      </c>
      <c r="I6" s="778"/>
      <c r="J6" s="779" t="s">
        <v>42</v>
      </c>
      <c r="K6" s="780" t="s">
        <v>43</v>
      </c>
      <c r="L6" s="781" t="s">
        <v>44</v>
      </c>
      <c r="M6" s="782" t="s">
        <v>45</v>
      </c>
      <c r="N6" s="783" t="s">
        <v>86</v>
      </c>
      <c r="O6" s="784" t="s">
        <v>47</v>
      </c>
      <c r="P6" s="785" t="s">
        <v>48</v>
      </c>
      <c r="Q6" s="776" t="s">
        <v>49</v>
      </c>
    </row>
    <row r="7" spans="1:17" s="798" customFormat="1" ht="18.75" customHeight="1" x14ac:dyDescent="0.25">
      <c r="A7" s="786">
        <v>1</v>
      </c>
      <c r="B7" s="787" t="s">
        <v>514</v>
      </c>
      <c r="C7" s="787" t="s">
        <v>515</v>
      </c>
      <c r="D7" s="788" t="s">
        <v>415</v>
      </c>
      <c r="E7" s="789"/>
      <c r="F7" s="790"/>
      <c r="G7" s="791"/>
      <c r="H7" s="788"/>
      <c r="I7" s="788"/>
      <c r="J7" s="792"/>
      <c r="K7" s="793"/>
      <c r="L7" s="794"/>
      <c r="M7" s="793"/>
      <c r="N7" s="795"/>
      <c r="O7" s="788"/>
      <c r="P7" s="796"/>
      <c r="Q7" s="797"/>
    </row>
    <row r="8" spans="1:17" s="798" customFormat="1" ht="18.75" customHeight="1" x14ac:dyDescent="0.25">
      <c r="A8" s="786">
        <v>2</v>
      </c>
      <c r="B8" s="787"/>
      <c r="C8" s="787"/>
      <c r="D8" s="788"/>
      <c r="E8" s="789"/>
      <c r="F8" s="799"/>
      <c r="G8" s="800"/>
      <c r="H8" s="788"/>
      <c r="I8" s="788"/>
      <c r="J8" s="792"/>
      <c r="K8" s="793"/>
      <c r="L8" s="794"/>
      <c r="M8" s="793"/>
      <c r="N8" s="795"/>
      <c r="O8" s="788"/>
      <c r="P8" s="796"/>
      <c r="Q8" s="797"/>
    </row>
    <row r="9" spans="1:17" s="798" customFormat="1" ht="18.75" customHeight="1" x14ac:dyDescent="0.25">
      <c r="A9" s="786">
        <v>3</v>
      </c>
      <c r="B9" s="787"/>
      <c r="C9" s="787"/>
      <c r="D9" s="788"/>
      <c r="E9" s="789"/>
      <c r="F9" s="799"/>
      <c r="G9" s="800"/>
      <c r="H9" s="788"/>
      <c r="I9" s="788"/>
      <c r="J9" s="792"/>
      <c r="K9" s="793"/>
      <c r="L9" s="794"/>
      <c r="M9" s="793"/>
      <c r="N9" s="795"/>
      <c r="O9" s="788"/>
      <c r="P9" s="801"/>
      <c r="Q9" s="802"/>
    </row>
    <row r="10" spans="1:17" s="798" customFormat="1" ht="18.75" customHeight="1" x14ac:dyDescent="0.25">
      <c r="A10" s="786">
        <v>4</v>
      </c>
      <c r="B10" s="787"/>
      <c r="C10" s="787"/>
      <c r="D10" s="788"/>
      <c r="E10" s="789"/>
      <c r="F10" s="799"/>
      <c r="G10" s="800"/>
      <c r="H10" s="788"/>
      <c r="I10" s="788"/>
      <c r="J10" s="792"/>
      <c r="K10" s="793"/>
      <c r="L10" s="794"/>
      <c r="M10" s="793"/>
      <c r="N10" s="795"/>
      <c r="O10" s="788"/>
      <c r="P10" s="803"/>
      <c r="Q10" s="804"/>
    </row>
    <row r="11" spans="1:17" s="798" customFormat="1" ht="18.75" customHeight="1" x14ac:dyDescent="0.25">
      <c r="A11" s="786">
        <v>5</v>
      </c>
      <c r="B11" s="787"/>
      <c r="C11" s="787"/>
      <c r="D11" s="788"/>
      <c r="E11" s="789"/>
      <c r="F11" s="799"/>
      <c r="G11" s="800"/>
      <c r="H11" s="788"/>
      <c r="I11" s="788"/>
      <c r="J11" s="792"/>
      <c r="K11" s="793"/>
      <c r="L11" s="794"/>
      <c r="M11" s="793"/>
      <c r="N11" s="795"/>
      <c r="O11" s="788"/>
      <c r="P11" s="803"/>
      <c r="Q11" s="804"/>
    </row>
    <row r="12" spans="1:17" s="798" customFormat="1" ht="18.75" customHeight="1" x14ac:dyDescent="0.25">
      <c r="A12" s="786">
        <v>6</v>
      </c>
      <c r="B12" s="787"/>
      <c r="C12" s="787"/>
      <c r="D12" s="788"/>
      <c r="E12" s="789"/>
      <c r="F12" s="799"/>
      <c r="G12" s="800"/>
      <c r="H12" s="788"/>
      <c r="I12" s="788"/>
      <c r="J12" s="792"/>
      <c r="K12" s="793"/>
      <c r="L12" s="794"/>
      <c r="M12" s="793"/>
      <c r="N12" s="795"/>
      <c r="O12" s="788"/>
      <c r="P12" s="803"/>
      <c r="Q12" s="804"/>
    </row>
    <row r="13" spans="1:17" s="798" customFormat="1" ht="18.75" customHeight="1" x14ac:dyDescent="0.25">
      <c r="A13" s="786">
        <v>7</v>
      </c>
      <c r="B13" s="787"/>
      <c r="C13" s="787"/>
      <c r="D13" s="788"/>
      <c r="E13" s="789"/>
      <c r="F13" s="799"/>
      <c r="G13" s="800"/>
      <c r="H13" s="788"/>
      <c r="I13" s="788"/>
      <c r="J13" s="792"/>
      <c r="K13" s="793"/>
      <c r="L13" s="794"/>
      <c r="M13" s="793"/>
      <c r="N13" s="795"/>
      <c r="O13" s="788"/>
      <c r="P13" s="803"/>
      <c r="Q13" s="804"/>
    </row>
    <row r="14" spans="1:17" s="798" customFormat="1" ht="18.75" customHeight="1" x14ac:dyDescent="0.25">
      <c r="A14" s="786">
        <v>8</v>
      </c>
      <c r="B14" s="787"/>
      <c r="C14" s="787"/>
      <c r="D14" s="788"/>
      <c r="E14" s="789"/>
      <c r="F14" s="799"/>
      <c r="G14" s="800"/>
      <c r="H14" s="788"/>
      <c r="I14" s="788"/>
      <c r="J14" s="792"/>
      <c r="K14" s="793"/>
      <c r="L14" s="794"/>
      <c r="M14" s="793"/>
      <c r="N14" s="795"/>
      <c r="O14" s="788"/>
      <c r="P14" s="803"/>
      <c r="Q14" s="804"/>
    </row>
    <row r="15" spans="1:17" s="798" customFormat="1" ht="18.75" customHeight="1" x14ac:dyDescent="0.25">
      <c r="A15" s="786">
        <v>9</v>
      </c>
      <c r="B15" s="787"/>
      <c r="C15" s="787"/>
      <c r="D15" s="788"/>
      <c r="E15" s="789"/>
      <c r="F15" s="797"/>
      <c r="G15" s="797"/>
      <c r="H15" s="788"/>
      <c r="I15" s="788"/>
      <c r="J15" s="792"/>
      <c r="K15" s="793"/>
      <c r="L15" s="794"/>
      <c r="M15" s="805"/>
      <c r="N15" s="795"/>
      <c r="O15" s="788"/>
      <c r="P15" s="797"/>
      <c r="Q15" s="797"/>
    </row>
    <row r="16" spans="1:17" s="798" customFormat="1" ht="18.75" customHeight="1" x14ac:dyDescent="0.25">
      <c r="A16" s="786">
        <v>10</v>
      </c>
      <c r="B16" s="806"/>
      <c r="C16" s="787"/>
      <c r="D16" s="788"/>
      <c r="E16" s="789"/>
      <c r="F16" s="797"/>
      <c r="G16" s="797"/>
      <c r="H16" s="788"/>
      <c r="I16" s="788"/>
      <c r="J16" s="792"/>
      <c r="K16" s="793"/>
      <c r="L16" s="794"/>
      <c r="M16" s="805"/>
      <c r="N16" s="795"/>
      <c r="O16" s="788"/>
      <c r="P16" s="796"/>
      <c r="Q16" s="797"/>
    </row>
    <row r="17" spans="1:17" s="798" customFormat="1" ht="18.75" customHeight="1" x14ac:dyDescent="0.25">
      <c r="A17" s="786">
        <v>11</v>
      </c>
      <c r="B17" s="787"/>
      <c r="C17" s="787"/>
      <c r="D17" s="788"/>
      <c r="E17" s="789"/>
      <c r="F17" s="797"/>
      <c r="G17" s="797"/>
      <c r="H17" s="788"/>
      <c r="I17" s="788"/>
      <c r="J17" s="792"/>
      <c r="K17" s="793"/>
      <c r="L17" s="794"/>
      <c r="M17" s="805"/>
      <c r="N17" s="795"/>
      <c r="O17" s="788"/>
      <c r="P17" s="796"/>
      <c r="Q17" s="797"/>
    </row>
    <row r="18" spans="1:17" s="798" customFormat="1" ht="18.75" customHeight="1" x14ac:dyDescent="0.25">
      <c r="A18" s="786">
        <v>12</v>
      </c>
      <c r="B18" s="787"/>
      <c r="C18" s="787"/>
      <c r="D18" s="788"/>
      <c r="E18" s="789"/>
      <c r="F18" s="797"/>
      <c r="G18" s="797"/>
      <c r="H18" s="788"/>
      <c r="I18" s="788"/>
      <c r="J18" s="792"/>
      <c r="K18" s="793"/>
      <c r="L18" s="794"/>
      <c r="M18" s="805"/>
      <c r="N18" s="795"/>
      <c r="O18" s="788"/>
      <c r="P18" s="796"/>
      <c r="Q18" s="797"/>
    </row>
    <row r="19" spans="1:17" s="798" customFormat="1" ht="18.75" customHeight="1" x14ac:dyDescent="0.25">
      <c r="A19" s="786">
        <v>13</v>
      </c>
      <c r="B19" s="787"/>
      <c r="C19" s="787"/>
      <c r="D19" s="788"/>
      <c r="E19" s="789"/>
      <c r="F19" s="797"/>
      <c r="G19" s="797"/>
      <c r="H19" s="788"/>
      <c r="I19" s="788"/>
      <c r="J19" s="792"/>
      <c r="K19" s="793"/>
      <c r="L19" s="794"/>
      <c r="M19" s="805"/>
      <c r="N19" s="795"/>
      <c r="O19" s="788"/>
      <c r="P19" s="796"/>
      <c r="Q19" s="797"/>
    </row>
    <row r="20" spans="1:17" s="798" customFormat="1" ht="18.75" customHeight="1" x14ac:dyDescent="0.25">
      <c r="A20" s="786">
        <v>14</v>
      </c>
      <c r="B20" s="787"/>
      <c r="C20" s="787"/>
      <c r="D20" s="788"/>
      <c r="E20" s="789"/>
      <c r="F20" s="797"/>
      <c r="G20" s="797"/>
      <c r="H20" s="788"/>
      <c r="I20" s="788"/>
      <c r="J20" s="792"/>
      <c r="K20" s="793"/>
      <c r="L20" s="794"/>
      <c r="M20" s="805"/>
      <c r="N20" s="795"/>
      <c r="O20" s="788"/>
      <c r="P20" s="796"/>
      <c r="Q20" s="797"/>
    </row>
    <row r="21" spans="1:17" s="798" customFormat="1" ht="18.75" customHeight="1" x14ac:dyDescent="0.25">
      <c r="A21" s="786">
        <v>15</v>
      </c>
      <c r="B21" s="787"/>
      <c r="C21" s="787"/>
      <c r="D21" s="788"/>
      <c r="E21" s="789"/>
      <c r="F21" s="797"/>
      <c r="G21" s="797"/>
      <c r="H21" s="788"/>
      <c r="I21" s="788"/>
      <c r="J21" s="792"/>
      <c r="K21" s="793"/>
      <c r="L21" s="794"/>
      <c r="M21" s="805"/>
      <c r="N21" s="795"/>
      <c r="O21" s="788"/>
      <c r="P21" s="796"/>
      <c r="Q21" s="797"/>
    </row>
    <row r="22" spans="1:17" s="798" customFormat="1" ht="18.75" customHeight="1" x14ac:dyDescent="0.25">
      <c r="A22" s="786">
        <v>16</v>
      </c>
      <c r="B22" s="787"/>
      <c r="C22" s="787"/>
      <c r="D22" s="788"/>
      <c r="E22" s="789"/>
      <c r="F22" s="797"/>
      <c r="G22" s="797"/>
      <c r="H22" s="788"/>
      <c r="I22" s="788"/>
      <c r="J22" s="792"/>
      <c r="K22" s="793"/>
      <c r="L22" s="794"/>
      <c r="M22" s="805"/>
      <c r="N22" s="795"/>
      <c r="O22" s="788"/>
      <c r="P22" s="796"/>
      <c r="Q22" s="797"/>
    </row>
    <row r="23" spans="1:17" s="798" customFormat="1" ht="18.75" customHeight="1" x14ac:dyDescent="0.25">
      <c r="A23" s="786">
        <v>17</v>
      </c>
      <c r="B23" s="787"/>
      <c r="C23" s="787"/>
      <c r="D23" s="788"/>
      <c r="E23" s="789"/>
      <c r="F23" s="797"/>
      <c r="G23" s="797"/>
      <c r="H23" s="788"/>
      <c r="I23" s="788"/>
      <c r="J23" s="792"/>
      <c r="K23" s="793"/>
      <c r="L23" s="794"/>
      <c r="M23" s="805"/>
      <c r="N23" s="795"/>
      <c r="O23" s="788"/>
      <c r="P23" s="796"/>
      <c r="Q23" s="797"/>
    </row>
    <row r="24" spans="1:17" s="798" customFormat="1" ht="18.75" customHeight="1" x14ac:dyDescent="0.25">
      <c r="A24" s="786">
        <v>18</v>
      </c>
      <c r="B24" s="787"/>
      <c r="C24" s="787"/>
      <c r="D24" s="788"/>
      <c r="E24" s="789"/>
      <c r="F24" s="797"/>
      <c r="G24" s="797"/>
      <c r="H24" s="788"/>
      <c r="I24" s="788"/>
      <c r="J24" s="792"/>
      <c r="K24" s="793"/>
      <c r="L24" s="794"/>
      <c r="M24" s="805"/>
      <c r="N24" s="795"/>
      <c r="O24" s="788"/>
      <c r="P24" s="796"/>
      <c r="Q24" s="797"/>
    </row>
    <row r="25" spans="1:17" s="798" customFormat="1" ht="18.75" customHeight="1" x14ac:dyDescent="0.25">
      <c r="A25" s="786">
        <v>19</v>
      </c>
      <c r="B25" s="787"/>
      <c r="C25" s="787"/>
      <c r="D25" s="788"/>
      <c r="E25" s="789"/>
      <c r="F25" s="797"/>
      <c r="G25" s="797"/>
      <c r="H25" s="788"/>
      <c r="I25" s="788"/>
      <c r="J25" s="792"/>
      <c r="K25" s="793"/>
      <c r="L25" s="794"/>
      <c r="M25" s="805"/>
      <c r="N25" s="795"/>
      <c r="O25" s="788"/>
      <c r="P25" s="796"/>
      <c r="Q25" s="797"/>
    </row>
    <row r="26" spans="1:17" s="798" customFormat="1" ht="18.75" customHeight="1" x14ac:dyDescent="0.25">
      <c r="A26" s="786">
        <v>20</v>
      </c>
      <c r="B26" s="787"/>
      <c r="C26" s="787"/>
      <c r="D26" s="788"/>
      <c r="E26" s="789"/>
      <c r="F26" s="797"/>
      <c r="G26" s="797"/>
      <c r="H26" s="788"/>
      <c r="I26" s="788"/>
      <c r="J26" s="792"/>
      <c r="K26" s="793"/>
      <c r="L26" s="794"/>
      <c r="M26" s="805"/>
      <c r="N26" s="795"/>
      <c r="O26" s="788"/>
      <c r="P26" s="796"/>
      <c r="Q26" s="797"/>
    </row>
    <row r="27" spans="1:17" s="798" customFormat="1" ht="18.75" customHeight="1" x14ac:dyDescent="0.25">
      <c r="A27" s="786">
        <v>21</v>
      </c>
      <c r="B27" s="787"/>
      <c r="C27" s="787"/>
      <c r="D27" s="788"/>
      <c r="E27" s="789"/>
      <c r="F27" s="797"/>
      <c r="G27" s="797"/>
      <c r="H27" s="788"/>
      <c r="I27" s="788"/>
      <c r="J27" s="792"/>
      <c r="K27" s="793"/>
      <c r="L27" s="794"/>
      <c r="M27" s="805"/>
      <c r="N27" s="795"/>
      <c r="O27" s="788"/>
      <c r="P27" s="796"/>
      <c r="Q27" s="797"/>
    </row>
    <row r="28" spans="1:17" s="798" customFormat="1" ht="18.75" customHeight="1" x14ac:dyDescent="0.25">
      <c r="A28" s="786">
        <v>22</v>
      </c>
      <c r="B28" s="787"/>
      <c r="C28" s="787"/>
      <c r="D28" s="788"/>
      <c r="E28" s="807"/>
      <c r="F28" s="808"/>
      <c r="G28" s="802"/>
      <c r="H28" s="788"/>
      <c r="I28" s="788"/>
      <c r="J28" s="792"/>
      <c r="K28" s="793"/>
      <c r="L28" s="794"/>
      <c r="M28" s="805"/>
      <c r="N28" s="795"/>
      <c r="O28" s="788"/>
      <c r="P28" s="796"/>
      <c r="Q28" s="797"/>
    </row>
    <row r="29" spans="1:17" s="798" customFormat="1" ht="18.75" customHeight="1" x14ac:dyDescent="0.25">
      <c r="A29" s="786">
        <v>23</v>
      </c>
      <c r="B29" s="787"/>
      <c r="C29" s="787"/>
      <c r="D29" s="788"/>
      <c r="E29" s="809"/>
      <c r="F29" s="797"/>
      <c r="G29" s="797"/>
      <c r="H29" s="788"/>
      <c r="I29" s="788"/>
      <c r="J29" s="792"/>
      <c r="K29" s="793"/>
      <c r="L29" s="794"/>
      <c r="M29" s="805"/>
      <c r="N29" s="795"/>
      <c r="O29" s="788"/>
      <c r="P29" s="796"/>
      <c r="Q29" s="797"/>
    </row>
    <row r="30" spans="1:17" s="798" customFormat="1" ht="18.75" customHeight="1" x14ac:dyDescent="0.25">
      <c r="A30" s="786">
        <v>24</v>
      </c>
      <c r="B30" s="787"/>
      <c r="C30" s="787"/>
      <c r="D30" s="788"/>
      <c r="E30" s="789"/>
      <c r="F30" s="797"/>
      <c r="G30" s="797"/>
      <c r="H30" s="788"/>
      <c r="I30" s="788"/>
      <c r="J30" s="792"/>
      <c r="K30" s="793"/>
      <c r="L30" s="794"/>
      <c r="M30" s="805"/>
      <c r="N30" s="795"/>
      <c r="O30" s="788"/>
      <c r="P30" s="796"/>
      <c r="Q30" s="797"/>
    </row>
    <row r="31" spans="1:17" s="798" customFormat="1" ht="18.75" customHeight="1" x14ac:dyDescent="0.25">
      <c r="A31" s="786">
        <v>25</v>
      </c>
      <c r="B31" s="787"/>
      <c r="C31" s="787"/>
      <c r="D31" s="788"/>
      <c r="E31" s="789"/>
      <c r="F31" s="797"/>
      <c r="G31" s="797"/>
      <c r="H31" s="788"/>
      <c r="I31" s="788"/>
      <c r="J31" s="792"/>
      <c r="K31" s="793"/>
      <c r="L31" s="794"/>
      <c r="M31" s="805"/>
      <c r="N31" s="795"/>
      <c r="O31" s="788"/>
      <c r="P31" s="796"/>
      <c r="Q31" s="797"/>
    </row>
    <row r="32" spans="1:17" s="798" customFormat="1" ht="18.75" customHeight="1" x14ac:dyDescent="0.25">
      <c r="A32" s="786">
        <v>26</v>
      </c>
      <c r="B32" s="787"/>
      <c r="C32" s="787"/>
      <c r="D32" s="788"/>
      <c r="E32" s="810"/>
      <c r="F32" s="797"/>
      <c r="G32" s="797"/>
      <c r="H32" s="788"/>
      <c r="I32" s="788"/>
      <c r="J32" s="792"/>
      <c r="K32" s="793"/>
      <c r="L32" s="794"/>
      <c r="M32" s="805"/>
      <c r="N32" s="795"/>
      <c r="O32" s="788"/>
      <c r="P32" s="796"/>
      <c r="Q32" s="797"/>
    </row>
    <row r="33" spans="1:17" s="798" customFormat="1" ht="18.75" customHeight="1" x14ac:dyDescent="0.25">
      <c r="A33" s="786">
        <v>27</v>
      </c>
      <c r="B33" s="787"/>
      <c r="C33" s="787"/>
      <c r="D33" s="788"/>
      <c r="E33" s="789"/>
      <c r="F33" s="797"/>
      <c r="G33" s="797"/>
      <c r="H33" s="788"/>
      <c r="I33" s="788"/>
      <c r="J33" s="792"/>
      <c r="K33" s="793"/>
      <c r="L33" s="794"/>
      <c r="M33" s="805"/>
      <c r="N33" s="795"/>
      <c r="O33" s="788"/>
      <c r="P33" s="796"/>
      <c r="Q33" s="797"/>
    </row>
    <row r="34" spans="1:17" s="798" customFormat="1" ht="18.75" customHeight="1" x14ac:dyDescent="0.25">
      <c r="A34" s="786">
        <v>28</v>
      </c>
      <c r="B34" s="787"/>
      <c r="C34" s="787"/>
      <c r="D34" s="788"/>
      <c r="E34" s="789"/>
      <c r="F34" s="797"/>
      <c r="G34" s="797"/>
      <c r="H34" s="788"/>
      <c r="I34" s="788"/>
      <c r="J34" s="792"/>
      <c r="K34" s="793"/>
      <c r="L34" s="794"/>
      <c r="M34" s="805"/>
      <c r="N34" s="795"/>
      <c r="O34" s="788"/>
      <c r="P34" s="796"/>
      <c r="Q34" s="797"/>
    </row>
    <row r="35" spans="1:17" s="798" customFormat="1" ht="18.75" customHeight="1" x14ac:dyDescent="0.25">
      <c r="A35" s="786">
        <v>29</v>
      </c>
      <c r="B35" s="787"/>
      <c r="C35" s="787"/>
      <c r="D35" s="788"/>
      <c r="E35" s="789"/>
      <c r="F35" s="797"/>
      <c r="G35" s="797"/>
      <c r="H35" s="788"/>
      <c r="I35" s="788"/>
      <c r="J35" s="792"/>
      <c r="K35" s="793"/>
      <c r="L35" s="794"/>
      <c r="M35" s="805"/>
      <c r="N35" s="795"/>
      <c r="O35" s="788"/>
      <c r="P35" s="796"/>
      <c r="Q35" s="797"/>
    </row>
    <row r="36" spans="1:17" s="798" customFormat="1" ht="18.75" customHeight="1" x14ac:dyDescent="0.25">
      <c r="A36" s="786">
        <v>30</v>
      </c>
      <c r="B36" s="787"/>
      <c r="C36" s="787"/>
      <c r="D36" s="788"/>
      <c r="E36" s="789"/>
      <c r="F36" s="797"/>
      <c r="G36" s="797"/>
      <c r="H36" s="788"/>
      <c r="I36" s="788"/>
      <c r="J36" s="792"/>
      <c r="K36" s="793"/>
      <c r="L36" s="794"/>
      <c r="M36" s="805"/>
      <c r="N36" s="795"/>
      <c r="O36" s="788"/>
      <c r="P36" s="796"/>
      <c r="Q36" s="797"/>
    </row>
    <row r="37" spans="1:17" s="798" customFormat="1" ht="18.75" customHeight="1" x14ac:dyDescent="0.25">
      <c r="A37" s="786">
        <v>31</v>
      </c>
      <c r="B37" s="787"/>
      <c r="C37" s="787"/>
      <c r="D37" s="788"/>
      <c r="E37" s="789"/>
      <c r="F37" s="797"/>
      <c r="G37" s="797"/>
      <c r="H37" s="788"/>
      <c r="I37" s="788"/>
      <c r="J37" s="792"/>
      <c r="K37" s="793"/>
      <c r="L37" s="794"/>
      <c r="M37" s="805"/>
      <c r="N37" s="795"/>
      <c r="O37" s="788"/>
      <c r="P37" s="796"/>
      <c r="Q37" s="797"/>
    </row>
    <row r="38" spans="1:17" s="798" customFormat="1" ht="18.75" customHeight="1" x14ac:dyDescent="0.25">
      <c r="A38" s="786">
        <v>32</v>
      </c>
      <c r="B38" s="787"/>
      <c r="C38" s="787"/>
      <c r="D38" s="788"/>
      <c r="E38" s="789"/>
      <c r="F38" s="797"/>
      <c r="G38" s="797"/>
      <c r="H38" s="799"/>
      <c r="I38" s="800"/>
      <c r="J38" s="792"/>
      <c r="K38" s="793"/>
      <c r="L38" s="794"/>
      <c r="M38" s="805"/>
      <c r="N38" s="795"/>
      <c r="O38" s="797"/>
      <c r="P38" s="796"/>
      <c r="Q38" s="797"/>
    </row>
    <row r="39" spans="1:17" s="798" customFormat="1" ht="18.75" customHeight="1" x14ac:dyDescent="0.25">
      <c r="A39" s="786">
        <v>33</v>
      </c>
      <c r="B39" s="787"/>
      <c r="C39" s="787"/>
      <c r="D39" s="788"/>
      <c r="E39" s="789"/>
      <c r="F39" s="797"/>
      <c r="G39" s="797"/>
      <c r="H39" s="799"/>
      <c r="I39" s="800"/>
      <c r="J39" s="792"/>
      <c r="K39" s="793"/>
      <c r="L39" s="794"/>
      <c r="M39" s="805"/>
      <c r="N39" s="802"/>
      <c r="O39" s="797"/>
      <c r="P39" s="796"/>
      <c r="Q39" s="797"/>
    </row>
    <row r="40" spans="1:17" s="798" customFormat="1" ht="18.75" customHeight="1" x14ac:dyDescent="0.25">
      <c r="A40" s="786">
        <v>34</v>
      </c>
      <c r="B40" s="787"/>
      <c r="C40" s="787"/>
      <c r="D40" s="788"/>
      <c r="E40" s="789"/>
      <c r="F40" s="797"/>
      <c r="G40" s="797"/>
      <c r="H40" s="799"/>
      <c r="I40" s="800"/>
      <c r="J40" s="792" t="e">
        <f>IF(AND(Q40="",#REF!&gt;0,#REF!&lt;5),K40,)</f>
        <v>#REF!</v>
      </c>
      <c r="K40" s="793" t="str">
        <f>IF(D40="","ZZZ9",IF(AND(#REF!&gt;0,#REF!&lt;5),D40&amp;#REF!,D40&amp;"9"))</f>
        <v>ZZZ9</v>
      </c>
      <c r="L40" s="794">
        <f t="shared" ref="L40:L103" si="0">IF(Q40="",999,Q40)</f>
        <v>999</v>
      </c>
      <c r="M40" s="805">
        <f t="shared" ref="M40:M103" si="1">IF(P40=999,999,1)</f>
        <v>999</v>
      </c>
      <c r="N40" s="802"/>
      <c r="O40" s="797"/>
      <c r="P40" s="796">
        <f t="shared" ref="P40:P103" si="2">IF(N40="DA",1,IF(N40="WC",2,IF(N40="SE",3,IF(N40="Q",4,IF(N40="LL",5,999)))))</f>
        <v>999</v>
      </c>
      <c r="Q40" s="797"/>
    </row>
    <row r="41" spans="1:17" s="798" customFormat="1" ht="18.75" customHeight="1" x14ac:dyDescent="0.25">
      <c r="A41" s="786">
        <v>35</v>
      </c>
      <c r="B41" s="787"/>
      <c r="C41" s="787"/>
      <c r="D41" s="788"/>
      <c r="E41" s="789"/>
      <c r="F41" s="797"/>
      <c r="G41" s="797"/>
      <c r="H41" s="799"/>
      <c r="I41" s="800"/>
      <c r="J41" s="792" t="e">
        <f>IF(AND(Q41="",#REF!&gt;0,#REF!&lt;5),K41,)</f>
        <v>#REF!</v>
      </c>
      <c r="K41" s="793" t="str">
        <f>IF(D41="","ZZZ9",IF(AND(#REF!&gt;0,#REF!&lt;5),D41&amp;#REF!,D41&amp;"9"))</f>
        <v>ZZZ9</v>
      </c>
      <c r="L41" s="794">
        <f t="shared" si="0"/>
        <v>999</v>
      </c>
      <c r="M41" s="805">
        <f t="shared" si="1"/>
        <v>999</v>
      </c>
      <c r="N41" s="802"/>
      <c r="O41" s="797"/>
      <c r="P41" s="796">
        <f t="shared" si="2"/>
        <v>999</v>
      </c>
      <c r="Q41" s="797"/>
    </row>
    <row r="42" spans="1:17" s="798" customFormat="1" ht="18.75" customHeight="1" x14ac:dyDescent="0.25">
      <c r="A42" s="786">
        <v>36</v>
      </c>
      <c r="B42" s="787"/>
      <c r="C42" s="787"/>
      <c r="D42" s="788"/>
      <c r="E42" s="789"/>
      <c r="F42" s="797"/>
      <c r="G42" s="797"/>
      <c r="H42" s="799"/>
      <c r="I42" s="800"/>
      <c r="J42" s="792" t="e">
        <f>IF(AND(Q42="",#REF!&gt;0,#REF!&lt;5),K42,)</f>
        <v>#REF!</v>
      </c>
      <c r="K42" s="793" t="str">
        <f>IF(D42="","ZZZ9",IF(AND(#REF!&gt;0,#REF!&lt;5),D42&amp;#REF!,D42&amp;"9"))</f>
        <v>ZZZ9</v>
      </c>
      <c r="L42" s="794">
        <f t="shared" si="0"/>
        <v>999</v>
      </c>
      <c r="M42" s="805">
        <f t="shared" si="1"/>
        <v>999</v>
      </c>
      <c r="N42" s="802"/>
      <c r="O42" s="797"/>
      <c r="P42" s="796">
        <f t="shared" si="2"/>
        <v>999</v>
      </c>
      <c r="Q42" s="797"/>
    </row>
    <row r="43" spans="1:17" s="798" customFormat="1" ht="18.75" customHeight="1" x14ac:dyDescent="0.25">
      <c r="A43" s="786">
        <v>37</v>
      </c>
      <c r="B43" s="787"/>
      <c r="C43" s="787"/>
      <c r="D43" s="788"/>
      <c r="E43" s="789"/>
      <c r="F43" s="797"/>
      <c r="G43" s="797"/>
      <c r="H43" s="799"/>
      <c r="I43" s="800"/>
      <c r="J43" s="792" t="e">
        <f>IF(AND(Q43="",#REF!&gt;0,#REF!&lt;5),K43,)</f>
        <v>#REF!</v>
      </c>
      <c r="K43" s="793" t="str">
        <f>IF(D43="","ZZZ9",IF(AND(#REF!&gt;0,#REF!&lt;5),D43&amp;#REF!,D43&amp;"9"))</f>
        <v>ZZZ9</v>
      </c>
      <c r="L43" s="794">
        <f t="shared" si="0"/>
        <v>999</v>
      </c>
      <c r="M43" s="805">
        <f t="shared" si="1"/>
        <v>999</v>
      </c>
      <c r="N43" s="802"/>
      <c r="O43" s="797"/>
      <c r="P43" s="796">
        <f t="shared" si="2"/>
        <v>999</v>
      </c>
      <c r="Q43" s="797"/>
    </row>
    <row r="44" spans="1:17" s="798" customFormat="1" ht="18.75" customHeight="1" x14ac:dyDescent="0.25">
      <c r="A44" s="786">
        <v>38</v>
      </c>
      <c r="B44" s="787"/>
      <c r="C44" s="787"/>
      <c r="D44" s="788"/>
      <c r="E44" s="789"/>
      <c r="F44" s="797"/>
      <c r="G44" s="797"/>
      <c r="H44" s="799"/>
      <c r="I44" s="800"/>
      <c r="J44" s="792" t="e">
        <f>IF(AND(Q44="",#REF!&gt;0,#REF!&lt;5),K44,)</f>
        <v>#REF!</v>
      </c>
      <c r="K44" s="793" t="str">
        <f>IF(D44="","ZZZ9",IF(AND(#REF!&gt;0,#REF!&lt;5),D44&amp;#REF!,D44&amp;"9"))</f>
        <v>ZZZ9</v>
      </c>
      <c r="L44" s="794">
        <f t="shared" si="0"/>
        <v>999</v>
      </c>
      <c r="M44" s="805">
        <f t="shared" si="1"/>
        <v>999</v>
      </c>
      <c r="N44" s="802"/>
      <c r="O44" s="797"/>
      <c r="P44" s="796">
        <f t="shared" si="2"/>
        <v>999</v>
      </c>
      <c r="Q44" s="797"/>
    </row>
    <row r="45" spans="1:17" s="798" customFormat="1" ht="18.75" customHeight="1" x14ac:dyDescent="0.25">
      <c r="A45" s="786">
        <v>39</v>
      </c>
      <c r="B45" s="787"/>
      <c r="C45" s="787"/>
      <c r="D45" s="788"/>
      <c r="E45" s="789"/>
      <c r="F45" s="797"/>
      <c r="G45" s="797"/>
      <c r="H45" s="799"/>
      <c r="I45" s="800"/>
      <c r="J45" s="792" t="e">
        <f>IF(AND(Q45="",#REF!&gt;0,#REF!&lt;5),K45,)</f>
        <v>#REF!</v>
      </c>
      <c r="K45" s="793" t="str">
        <f>IF(D45="","ZZZ9",IF(AND(#REF!&gt;0,#REF!&lt;5),D45&amp;#REF!,D45&amp;"9"))</f>
        <v>ZZZ9</v>
      </c>
      <c r="L45" s="794">
        <f t="shared" si="0"/>
        <v>999</v>
      </c>
      <c r="M45" s="805">
        <f t="shared" si="1"/>
        <v>999</v>
      </c>
      <c r="N45" s="802"/>
      <c r="O45" s="797"/>
      <c r="P45" s="796">
        <f t="shared" si="2"/>
        <v>999</v>
      </c>
      <c r="Q45" s="797"/>
    </row>
    <row r="46" spans="1:17" s="798" customFormat="1" ht="18.75" customHeight="1" x14ac:dyDescent="0.25">
      <c r="A46" s="786">
        <v>40</v>
      </c>
      <c r="B46" s="787"/>
      <c r="C46" s="787"/>
      <c r="D46" s="788"/>
      <c r="E46" s="789"/>
      <c r="F46" s="797"/>
      <c r="G46" s="797"/>
      <c r="H46" s="799"/>
      <c r="I46" s="800"/>
      <c r="J46" s="792" t="e">
        <f>IF(AND(Q46="",#REF!&gt;0,#REF!&lt;5),K46,)</f>
        <v>#REF!</v>
      </c>
      <c r="K46" s="793" t="str">
        <f>IF(D46="","ZZZ9",IF(AND(#REF!&gt;0,#REF!&lt;5),D46&amp;#REF!,D46&amp;"9"))</f>
        <v>ZZZ9</v>
      </c>
      <c r="L46" s="794">
        <f t="shared" si="0"/>
        <v>999</v>
      </c>
      <c r="M46" s="805">
        <f t="shared" si="1"/>
        <v>999</v>
      </c>
      <c r="N46" s="802"/>
      <c r="O46" s="797"/>
      <c r="P46" s="796">
        <f t="shared" si="2"/>
        <v>999</v>
      </c>
      <c r="Q46" s="797"/>
    </row>
    <row r="47" spans="1:17" s="798" customFormat="1" ht="18.75" customHeight="1" x14ac:dyDescent="0.25">
      <c r="A47" s="786">
        <v>41</v>
      </c>
      <c r="B47" s="787"/>
      <c r="C47" s="787"/>
      <c r="D47" s="788"/>
      <c r="E47" s="789"/>
      <c r="F47" s="797"/>
      <c r="G47" s="797"/>
      <c r="H47" s="799"/>
      <c r="I47" s="800"/>
      <c r="J47" s="792" t="e">
        <f>IF(AND(Q47="",#REF!&gt;0,#REF!&lt;5),K47,)</f>
        <v>#REF!</v>
      </c>
      <c r="K47" s="793" t="str">
        <f>IF(D47="","ZZZ9",IF(AND(#REF!&gt;0,#REF!&lt;5),D47&amp;#REF!,D47&amp;"9"))</f>
        <v>ZZZ9</v>
      </c>
      <c r="L47" s="794">
        <f t="shared" si="0"/>
        <v>999</v>
      </c>
      <c r="M47" s="805">
        <f t="shared" si="1"/>
        <v>999</v>
      </c>
      <c r="N47" s="802"/>
      <c r="O47" s="797"/>
      <c r="P47" s="796">
        <f t="shared" si="2"/>
        <v>999</v>
      </c>
      <c r="Q47" s="797"/>
    </row>
    <row r="48" spans="1:17" s="798" customFormat="1" ht="18.75" customHeight="1" x14ac:dyDescent="0.25">
      <c r="A48" s="786">
        <v>42</v>
      </c>
      <c r="B48" s="787"/>
      <c r="C48" s="787"/>
      <c r="D48" s="788"/>
      <c r="E48" s="789"/>
      <c r="F48" s="797"/>
      <c r="G48" s="797"/>
      <c r="H48" s="799"/>
      <c r="I48" s="800"/>
      <c r="J48" s="792" t="e">
        <f>IF(AND(Q48="",#REF!&gt;0,#REF!&lt;5),K48,)</f>
        <v>#REF!</v>
      </c>
      <c r="K48" s="793" t="str">
        <f>IF(D48="","ZZZ9",IF(AND(#REF!&gt;0,#REF!&lt;5),D48&amp;#REF!,D48&amp;"9"))</f>
        <v>ZZZ9</v>
      </c>
      <c r="L48" s="794">
        <f t="shared" si="0"/>
        <v>999</v>
      </c>
      <c r="M48" s="805">
        <f t="shared" si="1"/>
        <v>999</v>
      </c>
      <c r="N48" s="802"/>
      <c r="O48" s="797"/>
      <c r="P48" s="796">
        <f t="shared" si="2"/>
        <v>999</v>
      </c>
      <c r="Q48" s="797"/>
    </row>
    <row r="49" spans="1:17" s="798" customFormat="1" ht="18.75" customHeight="1" x14ac:dyDescent="0.25">
      <c r="A49" s="786">
        <v>43</v>
      </c>
      <c r="B49" s="787"/>
      <c r="C49" s="787"/>
      <c r="D49" s="788"/>
      <c r="E49" s="789"/>
      <c r="F49" s="797"/>
      <c r="G49" s="797"/>
      <c r="H49" s="799"/>
      <c r="I49" s="800"/>
      <c r="J49" s="792" t="e">
        <f>IF(AND(Q49="",#REF!&gt;0,#REF!&lt;5),K49,)</f>
        <v>#REF!</v>
      </c>
      <c r="K49" s="793" t="str">
        <f>IF(D49="","ZZZ9",IF(AND(#REF!&gt;0,#REF!&lt;5),D49&amp;#REF!,D49&amp;"9"))</f>
        <v>ZZZ9</v>
      </c>
      <c r="L49" s="794">
        <f t="shared" si="0"/>
        <v>999</v>
      </c>
      <c r="M49" s="805">
        <f t="shared" si="1"/>
        <v>999</v>
      </c>
      <c r="N49" s="802"/>
      <c r="O49" s="797"/>
      <c r="P49" s="796">
        <f t="shared" si="2"/>
        <v>999</v>
      </c>
      <c r="Q49" s="797"/>
    </row>
    <row r="50" spans="1:17" s="798" customFormat="1" ht="18.75" customHeight="1" x14ac:dyDescent="0.25">
      <c r="A50" s="786">
        <v>44</v>
      </c>
      <c r="B50" s="787"/>
      <c r="C50" s="787"/>
      <c r="D50" s="788"/>
      <c r="E50" s="789"/>
      <c r="F50" s="797"/>
      <c r="G50" s="797"/>
      <c r="H50" s="799"/>
      <c r="I50" s="800"/>
      <c r="J50" s="792" t="e">
        <f>IF(AND(Q50="",#REF!&gt;0,#REF!&lt;5),K50,)</f>
        <v>#REF!</v>
      </c>
      <c r="K50" s="793" t="str">
        <f>IF(D50="","ZZZ9",IF(AND(#REF!&gt;0,#REF!&lt;5),D50&amp;#REF!,D50&amp;"9"))</f>
        <v>ZZZ9</v>
      </c>
      <c r="L50" s="794">
        <f t="shared" si="0"/>
        <v>999</v>
      </c>
      <c r="M50" s="805">
        <f t="shared" si="1"/>
        <v>999</v>
      </c>
      <c r="N50" s="802"/>
      <c r="O50" s="797"/>
      <c r="P50" s="796">
        <f t="shared" si="2"/>
        <v>999</v>
      </c>
      <c r="Q50" s="797"/>
    </row>
    <row r="51" spans="1:17" s="798" customFormat="1" ht="18.75" customHeight="1" x14ac:dyDescent="0.25">
      <c r="A51" s="786">
        <v>45</v>
      </c>
      <c r="B51" s="787"/>
      <c r="C51" s="787"/>
      <c r="D51" s="788"/>
      <c r="E51" s="789"/>
      <c r="F51" s="797"/>
      <c r="G51" s="797"/>
      <c r="H51" s="799"/>
      <c r="I51" s="800"/>
      <c r="J51" s="792" t="e">
        <f>IF(AND(Q51="",#REF!&gt;0,#REF!&lt;5),K51,)</f>
        <v>#REF!</v>
      </c>
      <c r="K51" s="793" t="str">
        <f>IF(D51="","ZZZ9",IF(AND(#REF!&gt;0,#REF!&lt;5),D51&amp;#REF!,D51&amp;"9"))</f>
        <v>ZZZ9</v>
      </c>
      <c r="L51" s="794">
        <f t="shared" si="0"/>
        <v>999</v>
      </c>
      <c r="M51" s="805">
        <f t="shared" si="1"/>
        <v>999</v>
      </c>
      <c r="N51" s="802"/>
      <c r="O51" s="797"/>
      <c r="P51" s="796">
        <f t="shared" si="2"/>
        <v>999</v>
      </c>
      <c r="Q51" s="797"/>
    </row>
    <row r="52" spans="1:17" s="798" customFormat="1" ht="18.75" customHeight="1" x14ac:dyDescent="0.25">
      <c r="A52" s="786">
        <v>46</v>
      </c>
      <c r="B52" s="787"/>
      <c r="C52" s="787"/>
      <c r="D52" s="788"/>
      <c r="E52" s="789"/>
      <c r="F52" s="797"/>
      <c r="G52" s="797"/>
      <c r="H52" s="799"/>
      <c r="I52" s="800"/>
      <c r="J52" s="792" t="e">
        <f>IF(AND(Q52="",#REF!&gt;0,#REF!&lt;5),K52,)</f>
        <v>#REF!</v>
      </c>
      <c r="K52" s="793" t="str">
        <f>IF(D52="","ZZZ9",IF(AND(#REF!&gt;0,#REF!&lt;5),D52&amp;#REF!,D52&amp;"9"))</f>
        <v>ZZZ9</v>
      </c>
      <c r="L52" s="794">
        <f t="shared" si="0"/>
        <v>999</v>
      </c>
      <c r="M52" s="805">
        <f t="shared" si="1"/>
        <v>999</v>
      </c>
      <c r="N52" s="802"/>
      <c r="O52" s="797"/>
      <c r="P52" s="796">
        <f t="shared" si="2"/>
        <v>999</v>
      </c>
      <c r="Q52" s="797"/>
    </row>
    <row r="53" spans="1:17" s="798" customFormat="1" ht="18.75" customHeight="1" x14ac:dyDescent="0.25">
      <c r="A53" s="786">
        <v>47</v>
      </c>
      <c r="B53" s="787"/>
      <c r="C53" s="787"/>
      <c r="D53" s="788"/>
      <c r="E53" s="789"/>
      <c r="F53" s="797"/>
      <c r="G53" s="797"/>
      <c r="H53" s="799"/>
      <c r="I53" s="800"/>
      <c r="J53" s="792" t="e">
        <f>IF(AND(Q53="",#REF!&gt;0,#REF!&lt;5),K53,)</f>
        <v>#REF!</v>
      </c>
      <c r="K53" s="793" t="str">
        <f>IF(D53="","ZZZ9",IF(AND(#REF!&gt;0,#REF!&lt;5),D53&amp;#REF!,D53&amp;"9"))</f>
        <v>ZZZ9</v>
      </c>
      <c r="L53" s="794">
        <f t="shared" si="0"/>
        <v>999</v>
      </c>
      <c r="M53" s="805">
        <f t="shared" si="1"/>
        <v>999</v>
      </c>
      <c r="N53" s="802"/>
      <c r="O53" s="797"/>
      <c r="P53" s="796">
        <f t="shared" si="2"/>
        <v>999</v>
      </c>
      <c r="Q53" s="797"/>
    </row>
    <row r="54" spans="1:17" s="798" customFormat="1" ht="18.75" customHeight="1" x14ac:dyDescent="0.25">
      <c r="A54" s="786">
        <v>48</v>
      </c>
      <c r="B54" s="787"/>
      <c r="C54" s="787"/>
      <c r="D54" s="788"/>
      <c r="E54" s="789"/>
      <c r="F54" s="797"/>
      <c r="G54" s="797"/>
      <c r="H54" s="799"/>
      <c r="I54" s="800"/>
      <c r="J54" s="792" t="e">
        <f>IF(AND(Q54="",#REF!&gt;0,#REF!&lt;5),K54,)</f>
        <v>#REF!</v>
      </c>
      <c r="K54" s="793" t="str">
        <f>IF(D54="","ZZZ9",IF(AND(#REF!&gt;0,#REF!&lt;5),D54&amp;#REF!,D54&amp;"9"))</f>
        <v>ZZZ9</v>
      </c>
      <c r="L54" s="794">
        <f t="shared" si="0"/>
        <v>999</v>
      </c>
      <c r="M54" s="805">
        <f t="shared" si="1"/>
        <v>999</v>
      </c>
      <c r="N54" s="802"/>
      <c r="O54" s="797"/>
      <c r="P54" s="796">
        <f t="shared" si="2"/>
        <v>999</v>
      </c>
      <c r="Q54" s="797"/>
    </row>
    <row r="55" spans="1:17" s="798" customFormat="1" ht="18.75" customHeight="1" x14ac:dyDescent="0.25">
      <c r="A55" s="786">
        <v>49</v>
      </c>
      <c r="B55" s="787"/>
      <c r="C55" s="787"/>
      <c r="D55" s="788"/>
      <c r="E55" s="789"/>
      <c r="F55" s="797"/>
      <c r="G55" s="797"/>
      <c r="H55" s="799"/>
      <c r="I55" s="800"/>
      <c r="J55" s="792" t="e">
        <f>IF(AND(Q55="",#REF!&gt;0,#REF!&lt;5),K55,)</f>
        <v>#REF!</v>
      </c>
      <c r="K55" s="793" t="str">
        <f>IF(D55="","ZZZ9",IF(AND(#REF!&gt;0,#REF!&lt;5),D55&amp;#REF!,D55&amp;"9"))</f>
        <v>ZZZ9</v>
      </c>
      <c r="L55" s="794">
        <f t="shared" si="0"/>
        <v>999</v>
      </c>
      <c r="M55" s="805">
        <f t="shared" si="1"/>
        <v>999</v>
      </c>
      <c r="N55" s="802"/>
      <c r="O55" s="797"/>
      <c r="P55" s="796">
        <f t="shared" si="2"/>
        <v>999</v>
      </c>
      <c r="Q55" s="797"/>
    </row>
    <row r="56" spans="1:17" s="798" customFormat="1" ht="18.75" customHeight="1" x14ac:dyDescent="0.25">
      <c r="A56" s="786">
        <v>50</v>
      </c>
      <c r="B56" s="787"/>
      <c r="C56" s="787"/>
      <c r="D56" s="788"/>
      <c r="E56" s="789"/>
      <c r="F56" s="797"/>
      <c r="G56" s="797"/>
      <c r="H56" s="799"/>
      <c r="I56" s="800"/>
      <c r="J56" s="792" t="e">
        <f>IF(AND(Q56="",#REF!&gt;0,#REF!&lt;5),K56,)</f>
        <v>#REF!</v>
      </c>
      <c r="K56" s="793" t="str">
        <f>IF(D56="","ZZZ9",IF(AND(#REF!&gt;0,#REF!&lt;5),D56&amp;#REF!,D56&amp;"9"))</f>
        <v>ZZZ9</v>
      </c>
      <c r="L56" s="794">
        <f t="shared" si="0"/>
        <v>999</v>
      </c>
      <c r="M56" s="805">
        <f t="shared" si="1"/>
        <v>999</v>
      </c>
      <c r="N56" s="802"/>
      <c r="O56" s="797"/>
      <c r="P56" s="796">
        <f t="shared" si="2"/>
        <v>999</v>
      </c>
      <c r="Q56" s="797"/>
    </row>
    <row r="57" spans="1:17" s="798" customFormat="1" ht="18.75" customHeight="1" x14ac:dyDescent="0.25">
      <c r="A57" s="786">
        <v>51</v>
      </c>
      <c r="B57" s="787"/>
      <c r="C57" s="787"/>
      <c r="D57" s="788"/>
      <c r="E57" s="789"/>
      <c r="F57" s="797"/>
      <c r="G57" s="797"/>
      <c r="H57" s="799"/>
      <c r="I57" s="800"/>
      <c r="J57" s="792" t="e">
        <f>IF(AND(Q57="",#REF!&gt;0,#REF!&lt;5),K57,)</f>
        <v>#REF!</v>
      </c>
      <c r="K57" s="793" t="str">
        <f>IF(D57="","ZZZ9",IF(AND(#REF!&gt;0,#REF!&lt;5),D57&amp;#REF!,D57&amp;"9"))</f>
        <v>ZZZ9</v>
      </c>
      <c r="L57" s="794">
        <f t="shared" si="0"/>
        <v>999</v>
      </c>
      <c r="M57" s="805">
        <f t="shared" si="1"/>
        <v>999</v>
      </c>
      <c r="N57" s="802"/>
      <c r="O57" s="797"/>
      <c r="P57" s="796">
        <f t="shared" si="2"/>
        <v>999</v>
      </c>
      <c r="Q57" s="797"/>
    </row>
    <row r="58" spans="1:17" s="798" customFormat="1" ht="18.75" customHeight="1" x14ac:dyDescent="0.25">
      <c r="A58" s="786">
        <v>52</v>
      </c>
      <c r="B58" s="787"/>
      <c r="C58" s="787"/>
      <c r="D58" s="788"/>
      <c r="E58" s="789"/>
      <c r="F58" s="797"/>
      <c r="G58" s="797"/>
      <c r="H58" s="799"/>
      <c r="I58" s="800"/>
      <c r="J58" s="792" t="e">
        <f>IF(AND(Q58="",#REF!&gt;0,#REF!&lt;5),K58,)</f>
        <v>#REF!</v>
      </c>
      <c r="K58" s="793" t="str">
        <f>IF(D58="","ZZZ9",IF(AND(#REF!&gt;0,#REF!&lt;5),D58&amp;#REF!,D58&amp;"9"))</f>
        <v>ZZZ9</v>
      </c>
      <c r="L58" s="794">
        <f t="shared" si="0"/>
        <v>999</v>
      </c>
      <c r="M58" s="805">
        <f t="shared" si="1"/>
        <v>999</v>
      </c>
      <c r="N58" s="802"/>
      <c r="O58" s="797"/>
      <c r="P58" s="796">
        <f t="shared" si="2"/>
        <v>999</v>
      </c>
      <c r="Q58" s="797"/>
    </row>
    <row r="59" spans="1:17" s="798" customFormat="1" ht="18.75" customHeight="1" x14ac:dyDescent="0.25">
      <c r="A59" s="786">
        <v>53</v>
      </c>
      <c r="B59" s="787"/>
      <c r="C59" s="787"/>
      <c r="D59" s="788"/>
      <c r="E59" s="789"/>
      <c r="F59" s="797"/>
      <c r="G59" s="797"/>
      <c r="H59" s="799"/>
      <c r="I59" s="800"/>
      <c r="J59" s="792" t="e">
        <f>IF(AND(Q59="",#REF!&gt;0,#REF!&lt;5),K59,)</f>
        <v>#REF!</v>
      </c>
      <c r="K59" s="793" t="str">
        <f>IF(D59="","ZZZ9",IF(AND(#REF!&gt;0,#REF!&lt;5),D59&amp;#REF!,D59&amp;"9"))</f>
        <v>ZZZ9</v>
      </c>
      <c r="L59" s="794">
        <f t="shared" si="0"/>
        <v>999</v>
      </c>
      <c r="M59" s="805">
        <f t="shared" si="1"/>
        <v>999</v>
      </c>
      <c r="N59" s="802"/>
      <c r="O59" s="797"/>
      <c r="P59" s="796">
        <f t="shared" si="2"/>
        <v>999</v>
      </c>
      <c r="Q59" s="797"/>
    </row>
    <row r="60" spans="1:17" s="798" customFormat="1" ht="18.75" customHeight="1" x14ac:dyDescent="0.25">
      <c r="A60" s="786">
        <v>54</v>
      </c>
      <c r="B60" s="787"/>
      <c r="C60" s="787"/>
      <c r="D60" s="788"/>
      <c r="E60" s="789"/>
      <c r="F60" s="797"/>
      <c r="G60" s="797"/>
      <c r="H60" s="799"/>
      <c r="I60" s="800"/>
      <c r="J60" s="792" t="e">
        <f>IF(AND(Q60="",#REF!&gt;0,#REF!&lt;5),K60,)</f>
        <v>#REF!</v>
      </c>
      <c r="K60" s="793" t="str">
        <f>IF(D60="","ZZZ9",IF(AND(#REF!&gt;0,#REF!&lt;5),D60&amp;#REF!,D60&amp;"9"))</f>
        <v>ZZZ9</v>
      </c>
      <c r="L60" s="794">
        <f t="shared" si="0"/>
        <v>999</v>
      </c>
      <c r="M60" s="805">
        <f t="shared" si="1"/>
        <v>999</v>
      </c>
      <c r="N60" s="802"/>
      <c r="O60" s="797"/>
      <c r="P60" s="796">
        <f t="shared" si="2"/>
        <v>999</v>
      </c>
      <c r="Q60" s="797"/>
    </row>
    <row r="61" spans="1:17" s="798" customFormat="1" ht="18.75" customHeight="1" x14ac:dyDescent="0.25">
      <c r="A61" s="786">
        <v>55</v>
      </c>
      <c r="B61" s="787"/>
      <c r="C61" s="787"/>
      <c r="D61" s="788"/>
      <c r="E61" s="789"/>
      <c r="F61" s="797"/>
      <c r="G61" s="797"/>
      <c r="H61" s="799"/>
      <c r="I61" s="800"/>
      <c r="J61" s="792" t="e">
        <f>IF(AND(Q61="",#REF!&gt;0,#REF!&lt;5),K61,)</f>
        <v>#REF!</v>
      </c>
      <c r="K61" s="793" t="str">
        <f>IF(D61="","ZZZ9",IF(AND(#REF!&gt;0,#REF!&lt;5),D61&amp;#REF!,D61&amp;"9"))</f>
        <v>ZZZ9</v>
      </c>
      <c r="L61" s="794">
        <f t="shared" si="0"/>
        <v>999</v>
      </c>
      <c r="M61" s="805">
        <f t="shared" si="1"/>
        <v>999</v>
      </c>
      <c r="N61" s="802"/>
      <c r="O61" s="797"/>
      <c r="P61" s="796">
        <f t="shared" si="2"/>
        <v>999</v>
      </c>
      <c r="Q61" s="797"/>
    </row>
    <row r="62" spans="1:17" s="798" customFormat="1" ht="18.75" customHeight="1" x14ac:dyDescent="0.25">
      <c r="A62" s="786">
        <v>56</v>
      </c>
      <c r="B62" s="787"/>
      <c r="C62" s="787"/>
      <c r="D62" s="788"/>
      <c r="E62" s="789"/>
      <c r="F62" s="797"/>
      <c r="G62" s="797"/>
      <c r="H62" s="799"/>
      <c r="I62" s="800"/>
      <c r="J62" s="792" t="e">
        <f>IF(AND(Q62="",#REF!&gt;0,#REF!&lt;5),K62,)</f>
        <v>#REF!</v>
      </c>
      <c r="K62" s="793" t="str">
        <f>IF(D62="","ZZZ9",IF(AND(#REF!&gt;0,#REF!&lt;5),D62&amp;#REF!,D62&amp;"9"))</f>
        <v>ZZZ9</v>
      </c>
      <c r="L62" s="794">
        <f t="shared" si="0"/>
        <v>999</v>
      </c>
      <c r="M62" s="805">
        <f t="shared" si="1"/>
        <v>999</v>
      </c>
      <c r="N62" s="802"/>
      <c r="O62" s="797"/>
      <c r="P62" s="796">
        <f t="shared" si="2"/>
        <v>999</v>
      </c>
      <c r="Q62" s="797"/>
    </row>
    <row r="63" spans="1:17" s="798" customFormat="1" ht="18.75" customHeight="1" x14ac:dyDescent="0.25">
      <c r="A63" s="786">
        <v>57</v>
      </c>
      <c r="B63" s="787"/>
      <c r="C63" s="787"/>
      <c r="D63" s="788"/>
      <c r="E63" s="789"/>
      <c r="F63" s="797"/>
      <c r="G63" s="797"/>
      <c r="H63" s="799"/>
      <c r="I63" s="800"/>
      <c r="J63" s="792" t="e">
        <f>IF(AND(Q63="",#REF!&gt;0,#REF!&lt;5),K63,)</f>
        <v>#REF!</v>
      </c>
      <c r="K63" s="793" t="str">
        <f>IF(D63="","ZZZ9",IF(AND(#REF!&gt;0,#REF!&lt;5),D63&amp;#REF!,D63&amp;"9"))</f>
        <v>ZZZ9</v>
      </c>
      <c r="L63" s="794">
        <f t="shared" si="0"/>
        <v>999</v>
      </c>
      <c r="M63" s="805">
        <f t="shared" si="1"/>
        <v>999</v>
      </c>
      <c r="N63" s="802"/>
      <c r="O63" s="797"/>
      <c r="P63" s="796">
        <f t="shared" si="2"/>
        <v>999</v>
      </c>
      <c r="Q63" s="797"/>
    </row>
    <row r="64" spans="1:17" s="798" customFormat="1" ht="18.75" customHeight="1" x14ac:dyDescent="0.25">
      <c r="A64" s="786">
        <v>58</v>
      </c>
      <c r="B64" s="787"/>
      <c r="C64" s="787"/>
      <c r="D64" s="788"/>
      <c r="E64" s="789"/>
      <c r="F64" s="797"/>
      <c r="G64" s="797"/>
      <c r="H64" s="799"/>
      <c r="I64" s="800"/>
      <c r="J64" s="792" t="e">
        <f>IF(AND(Q64="",#REF!&gt;0,#REF!&lt;5),K64,)</f>
        <v>#REF!</v>
      </c>
      <c r="K64" s="793" t="str">
        <f>IF(D64="","ZZZ9",IF(AND(#REF!&gt;0,#REF!&lt;5),D64&amp;#REF!,D64&amp;"9"))</f>
        <v>ZZZ9</v>
      </c>
      <c r="L64" s="794">
        <f t="shared" si="0"/>
        <v>999</v>
      </c>
      <c r="M64" s="805">
        <f t="shared" si="1"/>
        <v>999</v>
      </c>
      <c r="N64" s="802"/>
      <c r="O64" s="797"/>
      <c r="P64" s="796">
        <f t="shared" si="2"/>
        <v>999</v>
      </c>
      <c r="Q64" s="797"/>
    </row>
    <row r="65" spans="1:17" s="798" customFormat="1" ht="18.75" customHeight="1" x14ac:dyDescent="0.25">
      <c r="A65" s="786">
        <v>59</v>
      </c>
      <c r="B65" s="787"/>
      <c r="C65" s="787"/>
      <c r="D65" s="788"/>
      <c r="E65" s="789"/>
      <c r="F65" s="797"/>
      <c r="G65" s="797"/>
      <c r="H65" s="799"/>
      <c r="I65" s="800"/>
      <c r="J65" s="792" t="e">
        <f>IF(AND(Q65="",#REF!&gt;0,#REF!&lt;5),K65,)</f>
        <v>#REF!</v>
      </c>
      <c r="K65" s="793" t="str">
        <f>IF(D65="","ZZZ9",IF(AND(#REF!&gt;0,#REF!&lt;5),D65&amp;#REF!,D65&amp;"9"))</f>
        <v>ZZZ9</v>
      </c>
      <c r="L65" s="794">
        <f t="shared" si="0"/>
        <v>999</v>
      </c>
      <c r="M65" s="805">
        <f t="shared" si="1"/>
        <v>999</v>
      </c>
      <c r="N65" s="802"/>
      <c r="O65" s="797"/>
      <c r="P65" s="796">
        <f t="shared" si="2"/>
        <v>999</v>
      </c>
      <c r="Q65" s="797"/>
    </row>
    <row r="66" spans="1:17" s="798" customFormat="1" ht="18.75" customHeight="1" x14ac:dyDescent="0.25">
      <c r="A66" s="786">
        <v>60</v>
      </c>
      <c r="B66" s="787"/>
      <c r="C66" s="787"/>
      <c r="D66" s="788"/>
      <c r="E66" s="789"/>
      <c r="F66" s="797"/>
      <c r="G66" s="797"/>
      <c r="H66" s="799"/>
      <c r="I66" s="800"/>
      <c r="J66" s="792" t="e">
        <f>IF(AND(Q66="",#REF!&gt;0,#REF!&lt;5),K66,)</f>
        <v>#REF!</v>
      </c>
      <c r="K66" s="793" t="str">
        <f>IF(D66="","ZZZ9",IF(AND(#REF!&gt;0,#REF!&lt;5),D66&amp;#REF!,D66&amp;"9"))</f>
        <v>ZZZ9</v>
      </c>
      <c r="L66" s="794">
        <f t="shared" si="0"/>
        <v>999</v>
      </c>
      <c r="M66" s="805">
        <f t="shared" si="1"/>
        <v>999</v>
      </c>
      <c r="N66" s="802"/>
      <c r="O66" s="797"/>
      <c r="P66" s="796">
        <f t="shared" si="2"/>
        <v>999</v>
      </c>
      <c r="Q66" s="797"/>
    </row>
    <row r="67" spans="1:17" s="798" customFormat="1" ht="18.75" customHeight="1" x14ac:dyDescent="0.25">
      <c r="A67" s="786">
        <v>61</v>
      </c>
      <c r="B67" s="787"/>
      <c r="C67" s="787"/>
      <c r="D67" s="788"/>
      <c r="E67" s="789"/>
      <c r="F67" s="797"/>
      <c r="G67" s="797"/>
      <c r="H67" s="799"/>
      <c r="I67" s="800"/>
      <c r="J67" s="792" t="e">
        <f>IF(AND(Q67="",#REF!&gt;0,#REF!&lt;5),K67,)</f>
        <v>#REF!</v>
      </c>
      <c r="K67" s="793" t="str">
        <f>IF(D67="","ZZZ9",IF(AND(#REF!&gt;0,#REF!&lt;5),D67&amp;#REF!,D67&amp;"9"))</f>
        <v>ZZZ9</v>
      </c>
      <c r="L67" s="794">
        <f t="shared" si="0"/>
        <v>999</v>
      </c>
      <c r="M67" s="805">
        <f t="shared" si="1"/>
        <v>999</v>
      </c>
      <c r="N67" s="802"/>
      <c r="O67" s="797"/>
      <c r="P67" s="796">
        <f t="shared" si="2"/>
        <v>999</v>
      </c>
      <c r="Q67" s="797"/>
    </row>
    <row r="68" spans="1:17" s="798" customFormat="1" ht="18.75" customHeight="1" x14ac:dyDescent="0.25">
      <c r="A68" s="786">
        <v>62</v>
      </c>
      <c r="B68" s="787"/>
      <c r="C68" s="787"/>
      <c r="D68" s="788"/>
      <c r="E68" s="789"/>
      <c r="F68" s="797"/>
      <c r="G68" s="797"/>
      <c r="H68" s="799"/>
      <c r="I68" s="800"/>
      <c r="J68" s="792" t="e">
        <f>IF(AND(Q68="",#REF!&gt;0,#REF!&lt;5),K68,)</f>
        <v>#REF!</v>
      </c>
      <c r="K68" s="793" t="str">
        <f>IF(D68="","ZZZ9",IF(AND(#REF!&gt;0,#REF!&lt;5),D68&amp;#REF!,D68&amp;"9"))</f>
        <v>ZZZ9</v>
      </c>
      <c r="L68" s="794">
        <f t="shared" si="0"/>
        <v>999</v>
      </c>
      <c r="M68" s="805">
        <f t="shared" si="1"/>
        <v>999</v>
      </c>
      <c r="N68" s="802"/>
      <c r="O68" s="797"/>
      <c r="P68" s="796">
        <f t="shared" si="2"/>
        <v>999</v>
      </c>
      <c r="Q68" s="797"/>
    </row>
    <row r="69" spans="1:17" s="798" customFormat="1" ht="18.75" customHeight="1" x14ac:dyDescent="0.25">
      <c r="A69" s="786">
        <v>63</v>
      </c>
      <c r="B69" s="787"/>
      <c r="C69" s="787"/>
      <c r="D69" s="788"/>
      <c r="E69" s="789"/>
      <c r="F69" s="797"/>
      <c r="G69" s="797"/>
      <c r="H69" s="799"/>
      <c r="I69" s="800"/>
      <c r="J69" s="792" t="e">
        <f>IF(AND(Q69="",#REF!&gt;0,#REF!&lt;5),K69,)</f>
        <v>#REF!</v>
      </c>
      <c r="K69" s="793" t="str">
        <f>IF(D69="","ZZZ9",IF(AND(#REF!&gt;0,#REF!&lt;5),D69&amp;#REF!,D69&amp;"9"))</f>
        <v>ZZZ9</v>
      </c>
      <c r="L69" s="794">
        <f t="shared" si="0"/>
        <v>999</v>
      </c>
      <c r="M69" s="805">
        <f t="shared" si="1"/>
        <v>999</v>
      </c>
      <c r="N69" s="802"/>
      <c r="O69" s="797"/>
      <c r="P69" s="796">
        <f t="shared" si="2"/>
        <v>999</v>
      </c>
      <c r="Q69" s="797"/>
    </row>
    <row r="70" spans="1:17" s="798" customFormat="1" ht="18.75" customHeight="1" x14ac:dyDescent="0.25">
      <c r="A70" s="786">
        <v>64</v>
      </c>
      <c r="B70" s="787"/>
      <c r="C70" s="787"/>
      <c r="D70" s="788"/>
      <c r="E70" s="789"/>
      <c r="F70" s="797"/>
      <c r="G70" s="797"/>
      <c r="H70" s="799"/>
      <c r="I70" s="800"/>
      <c r="J70" s="792" t="e">
        <f>IF(AND(Q70="",#REF!&gt;0,#REF!&lt;5),K70,)</f>
        <v>#REF!</v>
      </c>
      <c r="K70" s="793" t="str">
        <f>IF(D70="","ZZZ9",IF(AND(#REF!&gt;0,#REF!&lt;5),D70&amp;#REF!,D70&amp;"9"))</f>
        <v>ZZZ9</v>
      </c>
      <c r="L70" s="794">
        <f t="shared" si="0"/>
        <v>999</v>
      </c>
      <c r="M70" s="805">
        <f t="shared" si="1"/>
        <v>999</v>
      </c>
      <c r="N70" s="802"/>
      <c r="O70" s="797"/>
      <c r="P70" s="796">
        <f t="shared" si="2"/>
        <v>999</v>
      </c>
      <c r="Q70" s="797"/>
    </row>
    <row r="71" spans="1:17" s="798" customFormat="1" ht="18.75" customHeight="1" x14ac:dyDescent="0.25">
      <c r="A71" s="786">
        <v>65</v>
      </c>
      <c r="B71" s="787"/>
      <c r="C71" s="787"/>
      <c r="D71" s="788"/>
      <c r="E71" s="789"/>
      <c r="F71" s="797"/>
      <c r="G71" s="797"/>
      <c r="H71" s="799"/>
      <c r="I71" s="800"/>
      <c r="J71" s="792" t="e">
        <f>IF(AND(Q71="",#REF!&gt;0,#REF!&lt;5),K71,)</f>
        <v>#REF!</v>
      </c>
      <c r="K71" s="793" t="str">
        <f>IF(D71="","ZZZ9",IF(AND(#REF!&gt;0,#REF!&lt;5),D71&amp;#REF!,D71&amp;"9"))</f>
        <v>ZZZ9</v>
      </c>
      <c r="L71" s="794">
        <f t="shared" si="0"/>
        <v>999</v>
      </c>
      <c r="M71" s="805">
        <f t="shared" si="1"/>
        <v>999</v>
      </c>
      <c r="N71" s="802"/>
      <c r="O71" s="797"/>
      <c r="P71" s="796">
        <f t="shared" si="2"/>
        <v>999</v>
      </c>
      <c r="Q71" s="797"/>
    </row>
    <row r="72" spans="1:17" s="798" customFormat="1" ht="18.75" customHeight="1" x14ac:dyDescent="0.25">
      <c r="A72" s="786">
        <v>66</v>
      </c>
      <c r="B72" s="787"/>
      <c r="C72" s="787"/>
      <c r="D72" s="788"/>
      <c r="E72" s="789"/>
      <c r="F72" s="797"/>
      <c r="G72" s="797"/>
      <c r="H72" s="799"/>
      <c r="I72" s="800"/>
      <c r="J72" s="792" t="e">
        <f>IF(AND(Q72="",#REF!&gt;0,#REF!&lt;5),K72,)</f>
        <v>#REF!</v>
      </c>
      <c r="K72" s="793" t="str">
        <f>IF(D72="","ZZZ9",IF(AND(#REF!&gt;0,#REF!&lt;5),D72&amp;#REF!,D72&amp;"9"))</f>
        <v>ZZZ9</v>
      </c>
      <c r="L72" s="794">
        <f t="shared" si="0"/>
        <v>999</v>
      </c>
      <c r="M72" s="805">
        <f t="shared" si="1"/>
        <v>999</v>
      </c>
      <c r="N72" s="802"/>
      <c r="O72" s="797"/>
      <c r="P72" s="796">
        <f t="shared" si="2"/>
        <v>999</v>
      </c>
      <c r="Q72" s="797"/>
    </row>
    <row r="73" spans="1:17" s="798" customFormat="1" ht="18.75" customHeight="1" x14ac:dyDescent="0.25">
      <c r="A73" s="786">
        <v>67</v>
      </c>
      <c r="B73" s="787"/>
      <c r="C73" s="787"/>
      <c r="D73" s="788"/>
      <c r="E73" s="789"/>
      <c r="F73" s="797"/>
      <c r="G73" s="797"/>
      <c r="H73" s="799"/>
      <c r="I73" s="800"/>
      <c r="J73" s="792" t="e">
        <f>IF(AND(Q73="",#REF!&gt;0,#REF!&lt;5),K73,)</f>
        <v>#REF!</v>
      </c>
      <c r="K73" s="793" t="str">
        <f>IF(D73="","ZZZ9",IF(AND(#REF!&gt;0,#REF!&lt;5),D73&amp;#REF!,D73&amp;"9"))</f>
        <v>ZZZ9</v>
      </c>
      <c r="L73" s="794">
        <f t="shared" si="0"/>
        <v>999</v>
      </c>
      <c r="M73" s="805">
        <f t="shared" si="1"/>
        <v>999</v>
      </c>
      <c r="N73" s="802"/>
      <c r="O73" s="797"/>
      <c r="P73" s="796">
        <f t="shared" si="2"/>
        <v>999</v>
      </c>
      <c r="Q73" s="797"/>
    </row>
    <row r="74" spans="1:17" s="798" customFormat="1" ht="18.75" customHeight="1" x14ac:dyDescent="0.25">
      <c r="A74" s="786">
        <v>68</v>
      </c>
      <c r="B74" s="787"/>
      <c r="C74" s="787"/>
      <c r="D74" s="788"/>
      <c r="E74" s="789"/>
      <c r="F74" s="797"/>
      <c r="G74" s="797"/>
      <c r="H74" s="799"/>
      <c r="I74" s="800"/>
      <c r="J74" s="792" t="e">
        <f>IF(AND(Q74="",#REF!&gt;0,#REF!&lt;5),K74,)</f>
        <v>#REF!</v>
      </c>
      <c r="K74" s="793" t="str">
        <f>IF(D74="","ZZZ9",IF(AND(#REF!&gt;0,#REF!&lt;5),D74&amp;#REF!,D74&amp;"9"))</f>
        <v>ZZZ9</v>
      </c>
      <c r="L74" s="794">
        <f t="shared" si="0"/>
        <v>999</v>
      </c>
      <c r="M74" s="805">
        <f t="shared" si="1"/>
        <v>999</v>
      </c>
      <c r="N74" s="802"/>
      <c r="O74" s="797"/>
      <c r="P74" s="796">
        <f t="shared" si="2"/>
        <v>999</v>
      </c>
      <c r="Q74" s="797"/>
    </row>
    <row r="75" spans="1:17" s="798" customFormat="1" ht="18.75" customHeight="1" x14ac:dyDescent="0.25">
      <c r="A75" s="786">
        <v>69</v>
      </c>
      <c r="B75" s="787"/>
      <c r="C75" s="787"/>
      <c r="D75" s="788"/>
      <c r="E75" s="789"/>
      <c r="F75" s="797"/>
      <c r="G75" s="797"/>
      <c r="H75" s="799"/>
      <c r="I75" s="800"/>
      <c r="J75" s="792" t="e">
        <f>IF(AND(Q75="",#REF!&gt;0,#REF!&lt;5),K75,)</f>
        <v>#REF!</v>
      </c>
      <c r="K75" s="793" t="str">
        <f>IF(D75="","ZZZ9",IF(AND(#REF!&gt;0,#REF!&lt;5),D75&amp;#REF!,D75&amp;"9"))</f>
        <v>ZZZ9</v>
      </c>
      <c r="L75" s="794">
        <f t="shared" si="0"/>
        <v>999</v>
      </c>
      <c r="M75" s="805">
        <f t="shared" si="1"/>
        <v>999</v>
      </c>
      <c r="N75" s="802"/>
      <c r="O75" s="797"/>
      <c r="P75" s="796">
        <f t="shared" si="2"/>
        <v>999</v>
      </c>
      <c r="Q75" s="797"/>
    </row>
    <row r="76" spans="1:17" s="798" customFormat="1" ht="18.75" customHeight="1" x14ac:dyDescent="0.25">
      <c r="A76" s="786">
        <v>70</v>
      </c>
      <c r="B76" s="787"/>
      <c r="C76" s="787"/>
      <c r="D76" s="788"/>
      <c r="E76" s="789"/>
      <c r="F76" s="797"/>
      <c r="G76" s="797"/>
      <c r="H76" s="799"/>
      <c r="I76" s="800"/>
      <c r="J76" s="792" t="e">
        <f>IF(AND(Q76="",#REF!&gt;0,#REF!&lt;5),K76,)</f>
        <v>#REF!</v>
      </c>
      <c r="K76" s="793" t="str">
        <f>IF(D76="","ZZZ9",IF(AND(#REF!&gt;0,#REF!&lt;5),D76&amp;#REF!,D76&amp;"9"))</f>
        <v>ZZZ9</v>
      </c>
      <c r="L76" s="794">
        <f t="shared" si="0"/>
        <v>999</v>
      </c>
      <c r="M76" s="805">
        <f t="shared" si="1"/>
        <v>999</v>
      </c>
      <c r="N76" s="802"/>
      <c r="O76" s="797"/>
      <c r="P76" s="796">
        <f t="shared" si="2"/>
        <v>999</v>
      </c>
      <c r="Q76" s="797"/>
    </row>
    <row r="77" spans="1:17" s="798" customFormat="1" ht="18.75" customHeight="1" x14ac:dyDescent="0.25">
      <c r="A77" s="786">
        <v>71</v>
      </c>
      <c r="B77" s="787"/>
      <c r="C77" s="787"/>
      <c r="D77" s="788"/>
      <c r="E77" s="789"/>
      <c r="F77" s="797"/>
      <c r="G77" s="797"/>
      <c r="H77" s="799"/>
      <c r="I77" s="800"/>
      <c r="J77" s="792" t="e">
        <f>IF(AND(Q77="",#REF!&gt;0,#REF!&lt;5),K77,)</f>
        <v>#REF!</v>
      </c>
      <c r="K77" s="793" t="str">
        <f>IF(D77="","ZZZ9",IF(AND(#REF!&gt;0,#REF!&lt;5),D77&amp;#REF!,D77&amp;"9"))</f>
        <v>ZZZ9</v>
      </c>
      <c r="L77" s="794">
        <f t="shared" si="0"/>
        <v>999</v>
      </c>
      <c r="M77" s="805">
        <f t="shared" si="1"/>
        <v>999</v>
      </c>
      <c r="N77" s="802"/>
      <c r="O77" s="797"/>
      <c r="P77" s="796">
        <f t="shared" si="2"/>
        <v>999</v>
      </c>
      <c r="Q77" s="797"/>
    </row>
    <row r="78" spans="1:17" s="798" customFormat="1" ht="18.75" customHeight="1" x14ac:dyDescent="0.25">
      <c r="A78" s="786">
        <v>72</v>
      </c>
      <c r="B78" s="787"/>
      <c r="C78" s="787"/>
      <c r="D78" s="788"/>
      <c r="E78" s="789"/>
      <c r="F78" s="797"/>
      <c r="G78" s="797"/>
      <c r="H78" s="799"/>
      <c r="I78" s="800"/>
      <c r="J78" s="792" t="e">
        <f>IF(AND(Q78="",#REF!&gt;0,#REF!&lt;5),K78,)</f>
        <v>#REF!</v>
      </c>
      <c r="K78" s="793" t="str">
        <f>IF(D78="","ZZZ9",IF(AND(#REF!&gt;0,#REF!&lt;5),D78&amp;#REF!,D78&amp;"9"))</f>
        <v>ZZZ9</v>
      </c>
      <c r="L78" s="794">
        <f t="shared" si="0"/>
        <v>999</v>
      </c>
      <c r="M78" s="805">
        <f t="shared" si="1"/>
        <v>999</v>
      </c>
      <c r="N78" s="802"/>
      <c r="O78" s="797"/>
      <c r="P78" s="796">
        <f t="shared" si="2"/>
        <v>999</v>
      </c>
      <c r="Q78" s="797"/>
    </row>
    <row r="79" spans="1:17" s="798" customFormat="1" ht="18.75" customHeight="1" x14ac:dyDescent="0.25">
      <c r="A79" s="786">
        <v>73</v>
      </c>
      <c r="B79" s="787"/>
      <c r="C79" s="787"/>
      <c r="D79" s="788"/>
      <c r="E79" s="789"/>
      <c r="F79" s="797"/>
      <c r="G79" s="797"/>
      <c r="H79" s="799"/>
      <c r="I79" s="800"/>
      <c r="J79" s="792" t="e">
        <f>IF(AND(Q79="",#REF!&gt;0,#REF!&lt;5),K79,)</f>
        <v>#REF!</v>
      </c>
      <c r="K79" s="793" t="str">
        <f>IF(D79="","ZZZ9",IF(AND(#REF!&gt;0,#REF!&lt;5),D79&amp;#REF!,D79&amp;"9"))</f>
        <v>ZZZ9</v>
      </c>
      <c r="L79" s="794">
        <f t="shared" si="0"/>
        <v>999</v>
      </c>
      <c r="M79" s="805">
        <f t="shared" si="1"/>
        <v>999</v>
      </c>
      <c r="N79" s="802"/>
      <c r="O79" s="797"/>
      <c r="P79" s="796">
        <f t="shared" si="2"/>
        <v>999</v>
      </c>
      <c r="Q79" s="797"/>
    </row>
    <row r="80" spans="1:17" s="798" customFormat="1" ht="18.75" customHeight="1" x14ac:dyDescent="0.25">
      <c r="A80" s="786">
        <v>74</v>
      </c>
      <c r="B80" s="787"/>
      <c r="C80" s="787"/>
      <c r="D80" s="788"/>
      <c r="E80" s="789"/>
      <c r="F80" s="797"/>
      <c r="G80" s="797"/>
      <c r="H80" s="799"/>
      <c r="I80" s="800"/>
      <c r="J80" s="792" t="e">
        <f>IF(AND(Q80="",#REF!&gt;0,#REF!&lt;5),K80,)</f>
        <v>#REF!</v>
      </c>
      <c r="K80" s="793" t="str">
        <f>IF(D80="","ZZZ9",IF(AND(#REF!&gt;0,#REF!&lt;5),D80&amp;#REF!,D80&amp;"9"))</f>
        <v>ZZZ9</v>
      </c>
      <c r="L80" s="794">
        <f t="shared" si="0"/>
        <v>999</v>
      </c>
      <c r="M80" s="805">
        <f t="shared" si="1"/>
        <v>999</v>
      </c>
      <c r="N80" s="802"/>
      <c r="O80" s="797"/>
      <c r="P80" s="796">
        <f t="shared" si="2"/>
        <v>999</v>
      </c>
      <c r="Q80" s="797"/>
    </row>
    <row r="81" spans="1:17" s="798" customFormat="1" ht="18.75" customHeight="1" x14ac:dyDescent="0.25">
      <c r="A81" s="786">
        <v>75</v>
      </c>
      <c r="B81" s="787"/>
      <c r="C81" s="787"/>
      <c r="D81" s="788"/>
      <c r="E81" s="789"/>
      <c r="F81" s="797"/>
      <c r="G81" s="797"/>
      <c r="H81" s="799"/>
      <c r="I81" s="800"/>
      <c r="J81" s="792" t="e">
        <f>IF(AND(Q81="",#REF!&gt;0,#REF!&lt;5),K81,)</f>
        <v>#REF!</v>
      </c>
      <c r="K81" s="793" t="str">
        <f>IF(D81="","ZZZ9",IF(AND(#REF!&gt;0,#REF!&lt;5),D81&amp;#REF!,D81&amp;"9"))</f>
        <v>ZZZ9</v>
      </c>
      <c r="L81" s="794">
        <f t="shared" si="0"/>
        <v>999</v>
      </c>
      <c r="M81" s="805">
        <f t="shared" si="1"/>
        <v>999</v>
      </c>
      <c r="N81" s="802"/>
      <c r="O81" s="797"/>
      <c r="P81" s="796">
        <f t="shared" si="2"/>
        <v>999</v>
      </c>
      <c r="Q81" s="797"/>
    </row>
    <row r="82" spans="1:17" s="798" customFormat="1" ht="18.75" customHeight="1" x14ac:dyDescent="0.25">
      <c r="A82" s="786">
        <v>76</v>
      </c>
      <c r="B82" s="787"/>
      <c r="C82" s="787"/>
      <c r="D82" s="788"/>
      <c r="E82" s="789"/>
      <c r="F82" s="797"/>
      <c r="G82" s="797"/>
      <c r="H82" s="799"/>
      <c r="I82" s="800"/>
      <c r="J82" s="792" t="e">
        <f>IF(AND(Q82="",#REF!&gt;0,#REF!&lt;5),K82,)</f>
        <v>#REF!</v>
      </c>
      <c r="K82" s="793" t="str">
        <f>IF(D82="","ZZZ9",IF(AND(#REF!&gt;0,#REF!&lt;5),D82&amp;#REF!,D82&amp;"9"))</f>
        <v>ZZZ9</v>
      </c>
      <c r="L82" s="794">
        <f t="shared" si="0"/>
        <v>999</v>
      </c>
      <c r="M82" s="805">
        <f t="shared" si="1"/>
        <v>999</v>
      </c>
      <c r="N82" s="802"/>
      <c r="O82" s="797"/>
      <c r="P82" s="796">
        <f t="shared" si="2"/>
        <v>999</v>
      </c>
      <c r="Q82" s="797"/>
    </row>
    <row r="83" spans="1:17" s="798" customFormat="1" ht="18.75" customHeight="1" x14ac:dyDescent="0.25">
      <c r="A83" s="786">
        <v>77</v>
      </c>
      <c r="B83" s="787"/>
      <c r="C83" s="787"/>
      <c r="D83" s="788"/>
      <c r="E83" s="789"/>
      <c r="F83" s="797"/>
      <c r="G83" s="797"/>
      <c r="H83" s="799"/>
      <c r="I83" s="800"/>
      <c r="J83" s="792" t="e">
        <f>IF(AND(Q83="",#REF!&gt;0,#REF!&lt;5),K83,)</f>
        <v>#REF!</v>
      </c>
      <c r="K83" s="793" t="str">
        <f>IF(D83="","ZZZ9",IF(AND(#REF!&gt;0,#REF!&lt;5),D83&amp;#REF!,D83&amp;"9"))</f>
        <v>ZZZ9</v>
      </c>
      <c r="L83" s="794">
        <f t="shared" si="0"/>
        <v>999</v>
      </c>
      <c r="M83" s="805">
        <f t="shared" si="1"/>
        <v>999</v>
      </c>
      <c r="N83" s="802"/>
      <c r="O83" s="797"/>
      <c r="P83" s="796">
        <f t="shared" si="2"/>
        <v>999</v>
      </c>
      <c r="Q83" s="797"/>
    </row>
    <row r="84" spans="1:17" s="798" customFormat="1" ht="18.75" customHeight="1" x14ac:dyDescent="0.25">
      <c r="A84" s="786">
        <v>78</v>
      </c>
      <c r="B84" s="787"/>
      <c r="C84" s="787"/>
      <c r="D84" s="788"/>
      <c r="E84" s="789"/>
      <c r="F84" s="797"/>
      <c r="G84" s="797"/>
      <c r="H84" s="799"/>
      <c r="I84" s="800"/>
      <c r="J84" s="792" t="e">
        <f>IF(AND(Q84="",#REF!&gt;0,#REF!&lt;5),K84,)</f>
        <v>#REF!</v>
      </c>
      <c r="K84" s="793" t="str">
        <f>IF(D84="","ZZZ9",IF(AND(#REF!&gt;0,#REF!&lt;5),D84&amp;#REF!,D84&amp;"9"))</f>
        <v>ZZZ9</v>
      </c>
      <c r="L84" s="794">
        <f t="shared" si="0"/>
        <v>999</v>
      </c>
      <c r="M84" s="805">
        <f t="shared" si="1"/>
        <v>999</v>
      </c>
      <c r="N84" s="802"/>
      <c r="O84" s="797"/>
      <c r="P84" s="796">
        <f t="shared" si="2"/>
        <v>999</v>
      </c>
      <c r="Q84" s="797"/>
    </row>
    <row r="85" spans="1:17" s="798" customFormat="1" ht="18.75" customHeight="1" x14ac:dyDescent="0.25">
      <c r="A85" s="786">
        <v>79</v>
      </c>
      <c r="B85" s="787"/>
      <c r="C85" s="787"/>
      <c r="D85" s="788"/>
      <c r="E85" s="789"/>
      <c r="F85" s="797"/>
      <c r="G85" s="797"/>
      <c r="H85" s="799"/>
      <c r="I85" s="800"/>
      <c r="J85" s="792" t="e">
        <f>IF(AND(Q85="",#REF!&gt;0,#REF!&lt;5),K85,)</f>
        <v>#REF!</v>
      </c>
      <c r="K85" s="793" t="str">
        <f>IF(D85="","ZZZ9",IF(AND(#REF!&gt;0,#REF!&lt;5),D85&amp;#REF!,D85&amp;"9"))</f>
        <v>ZZZ9</v>
      </c>
      <c r="L85" s="794">
        <f t="shared" si="0"/>
        <v>999</v>
      </c>
      <c r="M85" s="805">
        <f t="shared" si="1"/>
        <v>999</v>
      </c>
      <c r="N85" s="802"/>
      <c r="O85" s="797"/>
      <c r="P85" s="796">
        <f t="shared" si="2"/>
        <v>999</v>
      </c>
      <c r="Q85" s="797"/>
    </row>
    <row r="86" spans="1:17" s="798" customFormat="1" ht="18.75" customHeight="1" x14ac:dyDescent="0.25">
      <c r="A86" s="786">
        <v>80</v>
      </c>
      <c r="B86" s="787"/>
      <c r="C86" s="787"/>
      <c r="D86" s="788"/>
      <c r="E86" s="789"/>
      <c r="F86" s="797"/>
      <c r="G86" s="797"/>
      <c r="H86" s="799"/>
      <c r="I86" s="800"/>
      <c r="J86" s="792" t="e">
        <f>IF(AND(Q86="",#REF!&gt;0,#REF!&lt;5),K86,)</f>
        <v>#REF!</v>
      </c>
      <c r="K86" s="793" t="str">
        <f>IF(D86="","ZZZ9",IF(AND(#REF!&gt;0,#REF!&lt;5),D86&amp;#REF!,D86&amp;"9"))</f>
        <v>ZZZ9</v>
      </c>
      <c r="L86" s="794">
        <f t="shared" si="0"/>
        <v>999</v>
      </c>
      <c r="M86" s="805">
        <f t="shared" si="1"/>
        <v>999</v>
      </c>
      <c r="N86" s="802"/>
      <c r="O86" s="797"/>
      <c r="P86" s="796">
        <f t="shared" si="2"/>
        <v>999</v>
      </c>
      <c r="Q86" s="797"/>
    </row>
    <row r="87" spans="1:17" s="798" customFormat="1" ht="18.75" customHeight="1" x14ac:dyDescent="0.25">
      <c r="A87" s="786">
        <v>81</v>
      </c>
      <c r="B87" s="787"/>
      <c r="C87" s="787"/>
      <c r="D87" s="788"/>
      <c r="E87" s="789"/>
      <c r="F87" s="797"/>
      <c r="G87" s="797"/>
      <c r="H87" s="799"/>
      <c r="I87" s="800"/>
      <c r="J87" s="792" t="e">
        <f>IF(AND(Q87="",#REF!&gt;0,#REF!&lt;5),K87,)</f>
        <v>#REF!</v>
      </c>
      <c r="K87" s="793" t="str">
        <f>IF(D87="","ZZZ9",IF(AND(#REF!&gt;0,#REF!&lt;5),D87&amp;#REF!,D87&amp;"9"))</f>
        <v>ZZZ9</v>
      </c>
      <c r="L87" s="794">
        <f t="shared" si="0"/>
        <v>999</v>
      </c>
      <c r="M87" s="805">
        <f t="shared" si="1"/>
        <v>999</v>
      </c>
      <c r="N87" s="802"/>
      <c r="O87" s="797"/>
      <c r="P87" s="796">
        <f t="shared" si="2"/>
        <v>999</v>
      </c>
      <c r="Q87" s="797"/>
    </row>
    <row r="88" spans="1:17" s="798" customFormat="1" ht="18.75" customHeight="1" x14ac:dyDescent="0.25">
      <c r="A88" s="786">
        <v>82</v>
      </c>
      <c r="B88" s="787"/>
      <c r="C88" s="787"/>
      <c r="D88" s="788"/>
      <c r="E88" s="789"/>
      <c r="F88" s="797"/>
      <c r="G88" s="797"/>
      <c r="H88" s="799"/>
      <c r="I88" s="800"/>
      <c r="J88" s="792" t="e">
        <f>IF(AND(Q88="",#REF!&gt;0,#REF!&lt;5),K88,)</f>
        <v>#REF!</v>
      </c>
      <c r="K88" s="793" t="str">
        <f>IF(D88="","ZZZ9",IF(AND(#REF!&gt;0,#REF!&lt;5),D88&amp;#REF!,D88&amp;"9"))</f>
        <v>ZZZ9</v>
      </c>
      <c r="L88" s="794">
        <f t="shared" si="0"/>
        <v>999</v>
      </c>
      <c r="M88" s="805">
        <f t="shared" si="1"/>
        <v>999</v>
      </c>
      <c r="N88" s="802"/>
      <c r="O88" s="797"/>
      <c r="P88" s="796">
        <f t="shared" si="2"/>
        <v>999</v>
      </c>
      <c r="Q88" s="797"/>
    </row>
    <row r="89" spans="1:17" s="798" customFormat="1" ht="18.75" customHeight="1" x14ac:dyDescent="0.25">
      <c r="A89" s="786">
        <v>83</v>
      </c>
      <c r="B89" s="787"/>
      <c r="C89" s="787"/>
      <c r="D89" s="788"/>
      <c r="E89" s="789"/>
      <c r="F89" s="797"/>
      <c r="G89" s="797"/>
      <c r="H89" s="799"/>
      <c r="I89" s="800"/>
      <c r="J89" s="792" t="e">
        <f>IF(AND(Q89="",#REF!&gt;0,#REF!&lt;5),K89,)</f>
        <v>#REF!</v>
      </c>
      <c r="K89" s="793" t="str">
        <f>IF(D89="","ZZZ9",IF(AND(#REF!&gt;0,#REF!&lt;5),D89&amp;#REF!,D89&amp;"9"))</f>
        <v>ZZZ9</v>
      </c>
      <c r="L89" s="794">
        <f t="shared" si="0"/>
        <v>999</v>
      </c>
      <c r="M89" s="805">
        <f t="shared" si="1"/>
        <v>999</v>
      </c>
      <c r="N89" s="802"/>
      <c r="O89" s="797"/>
      <c r="P89" s="796">
        <f t="shared" si="2"/>
        <v>999</v>
      </c>
      <c r="Q89" s="797"/>
    </row>
    <row r="90" spans="1:17" s="798" customFormat="1" ht="18.75" customHeight="1" x14ac:dyDescent="0.25">
      <c r="A90" s="786">
        <v>84</v>
      </c>
      <c r="B90" s="787"/>
      <c r="C90" s="787"/>
      <c r="D90" s="788"/>
      <c r="E90" s="789"/>
      <c r="F90" s="797"/>
      <c r="G90" s="797"/>
      <c r="H90" s="799"/>
      <c r="I90" s="800"/>
      <c r="J90" s="792" t="e">
        <f>IF(AND(Q90="",#REF!&gt;0,#REF!&lt;5),K90,)</f>
        <v>#REF!</v>
      </c>
      <c r="K90" s="793" t="str">
        <f>IF(D90="","ZZZ9",IF(AND(#REF!&gt;0,#REF!&lt;5),D90&amp;#REF!,D90&amp;"9"))</f>
        <v>ZZZ9</v>
      </c>
      <c r="L90" s="794">
        <f t="shared" si="0"/>
        <v>999</v>
      </c>
      <c r="M90" s="805">
        <f t="shared" si="1"/>
        <v>999</v>
      </c>
      <c r="N90" s="802"/>
      <c r="O90" s="797"/>
      <c r="P90" s="796">
        <f t="shared" si="2"/>
        <v>999</v>
      </c>
      <c r="Q90" s="797"/>
    </row>
    <row r="91" spans="1:17" s="798" customFormat="1" ht="18.75" customHeight="1" x14ac:dyDescent="0.25">
      <c r="A91" s="786">
        <v>85</v>
      </c>
      <c r="B91" s="787"/>
      <c r="C91" s="787"/>
      <c r="D91" s="788"/>
      <c r="E91" s="789"/>
      <c r="F91" s="797"/>
      <c r="G91" s="797"/>
      <c r="H91" s="799"/>
      <c r="I91" s="800"/>
      <c r="J91" s="792" t="e">
        <f>IF(AND(Q91="",#REF!&gt;0,#REF!&lt;5),K91,)</f>
        <v>#REF!</v>
      </c>
      <c r="K91" s="793" t="str">
        <f>IF(D91="","ZZZ9",IF(AND(#REF!&gt;0,#REF!&lt;5),D91&amp;#REF!,D91&amp;"9"))</f>
        <v>ZZZ9</v>
      </c>
      <c r="L91" s="794">
        <f t="shared" si="0"/>
        <v>999</v>
      </c>
      <c r="M91" s="805">
        <f t="shared" si="1"/>
        <v>999</v>
      </c>
      <c r="N91" s="802"/>
      <c r="O91" s="797"/>
      <c r="P91" s="796">
        <f t="shared" si="2"/>
        <v>999</v>
      </c>
      <c r="Q91" s="797"/>
    </row>
    <row r="92" spans="1:17" s="798" customFormat="1" ht="18.75" customHeight="1" x14ac:dyDescent="0.25">
      <c r="A92" s="786">
        <v>86</v>
      </c>
      <c r="B92" s="787"/>
      <c r="C92" s="787"/>
      <c r="D92" s="788"/>
      <c r="E92" s="789"/>
      <c r="F92" s="797"/>
      <c r="G92" s="797"/>
      <c r="H92" s="799"/>
      <c r="I92" s="800"/>
      <c r="J92" s="792" t="e">
        <f>IF(AND(Q92="",#REF!&gt;0,#REF!&lt;5),K92,)</f>
        <v>#REF!</v>
      </c>
      <c r="K92" s="793" t="str">
        <f>IF(D92="","ZZZ9",IF(AND(#REF!&gt;0,#REF!&lt;5),D92&amp;#REF!,D92&amp;"9"))</f>
        <v>ZZZ9</v>
      </c>
      <c r="L92" s="794">
        <f t="shared" si="0"/>
        <v>999</v>
      </c>
      <c r="M92" s="805">
        <f t="shared" si="1"/>
        <v>999</v>
      </c>
      <c r="N92" s="802"/>
      <c r="O92" s="797"/>
      <c r="P92" s="796">
        <f t="shared" si="2"/>
        <v>999</v>
      </c>
      <c r="Q92" s="797"/>
    </row>
    <row r="93" spans="1:17" s="798" customFormat="1" ht="18.75" customHeight="1" x14ac:dyDescent="0.25">
      <c r="A93" s="786">
        <v>87</v>
      </c>
      <c r="B93" s="787"/>
      <c r="C93" s="787"/>
      <c r="D93" s="788"/>
      <c r="E93" s="789"/>
      <c r="F93" s="797"/>
      <c r="G93" s="797"/>
      <c r="H93" s="799"/>
      <c r="I93" s="800"/>
      <c r="J93" s="792" t="e">
        <f>IF(AND(Q93="",#REF!&gt;0,#REF!&lt;5),K93,)</f>
        <v>#REF!</v>
      </c>
      <c r="K93" s="793" t="str">
        <f>IF(D93="","ZZZ9",IF(AND(#REF!&gt;0,#REF!&lt;5),D93&amp;#REF!,D93&amp;"9"))</f>
        <v>ZZZ9</v>
      </c>
      <c r="L93" s="794">
        <f t="shared" si="0"/>
        <v>999</v>
      </c>
      <c r="M93" s="805">
        <f t="shared" si="1"/>
        <v>999</v>
      </c>
      <c r="N93" s="802"/>
      <c r="O93" s="797"/>
      <c r="P93" s="796">
        <f t="shared" si="2"/>
        <v>999</v>
      </c>
      <c r="Q93" s="797"/>
    </row>
    <row r="94" spans="1:17" s="798" customFormat="1" ht="18.75" customHeight="1" x14ac:dyDescent="0.25">
      <c r="A94" s="786">
        <v>88</v>
      </c>
      <c r="B94" s="787"/>
      <c r="C94" s="787"/>
      <c r="D94" s="788"/>
      <c r="E94" s="789"/>
      <c r="F94" s="797"/>
      <c r="G94" s="797"/>
      <c r="H94" s="799"/>
      <c r="I94" s="800"/>
      <c r="J94" s="792" t="e">
        <f>IF(AND(Q94="",#REF!&gt;0,#REF!&lt;5),K94,)</f>
        <v>#REF!</v>
      </c>
      <c r="K94" s="793" t="str">
        <f>IF(D94="","ZZZ9",IF(AND(#REF!&gt;0,#REF!&lt;5),D94&amp;#REF!,D94&amp;"9"))</f>
        <v>ZZZ9</v>
      </c>
      <c r="L94" s="794">
        <f t="shared" si="0"/>
        <v>999</v>
      </c>
      <c r="M94" s="805">
        <f t="shared" si="1"/>
        <v>999</v>
      </c>
      <c r="N94" s="802"/>
      <c r="O94" s="797"/>
      <c r="P94" s="796">
        <f t="shared" si="2"/>
        <v>999</v>
      </c>
      <c r="Q94" s="797"/>
    </row>
    <row r="95" spans="1:17" s="798" customFormat="1" ht="18.75" customHeight="1" x14ac:dyDescent="0.25">
      <c r="A95" s="786">
        <v>89</v>
      </c>
      <c r="B95" s="787"/>
      <c r="C95" s="787"/>
      <c r="D95" s="788"/>
      <c r="E95" s="789"/>
      <c r="F95" s="797"/>
      <c r="G95" s="797"/>
      <c r="H95" s="799"/>
      <c r="I95" s="800"/>
      <c r="J95" s="792" t="e">
        <f>IF(AND(Q95="",#REF!&gt;0,#REF!&lt;5),K95,)</f>
        <v>#REF!</v>
      </c>
      <c r="K95" s="793" t="str">
        <f>IF(D95="","ZZZ9",IF(AND(#REF!&gt;0,#REF!&lt;5),D95&amp;#REF!,D95&amp;"9"))</f>
        <v>ZZZ9</v>
      </c>
      <c r="L95" s="794">
        <f t="shared" si="0"/>
        <v>999</v>
      </c>
      <c r="M95" s="805">
        <f t="shared" si="1"/>
        <v>999</v>
      </c>
      <c r="N95" s="802"/>
      <c r="O95" s="797"/>
      <c r="P95" s="796">
        <f t="shared" si="2"/>
        <v>999</v>
      </c>
      <c r="Q95" s="797"/>
    </row>
    <row r="96" spans="1:17" s="798" customFormat="1" ht="18.75" customHeight="1" x14ac:dyDescent="0.25">
      <c r="A96" s="786">
        <v>90</v>
      </c>
      <c r="B96" s="787"/>
      <c r="C96" s="787"/>
      <c r="D96" s="788"/>
      <c r="E96" s="789"/>
      <c r="F96" s="797"/>
      <c r="G96" s="797"/>
      <c r="H96" s="799"/>
      <c r="I96" s="800"/>
      <c r="J96" s="792" t="e">
        <f>IF(AND(Q96="",#REF!&gt;0,#REF!&lt;5),K96,)</f>
        <v>#REF!</v>
      </c>
      <c r="K96" s="793" t="str">
        <f>IF(D96="","ZZZ9",IF(AND(#REF!&gt;0,#REF!&lt;5),D96&amp;#REF!,D96&amp;"9"))</f>
        <v>ZZZ9</v>
      </c>
      <c r="L96" s="794">
        <f t="shared" si="0"/>
        <v>999</v>
      </c>
      <c r="M96" s="805">
        <f t="shared" si="1"/>
        <v>999</v>
      </c>
      <c r="N96" s="802"/>
      <c r="O96" s="797"/>
      <c r="P96" s="796">
        <f t="shared" si="2"/>
        <v>999</v>
      </c>
      <c r="Q96" s="797"/>
    </row>
    <row r="97" spans="1:17" s="798" customFormat="1" ht="18.75" customHeight="1" x14ac:dyDescent="0.25">
      <c r="A97" s="786">
        <v>91</v>
      </c>
      <c r="B97" s="787"/>
      <c r="C97" s="787"/>
      <c r="D97" s="788"/>
      <c r="E97" s="789"/>
      <c r="F97" s="797"/>
      <c r="G97" s="797"/>
      <c r="H97" s="799"/>
      <c r="I97" s="800"/>
      <c r="J97" s="792" t="e">
        <f>IF(AND(Q97="",#REF!&gt;0,#REF!&lt;5),K97,)</f>
        <v>#REF!</v>
      </c>
      <c r="K97" s="793" t="str">
        <f>IF(D97="","ZZZ9",IF(AND(#REF!&gt;0,#REF!&lt;5),D97&amp;#REF!,D97&amp;"9"))</f>
        <v>ZZZ9</v>
      </c>
      <c r="L97" s="794">
        <f t="shared" si="0"/>
        <v>999</v>
      </c>
      <c r="M97" s="805">
        <f t="shared" si="1"/>
        <v>999</v>
      </c>
      <c r="N97" s="802"/>
      <c r="O97" s="797"/>
      <c r="P97" s="796">
        <f t="shared" si="2"/>
        <v>999</v>
      </c>
      <c r="Q97" s="797"/>
    </row>
    <row r="98" spans="1:17" s="798" customFormat="1" ht="18.75" customHeight="1" x14ac:dyDescent="0.25">
      <c r="A98" s="786">
        <v>92</v>
      </c>
      <c r="B98" s="787"/>
      <c r="C98" s="787"/>
      <c r="D98" s="788"/>
      <c r="E98" s="789"/>
      <c r="F98" s="797"/>
      <c r="G98" s="797"/>
      <c r="H98" s="799"/>
      <c r="I98" s="800"/>
      <c r="J98" s="792" t="e">
        <f>IF(AND(Q98="",#REF!&gt;0,#REF!&lt;5),K98,)</f>
        <v>#REF!</v>
      </c>
      <c r="K98" s="793" t="str">
        <f>IF(D98="","ZZZ9",IF(AND(#REF!&gt;0,#REF!&lt;5),D98&amp;#REF!,D98&amp;"9"))</f>
        <v>ZZZ9</v>
      </c>
      <c r="L98" s="794">
        <f t="shared" si="0"/>
        <v>999</v>
      </c>
      <c r="M98" s="805">
        <f t="shared" si="1"/>
        <v>999</v>
      </c>
      <c r="N98" s="802"/>
      <c r="O98" s="797"/>
      <c r="P98" s="796">
        <f t="shared" si="2"/>
        <v>999</v>
      </c>
      <c r="Q98" s="797"/>
    </row>
    <row r="99" spans="1:17" s="798" customFormat="1" ht="18.75" customHeight="1" x14ac:dyDescent="0.25">
      <c r="A99" s="786">
        <v>93</v>
      </c>
      <c r="B99" s="787"/>
      <c r="C99" s="787"/>
      <c r="D99" s="788"/>
      <c r="E99" s="789"/>
      <c r="F99" s="797"/>
      <c r="G99" s="797"/>
      <c r="H99" s="799"/>
      <c r="I99" s="800"/>
      <c r="J99" s="792" t="e">
        <f>IF(AND(Q99="",#REF!&gt;0,#REF!&lt;5),K99,)</f>
        <v>#REF!</v>
      </c>
      <c r="K99" s="793" t="str">
        <f>IF(D99="","ZZZ9",IF(AND(#REF!&gt;0,#REF!&lt;5),D99&amp;#REF!,D99&amp;"9"))</f>
        <v>ZZZ9</v>
      </c>
      <c r="L99" s="794">
        <f t="shared" si="0"/>
        <v>999</v>
      </c>
      <c r="M99" s="805">
        <f t="shared" si="1"/>
        <v>999</v>
      </c>
      <c r="N99" s="802"/>
      <c r="O99" s="797"/>
      <c r="P99" s="796">
        <f t="shared" si="2"/>
        <v>999</v>
      </c>
      <c r="Q99" s="797"/>
    </row>
    <row r="100" spans="1:17" s="798" customFormat="1" ht="18.75" customHeight="1" x14ac:dyDescent="0.25">
      <c r="A100" s="786">
        <v>94</v>
      </c>
      <c r="B100" s="787"/>
      <c r="C100" s="787"/>
      <c r="D100" s="788"/>
      <c r="E100" s="789"/>
      <c r="F100" s="797"/>
      <c r="G100" s="797"/>
      <c r="H100" s="799"/>
      <c r="I100" s="800"/>
      <c r="J100" s="792" t="e">
        <f>IF(AND(Q100="",#REF!&gt;0,#REF!&lt;5),K100,)</f>
        <v>#REF!</v>
      </c>
      <c r="K100" s="793" t="str">
        <f>IF(D100="","ZZZ9",IF(AND(#REF!&gt;0,#REF!&lt;5),D100&amp;#REF!,D100&amp;"9"))</f>
        <v>ZZZ9</v>
      </c>
      <c r="L100" s="794">
        <f t="shared" si="0"/>
        <v>999</v>
      </c>
      <c r="M100" s="805">
        <f t="shared" si="1"/>
        <v>999</v>
      </c>
      <c r="N100" s="802"/>
      <c r="O100" s="797"/>
      <c r="P100" s="796">
        <f t="shared" si="2"/>
        <v>999</v>
      </c>
      <c r="Q100" s="797"/>
    </row>
    <row r="101" spans="1:17" s="798" customFormat="1" ht="18.75" customHeight="1" x14ac:dyDescent="0.25">
      <c r="A101" s="786">
        <v>95</v>
      </c>
      <c r="B101" s="787"/>
      <c r="C101" s="787"/>
      <c r="D101" s="788"/>
      <c r="E101" s="789"/>
      <c r="F101" s="797"/>
      <c r="G101" s="797"/>
      <c r="H101" s="799"/>
      <c r="I101" s="800"/>
      <c r="J101" s="792" t="e">
        <f>IF(AND(Q101="",#REF!&gt;0,#REF!&lt;5),K101,)</f>
        <v>#REF!</v>
      </c>
      <c r="K101" s="793" t="str">
        <f>IF(D101="","ZZZ9",IF(AND(#REF!&gt;0,#REF!&lt;5),D101&amp;#REF!,D101&amp;"9"))</f>
        <v>ZZZ9</v>
      </c>
      <c r="L101" s="794">
        <f t="shared" si="0"/>
        <v>999</v>
      </c>
      <c r="M101" s="805">
        <f t="shared" si="1"/>
        <v>999</v>
      </c>
      <c r="N101" s="802"/>
      <c r="O101" s="797"/>
      <c r="P101" s="796">
        <f t="shared" si="2"/>
        <v>999</v>
      </c>
      <c r="Q101" s="797"/>
    </row>
    <row r="102" spans="1:17" s="798" customFormat="1" ht="18.75" customHeight="1" x14ac:dyDescent="0.25">
      <c r="A102" s="786">
        <v>96</v>
      </c>
      <c r="B102" s="787"/>
      <c r="C102" s="787"/>
      <c r="D102" s="788"/>
      <c r="E102" s="789"/>
      <c r="F102" s="797"/>
      <c r="G102" s="797"/>
      <c r="H102" s="799"/>
      <c r="I102" s="800"/>
      <c r="J102" s="792" t="e">
        <f>IF(AND(Q102="",#REF!&gt;0,#REF!&lt;5),K102,)</f>
        <v>#REF!</v>
      </c>
      <c r="K102" s="793" t="str">
        <f>IF(D102="","ZZZ9",IF(AND(#REF!&gt;0,#REF!&lt;5),D102&amp;#REF!,D102&amp;"9"))</f>
        <v>ZZZ9</v>
      </c>
      <c r="L102" s="794">
        <f t="shared" si="0"/>
        <v>999</v>
      </c>
      <c r="M102" s="805">
        <f t="shared" si="1"/>
        <v>999</v>
      </c>
      <c r="N102" s="802"/>
      <c r="O102" s="797"/>
      <c r="P102" s="796">
        <f t="shared" si="2"/>
        <v>999</v>
      </c>
      <c r="Q102" s="797"/>
    </row>
    <row r="103" spans="1:17" s="798" customFormat="1" ht="18.75" customHeight="1" x14ac:dyDescent="0.25">
      <c r="A103" s="786">
        <v>97</v>
      </c>
      <c r="B103" s="787"/>
      <c r="C103" s="787"/>
      <c r="D103" s="788"/>
      <c r="E103" s="789"/>
      <c r="F103" s="797"/>
      <c r="G103" s="797"/>
      <c r="H103" s="799"/>
      <c r="I103" s="800"/>
      <c r="J103" s="792" t="e">
        <f>IF(AND(Q103="",#REF!&gt;0,#REF!&lt;5),K103,)</f>
        <v>#REF!</v>
      </c>
      <c r="K103" s="793" t="str">
        <f>IF(D103="","ZZZ9",IF(AND(#REF!&gt;0,#REF!&lt;5),D103&amp;#REF!,D103&amp;"9"))</f>
        <v>ZZZ9</v>
      </c>
      <c r="L103" s="794">
        <f t="shared" si="0"/>
        <v>999</v>
      </c>
      <c r="M103" s="805">
        <f t="shared" si="1"/>
        <v>999</v>
      </c>
      <c r="N103" s="802"/>
      <c r="O103" s="797"/>
      <c r="P103" s="796">
        <f t="shared" si="2"/>
        <v>999</v>
      </c>
      <c r="Q103" s="797"/>
    </row>
    <row r="104" spans="1:17" s="798" customFormat="1" ht="18.75" customHeight="1" x14ac:dyDescent="0.25">
      <c r="A104" s="786">
        <v>98</v>
      </c>
      <c r="B104" s="787"/>
      <c r="C104" s="787"/>
      <c r="D104" s="788"/>
      <c r="E104" s="789"/>
      <c r="F104" s="797"/>
      <c r="G104" s="797"/>
      <c r="H104" s="799"/>
      <c r="I104" s="800"/>
      <c r="J104" s="792" t="e">
        <f>IF(AND(Q104="",#REF!&gt;0,#REF!&lt;5),K104,)</f>
        <v>#REF!</v>
      </c>
      <c r="K104" s="793" t="str">
        <f>IF(D104="","ZZZ9",IF(AND(#REF!&gt;0,#REF!&lt;5),D104&amp;#REF!,D104&amp;"9"))</f>
        <v>ZZZ9</v>
      </c>
      <c r="L104" s="794">
        <f t="shared" ref="L104:L156" si="3">IF(Q104="",999,Q104)</f>
        <v>999</v>
      </c>
      <c r="M104" s="805">
        <f t="shared" ref="M104:M156" si="4">IF(P104=999,999,1)</f>
        <v>999</v>
      </c>
      <c r="N104" s="802"/>
      <c r="O104" s="797"/>
      <c r="P104" s="796">
        <f t="shared" ref="P104:P156" si="5">IF(N104="DA",1,IF(N104="WC",2,IF(N104="SE",3,IF(N104="Q",4,IF(N104="LL",5,999)))))</f>
        <v>999</v>
      </c>
      <c r="Q104" s="797"/>
    </row>
    <row r="105" spans="1:17" s="798" customFormat="1" ht="18.75" customHeight="1" x14ac:dyDescent="0.25">
      <c r="A105" s="786">
        <v>99</v>
      </c>
      <c r="B105" s="787"/>
      <c r="C105" s="787"/>
      <c r="D105" s="788"/>
      <c r="E105" s="789"/>
      <c r="F105" s="797"/>
      <c r="G105" s="797"/>
      <c r="H105" s="799"/>
      <c r="I105" s="800"/>
      <c r="J105" s="792" t="e">
        <f>IF(AND(Q105="",#REF!&gt;0,#REF!&lt;5),K105,)</f>
        <v>#REF!</v>
      </c>
      <c r="K105" s="793" t="str">
        <f>IF(D105="","ZZZ9",IF(AND(#REF!&gt;0,#REF!&lt;5),D105&amp;#REF!,D105&amp;"9"))</f>
        <v>ZZZ9</v>
      </c>
      <c r="L105" s="794">
        <f t="shared" si="3"/>
        <v>999</v>
      </c>
      <c r="M105" s="805">
        <f t="shared" si="4"/>
        <v>999</v>
      </c>
      <c r="N105" s="802"/>
      <c r="O105" s="797"/>
      <c r="P105" s="796">
        <f t="shared" si="5"/>
        <v>999</v>
      </c>
      <c r="Q105" s="797"/>
    </row>
    <row r="106" spans="1:17" s="798" customFormat="1" ht="18.75" customHeight="1" x14ac:dyDescent="0.25">
      <c r="A106" s="786">
        <v>100</v>
      </c>
      <c r="B106" s="787"/>
      <c r="C106" s="787"/>
      <c r="D106" s="788"/>
      <c r="E106" s="789"/>
      <c r="F106" s="797"/>
      <c r="G106" s="797"/>
      <c r="H106" s="799"/>
      <c r="I106" s="800"/>
      <c r="J106" s="792" t="e">
        <f>IF(AND(Q106="",#REF!&gt;0,#REF!&lt;5),K106,)</f>
        <v>#REF!</v>
      </c>
      <c r="K106" s="793" t="str">
        <f>IF(D106="","ZZZ9",IF(AND(#REF!&gt;0,#REF!&lt;5),D106&amp;#REF!,D106&amp;"9"))</f>
        <v>ZZZ9</v>
      </c>
      <c r="L106" s="794">
        <f t="shared" si="3"/>
        <v>999</v>
      </c>
      <c r="M106" s="805">
        <f t="shared" si="4"/>
        <v>999</v>
      </c>
      <c r="N106" s="802"/>
      <c r="O106" s="797"/>
      <c r="P106" s="796">
        <f t="shared" si="5"/>
        <v>999</v>
      </c>
      <c r="Q106" s="797"/>
    </row>
    <row r="107" spans="1:17" s="798" customFormat="1" ht="18.75" customHeight="1" x14ac:dyDescent="0.25">
      <c r="A107" s="786">
        <v>101</v>
      </c>
      <c r="B107" s="787"/>
      <c r="C107" s="787"/>
      <c r="D107" s="788"/>
      <c r="E107" s="789"/>
      <c r="F107" s="797"/>
      <c r="G107" s="797"/>
      <c r="H107" s="799"/>
      <c r="I107" s="800"/>
      <c r="J107" s="792" t="e">
        <f>IF(AND(Q107="",#REF!&gt;0,#REF!&lt;5),K107,)</f>
        <v>#REF!</v>
      </c>
      <c r="K107" s="793" t="str">
        <f>IF(D107="","ZZZ9",IF(AND(#REF!&gt;0,#REF!&lt;5),D107&amp;#REF!,D107&amp;"9"))</f>
        <v>ZZZ9</v>
      </c>
      <c r="L107" s="794">
        <f t="shared" si="3"/>
        <v>999</v>
      </c>
      <c r="M107" s="805">
        <f t="shared" si="4"/>
        <v>999</v>
      </c>
      <c r="N107" s="802"/>
      <c r="O107" s="797"/>
      <c r="P107" s="796">
        <f t="shared" si="5"/>
        <v>999</v>
      </c>
      <c r="Q107" s="797"/>
    </row>
    <row r="108" spans="1:17" s="798" customFormat="1" ht="18.75" customHeight="1" x14ac:dyDescent="0.25">
      <c r="A108" s="786">
        <v>102</v>
      </c>
      <c r="B108" s="787"/>
      <c r="C108" s="787"/>
      <c r="D108" s="788"/>
      <c r="E108" s="789"/>
      <c r="F108" s="797"/>
      <c r="G108" s="797"/>
      <c r="H108" s="799"/>
      <c r="I108" s="800"/>
      <c r="J108" s="792" t="e">
        <f>IF(AND(Q108="",#REF!&gt;0,#REF!&lt;5),K108,)</f>
        <v>#REF!</v>
      </c>
      <c r="K108" s="793" t="str">
        <f>IF(D108="","ZZZ9",IF(AND(#REF!&gt;0,#REF!&lt;5),D108&amp;#REF!,D108&amp;"9"))</f>
        <v>ZZZ9</v>
      </c>
      <c r="L108" s="794">
        <f t="shared" si="3"/>
        <v>999</v>
      </c>
      <c r="M108" s="805">
        <f t="shared" si="4"/>
        <v>999</v>
      </c>
      <c r="N108" s="802"/>
      <c r="O108" s="797"/>
      <c r="P108" s="796">
        <f t="shared" si="5"/>
        <v>999</v>
      </c>
      <c r="Q108" s="797"/>
    </row>
    <row r="109" spans="1:17" s="798" customFormat="1" ht="18.75" customHeight="1" x14ac:dyDescent="0.25">
      <c r="A109" s="786">
        <v>103</v>
      </c>
      <c r="B109" s="787"/>
      <c r="C109" s="787"/>
      <c r="D109" s="788"/>
      <c r="E109" s="789"/>
      <c r="F109" s="797"/>
      <c r="G109" s="797"/>
      <c r="H109" s="799"/>
      <c r="I109" s="800"/>
      <c r="J109" s="792" t="e">
        <f>IF(AND(Q109="",#REF!&gt;0,#REF!&lt;5),K109,)</f>
        <v>#REF!</v>
      </c>
      <c r="K109" s="793" t="str">
        <f>IF(D109="","ZZZ9",IF(AND(#REF!&gt;0,#REF!&lt;5),D109&amp;#REF!,D109&amp;"9"))</f>
        <v>ZZZ9</v>
      </c>
      <c r="L109" s="794">
        <f t="shared" si="3"/>
        <v>999</v>
      </c>
      <c r="M109" s="805">
        <f t="shared" si="4"/>
        <v>999</v>
      </c>
      <c r="N109" s="802"/>
      <c r="O109" s="797"/>
      <c r="P109" s="796">
        <f t="shared" si="5"/>
        <v>999</v>
      </c>
      <c r="Q109" s="797"/>
    </row>
    <row r="110" spans="1:17" s="798" customFormat="1" ht="18.75" customHeight="1" x14ac:dyDescent="0.25">
      <c r="A110" s="786">
        <v>104</v>
      </c>
      <c r="B110" s="787"/>
      <c r="C110" s="787"/>
      <c r="D110" s="788"/>
      <c r="E110" s="789"/>
      <c r="F110" s="797"/>
      <c r="G110" s="797"/>
      <c r="H110" s="799"/>
      <c r="I110" s="800"/>
      <c r="J110" s="792" t="e">
        <f>IF(AND(Q110="",#REF!&gt;0,#REF!&lt;5),K110,)</f>
        <v>#REF!</v>
      </c>
      <c r="K110" s="793" t="str">
        <f>IF(D110="","ZZZ9",IF(AND(#REF!&gt;0,#REF!&lt;5),D110&amp;#REF!,D110&amp;"9"))</f>
        <v>ZZZ9</v>
      </c>
      <c r="L110" s="794">
        <f t="shared" si="3"/>
        <v>999</v>
      </c>
      <c r="M110" s="805">
        <f t="shared" si="4"/>
        <v>999</v>
      </c>
      <c r="N110" s="802"/>
      <c r="O110" s="797"/>
      <c r="P110" s="796">
        <f t="shared" si="5"/>
        <v>999</v>
      </c>
      <c r="Q110" s="797"/>
    </row>
    <row r="111" spans="1:17" s="798" customFormat="1" ht="18.75" customHeight="1" x14ac:dyDescent="0.25">
      <c r="A111" s="786">
        <v>105</v>
      </c>
      <c r="B111" s="787"/>
      <c r="C111" s="787"/>
      <c r="D111" s="788"/>
      <c r="E111" s="789"/>
      <c r="F111" s="797"/>
      <c r="G111" s="797"/>
      <c r="H111" s="799"/>
      <c r="I111" s="800"/>
      <c r="J111" s="792" t="e">
        <f>IF(AND(Q111="",#REF!&gt;0,#REF!&lt;5),K111,)</f>
        <v>#REF!</v>
      </c>
      <c r="K111" s="793" t="str">
        <f>IF(D111="","ZZZ9",IF(AND(#REF!&gt;0,#REF!&lt;5),D111&amp;#REF!,D111&amp;"9"))</f>
        <v>ZZZ9</v>
      </c>
      <c r="L111" s="794">
        <f t="shared" si="3"/>
        <v>999</v>
      </c>
      <c r="M111" s="805">
        <f t="shared" si="4"/>
        <v>999</v>
      </c>
      <c r="N111" s="802"/>
      <c r="O111" s="797"/>
      <c r="P111" s="796">
        <f t="shared" si="5"/>
        <v>999</v>
      </c>
      <c r="Q111" s="797"/>
    </row>
    <row r="112" spans="1:17" s="798" customFormat="1" ht="18.75" customHeight="1" x14ac:dyDescent="0.25">
      <c r="A112" s="786">
        <v>106</v>
      </c>
      <c r="B112" s="787"/>
      <c r="C112" s="787"/>
      <c r="D112" s="788"/>
      <c r="E112" s="789"/>
      <c r="F112" s="797"/>
      <c r="G112" s="797"/>
      <c r="H112" s="799"/>
      <c r="I112" s="800"/>
      <c r="J112" s="792" t="e">
        <f>IF(AND(Q112="",#REF!&gt;0,#REF!&lt;5),K112,)</f>
        <v>#REF!</v>
      </c>
      <c r="K112" s="793" t="str">
        <f>IF(D112="","ZZZ9",IF(AND(#REF!&gt;0,#REF!&lt;5),D112&amp;#REF!,D112&amp;"9"))</f>
        <v>ZZZ9</v>
      </c>
      <c r="L112" s="794">
        <f t="shared" si="3"/>
        <v>999</v>
      </c>
      <c r="M112" s="805">
        <f t="shared" si="4"/>
        <v>999</v>
      </c>
      <c r="N112" s="802"/>
      <c r="O112" s="797"/>
      <c r="P112" s="796">
        <f t="shared" si="5"/>
        <v>999</v>
      </c>
      <c r="Q112" s="797"/>
    </row>
    <row r="113" spans="1:17" s="798" customFormat="1" ht="18.75" customHeight="1" x14ac:dyDescent="0.25">
      <c r="A113" s="786">
        <v>107</v>
      </c>
      <c r="B113" s="787"/>
      <c r="C113" s="787"/>
      <c r="D113" s="788"/>
      <c r="E113" s="789"/>
      <c r="F113" s="797"/>
      <c r="G113" s="797"/>
      <c r="H113" s="799"/>
      <c r="I113" s="800"/>
      <c r="J113" s="792" t="e">
        <f>IF(AND(Q113="",#REF!&gt;0,#REF!&lt;5),K113,)</f>
        <v>#REF!</v>
      </c>
      <c r="K113" s="793" t="str">
        <f>IF(D113="","ZZZ9",IF(AND(#REF!&gt;0,#REF!&lt;5),D113&amp;#REF!,D113&amp;"9"))</f>
        <v>ZZZ9</v>
      </c>
      <c r="L113" s="794">
        <f t="shared" si="3"/>
        <v>999</v>
      </c>
      <c r="M113" s="805">
        <f t="shared" si="4"/>
        <v>999</v>
      </c>
      <c r="N113" s="802"/>
      <c r="O113" s="797"/>
      <c r="P113" s="796">
        <f t="shared" si="5"/>
        <v>999</v>
      </c>
      <c r="Q113" s="797"/>
    </row>
    <row r="114" spans="1:17" s="798" customFormat="1" ht="18.75" customHeight="1" x14ac:dyDescent="0.25">
      <c r="A114" s="786">
        <v>108</v>
      </c>
      <c r="B114" s="787"/>
      <c r="C114" s="787"/>
      <c r="D114" s="788"/>
      <c r="E114" s="789"/>
      <c r="F114" s="797"/>
      <c r="G114" s="797"/>
      <c r="H114" s="799"/>
      <c r="I114" s="800"/>
      <c r="J114" s="792" t="e">
        <f>IF(AND(Q114="",#REF!&gt;0,#REF!&lt;5),K114,)</f>
        <v>#REF!</v>
      </c>
      <c r="K114" s="793" t="str">
        <f>IF(D114="","ZZZ9",IF(AND(#REF!&gt;0,#REF!&lt;5),D114&amp;#REF!,D114&amp;"9"))</f>
        <v>ZZZ9</v>
      </c>
      <c r="L114" s="794">
        <f t="shared" si="3"/>
        <v>999</v>
      </c>
      <c r="M114" s="805">
        <f t="shared" si="4"/>
        <v>999</v>
      </c>
      <c r="N114" s="802"/>
      <c r="O114" s="797"/>
      <c r="P114" s="796">
        <f t="shared" si="5"/>
        <v>999</v>
      </c>
      <c r="Q114" s="797"/>
    </row>
    <row r="115" spans="1:17" s="798" customFormat="1" ht="18.75" customHeight="1" x14ac:dyDescent="0.25">
      <c r="A115" s="786">
        <v>109</v>
      </c>
      <c r="B115" s="787"/>
      <c r="C115" s="787"/>
      <c r="D115" s="788"/>
      <c r="E115" s="789"/>
      <c r="F115" s="797"/>
      <c r="G115" s="797"/>
      <c r="H115" s="799"/>
      <c r="I115" s="800"/>
      <c r="J115" s="792" t="e">
        <f>IF(AND(Q115="",#REF!&gt;0,#REF!&lt;5),K115,)</f>
        <v>#REF!</v>
      </c>
      <c r="K115" s="793" t="str">
        <f>IF(D115="","ZZZ9",IF(AND(#REF!&gt;0,#REF!&lt;5),D115&amp;#REF!,D115&amp;"9"))</f>
        <v>ZZZ9</v>
      </c>
      <c r="L115" s="794">
        <f t="shared" si="3"/>
        <v>999</v>
      </c>
      <c r="M115" s="805">
        <f t="shared" si="4"/>
        <v>999</v>
      </c>
      <c r="N115" s="802"/>
      <c r="O115" s="797"/>
      <c r="P115" s="796">
        <f t="shared" si="5"/>
        <v>999</v>
      </c>
      <c r="Q115" s="797"/>
    </row>
    <row r="116" spans="1:17" s="798" customFormat="1" ht="18.75" customHeight="1" x14ac:dyDescent="0.25">
      <c r="A116" s="786">
        <v>110</v>
      </c>
      <c r="B116" s="787"/>
      <c r="C116" s="787"/>
      <c r="D116" s="788"/>
      <c r="E116" s="789"/>
      <c r="F116" s="797"/>
      <c r="G116" s="797"/>
      <c r="H116" s="799"/>
      <c r="I116" s="800"/>
      <c r="J116" s="792" t="e">
        <f>IF(AND(Q116="",#REF!&gt;0,#REF!&lt;5),K116,)</f>
        <v>#REF!</v>
      </c>
      <c r="K116" s="793" t="str">
        <f>IF(D116="","ZZZ9",IF(AND(#REF!&gt;0,#REF!&lt;5),D116&amp;#REF!,D116&amp;"9"))</f>
        <v>ZZZ9</v>
      </c>
      <c r="L116" s="794">
        <f t="shared" si="3"/>
        <v>999</v>
      </c>
      <c r="M116" s="805">
        <f t="shared" si="4"/>
        <v>999</v>
      </c>
      <c r="N116" s="802"/>
      <c r="O116" s="797"/>
      <c r="P116" s="796">
        <f t="shared" si="5"/>
        <v>999</v>
      </c>
      <c r="Q116" s="797"/>
    </row>
    <row r="117" spans="1:17" s="798" customFormat="1" ht="18.75" customHeight="1" x14ac:dyDescent="0.25">
      <c r="A117" s="786">
        <v>111</v>
      </c>
      <c r="B117" s="787"/>
      <c r="C117" s="787"/>
      <c r="D117" s="788"/>
      <c r="E117" s="789"/>
      <c r="F117" s="797"/>
      <c r="G117" s="797"/>
      <c r="H117" s="799"/>
      <c r="I117" s="800"/>
      <c r="J117" s="792" t="e">
        <f>IF(AND(Q117="",#REF!&gt;0,#REF!&lt;5),K117,)</f>
        <v>#REF!</v>
      </c>
      <c r="K117" s="793" t="str">
        <f>IF(D117="","ZZZ9",IF(AND(#REF!&gt;0,#REF!&lt;5),D117&amp;#REF!,D117&amp;"9"))</f>
        <v>ZZZ9</v>
      </c>
      <c r="L117" s="794">
        <f t="shared" si="3"/>
        <v>999</v>
      </c>
      <c r="M117" s="805">
        <f t="shared" si="4"/>
        <v>999</v>
      </c>
      <c r="N117" s="802"/>
      <c r="O117" s="797"/>
      <c r="P117" s="796">
        <f t="shared" si="5"/>
        <v>999</v>
      </c>
      <c r="Q117" s="797"/>
    </row>
    <row r="118" spans="1:17" s="798" customFormat="1" ht="18.75" customHeight="1" x14ac:dyDescent="0.25">
      <c r="A118" s="786">
        <v>112</v>
      </c>
      <c r="B118" s="787"/>
      <c r="C118" s="787"/>
      <c r="D118" s="788"/>
      <c r="E118" s="789"/>
      <c r="F118" s="797"/>
      <c r="G118" s="797"/>
      <c r="H118" s="799"/>
      <c r="I118" s="800"/>
      <c r="J118" s="792" t="e">
        <f>IF(AND(Q118="",#REF!&gt;0,#REF!&lt;5),K118,)</f>
        <v>#REF!</v>
      </c>
      <c r="K118" s="793" t="str">
        <f>IF(D118="","ZZZ9",IF(AND(#REF!&gt;0,#REF!&lt;5),D118&amp;#REF!,D118&amp;"9"))</f>
        <v>ZZZ9</v>
      </c>
      <c r="L118" s="794">
        <f t="shared" si="3"/>
        <v>999</v>
      </c>
      <c r="M118" s="805">
        <f t="shared" si="4"/>
        <v>999</v>
      </c>
      <c r="N118" s="802"/>
      <c r="O118" s="797"/>
      <c r="P118" s="796">
        <f t="shared" si="5"/>
        <v>999</v>
      </c>
      <c r="Q118" s="797"/>
    </row>
    <row r="119" spans="1:17" s="798" customFormat="1" ht="18.75" customHeight="1" x14ac:dyDescent="0.25">
      <c r="A119" s="786">
        <v>113</v>
      </c>
      <c r="B119" s="787"/>
      <c r="C119" s="787"/>
      <c r="D119" s="788"/>
      <c r="E119" s="789"/>
      <c r="F119" s="797"/>
      <c r="G119" s="797"/>
      <c r="H119" s="799"/>
      <c r="I119" s="800"/>
      <c r="J119" s="792" t="e">
        <f>IF(AND(Q119="",#REF!&gt;0,#REF!&lt;5),K119,)</f>
        <v>#REF!</v>
      </c>
      <c r="K119" s="793" t="str">
        <f>IF(D119="","ZZZ9",IF(AND(#REF!&gt;0,#REF!&lt;5),D119&amp;#REF!,D119&amp;"9"))</f>
        <v>ZZZ9</v>
      </c>
      <c r="L119" s="794">
        <f t="shared" si="3"/>
        <v>999</v>
      </c>
      <c r="M119" s="805">
        <f t="shared" si="4"/>
        <v>999</v>
      </c>
      <c r="N119" s="802"/>
      <c r="O119" s="797"/>
      <c r="P119" s="796">
        <f t="shared" si="5"/>
        <v>999</v>
      </c>
      <c r="Q119" s="797"/>
    </row>
    <row r="120" spans="1:17" s="798" customFormat="1" ht="18.75" customHeight="1" x14ac:dyDescent="0.25">
      <c r="A120" s="786">
        <v>114</v>
      </c>
      <c r="B120" s="787"/>
      <c r="C120" s="787"/>
      <c r="D120" s="788"/>
      <c r="E120" s="789"/>
      <c r="F120" s="797"/>
      <c r="G120" s="797"/>
      <c r="H120" s="799"/>
      <c r="I120" s="800"/>
      <c r="J120" s="792" t="e">
        <f>IF(AND(Q120="",#REF!&gt;0,#REF!&lt;5),K120,)</f>
        <v>#REF!</v>
      </c>
      <c r="K120" s="793" t="str">
        <f>IF(D120="","ZZZ9",IF(AND(#REF!&gt;0,#REF!&lt;5),D120&amp;#REF!,D120&amp;"9"))</f>
        <v>ZZZ9</v>
      </c>
      <c r="L120" s="794">
        <f t="shared" si="3"/>
        <v>999</v>
      </c>
      <c r="M120" s="805">
        <f t="shared" si="4"/>
        <v>999</v>
      </c>
      <c r="N120" s="802"/>
      <c r="O120" s="797"/>
      <c r="P120" s="796">
        <f t="shared" si="5"/>
        <v>999</v>
      </c>
      <c r="Q120" s="797"/>
    </row>
    <row r="121" spans="1:17" s="798" customFormat="1" ht="18.75" customHeight="1" x14ac:dyDescent="0.25">
      <c r="A121" s="786">
        <v>115</v>
      </c>
      <c r="B121" s="787"/>
      <c r="C121" s="787"/>
      <c r="D121" s="788"/>
      <c r="E121" s="789"/>
      <c r="F121" s="797"/>
      <c r="G121" s="797"/>
      <c r="H121" s="799"/>
      <c r="I121" s="800"/>
      <c r="J121" s="792" t="e">
        <f>IF(AND(Q121="",#REF!&gt;0,#REF!&lt;5),K121,)</f>
        <v>#REF!</v>
      </c>
      <c r="K121" s="793" t="str">
        <f>IF(D121="","ZZZ9",IF(AND(#REF!&gt;0,#REF!&lt;5),D121&amp;#REF!,D121&amp;"9"))</f>
        <v>ZZZ9</v>
      </c>
      <c r="L121" s="794">
        <f t="shared" si="3"/>
        <v>999</v>
      </c>
      <c r="M121" s="805">
        <f t="shared" si="4"/>
        <v>999</v>
      </c>
      <c r="N121" s="802"/>
      <c r="O121" s="797"/>
      <c r="P121" s="796">
        <f t="shared" si="5"/>
        <v>999</v>
      </c>
      <c r="Q121" s="797"/>
    </row>
    <row r="122" spans="1:17" s="798" customFormat="1" ht="18.75" customHeight="1" x14ac:dyDescent="0.25">
      <c r="A122" s="786">
        <v>116</v>
      </c>
      <c r="B122" s="787"/>
      <c r="C122" s="787"/>
      <c r="D122" s="788"/>
      <c r="E122" s="789"/>
      <c r="F122" s="797"/>
      <c r="G122" s="797"/>
      <c r="H122" s="799"/>
      <c r="I122" s="800"/>
      <c r="J122" s="792" t="e">
        <f>IF(AND(Q122="",#REF!&gt;0,#REF!&lt;5),K122,)</f>
        <v>#REF!</v>
      </c>
      <c r="K122" s="793" t="str">
        <f>IF(D122="","ZZZ9",IF(AND(#REF!&gt;0,#REF!&lt;5),D122&amp;#REF!,D122&amp;"9"))</f>
        <v>ZZZ9</v>
      </c>
      <c r="L122" s="794">
        <f t="shared" si="3"/>
        <v>999</v>
      </c>
      <c r="M122" s="805">
        <f t="shared" si="4"/>
        <v>999</v>
      </c>
      <c r="N122" s="802"/>
      <c r="O122" s="797"/>
      <c r="P122" s="796">
        <f t="shared" si="5"/>
        <v>999</v>
      </c>
      <c r="Q122" s="797"/>
    </row>
    <row r="123" spans="1:17" s="798" customFormat="1" ht="18.75" customHeight="1" x14ac:dyDescent="0.25">
      <c r="A123" s="786">
        <v>117</v>
      </c>
      <c r="B123" s="787"/>
      <c r="C123" s="787"/>
      <c r="D123" s="788"/>
      <c r="E123" s="789"/>
      <c r="F123" s="797"/>
      <c r="G123" s="797"/>
      <c r="H123" s="799"/>
      <c r="I123" s="800"/>
      <c r="J123" s="792" t="e">
        <f>IF(AND(Q123="",#REF!&gt;0,#REF!&lt;5),K123,)</f>
        <v>#REF!</v>
      </c>
      <c r="K123" s="793" t="str">
        <f>IF(D123="","ZZZ9",IF(AND(#REF!&gt;0,#REF!&lt;5),D123&amp;#REF!,D123&amp;"9"))</f>
        <v>ZZZ9</v>
      </c>
      <c r="L123" s="794">
        <f t="shared" si="3"/>
        <v>999</v>
      </c>
      <c r="M123" s="805">
        <f t="shared" si="4"/>
        <v>999</v>
      </c>
      <c r="N123" s="802"/>
      <c r="O123" s="797"/>
      <c r="P123" s="796">
        <f t="shared" si="5"/>
        <v>999</v>
      </c>
      <c r="Q123" s="797"/>
    </row>
    <row r="124" spans="1:17" s="798" customFormat="1" ht="18.75" customHeight="1" x14ac:dyDescent="0.25">
      <c r="A124" s="786">
        <v>118</v>
      </c>
      <c r="B124" s="787"/>
      <c r="C124" s="787"/>
      <c r="D124" s="788"/>
      <c r="E124" s="789"/>
      <c r="F124" s="797"/>
      <c r="G124" s="797"/>
      <c r="H124" s="799"/>
      <c r="I124" s="800"/>
      <c r="J124" s="792" t="e">
        <f>IF(AND(Q124="",#REF!&gt;0,#REF!&lt;5),K124,)</f>
        <v>#REF!</v>
      </c>
      <c r="K124" s="793" t="str">
        <f>IF(D124="","ZZZ9",IF(AND(#REF!&gt;0,#REF!&lt;5),D124&amp;#REF!,D124&amp;"9"))</f>
        <v>ZZZ9</v>
      </c>
      <c r="L124" s="794">
        <f t="shared" si="3"/>
        <v>999</v>
      </c>
      <c r="M124" s="805">
        <f t="shared" si="4"/>
        <v>999</v>
      </c>
      <c r="N124" s="802"/>
      <c r="O124" s="797"/>
      <c r="P124" s="796">
        <f t="shared" si="5"/>
        <v>999</v>
      </c>
      <c r="Q124" s="797"/>
    </row>
    <row r="125" spans="1:17" s="798" customFormat="1" ht="18.75" customHeight="1" x14ac:dyDescent="0.25">
      <c r="A125" s="786">
        <v>119</v>
      </c>
      <c r="B125" s="787"/>
      <c r="C125" s="787"/>
      <c r="D125" s="788"/>
      <c r="E125" s="789"/>
      <c r="F125" s="797"/>
      <c r="G125" s="797"/>
      <c r="H125" s="799"/>
      <c r="I125" s="800"/>
      <c r="J125" s="792" t="e">
        <f>IF(AND(Q125="",#REF!&gt;0,#REF!&lt;5),K125,)</f>
        <v>#REF!</v>
      </c>
      <c r="K125" s="793" t="str">
        <f>IF(D125="","ZZZ9",IF(AND(#REF!&gt;0,#REF!&lt;5),D125&amp;#REF!,D125&amp;"9"))</f>
        <v>ZZZ9</v>
      </c>
      <c r="L125" s="794">
        <f t="shared" si="3"/>
        <v>999</v>
      </c>
      <c r="M125" s="805">
        <f t="shared" si="4"/>
        <v>999</v>
      </c>
      <c r="N125" s="802"/>
      <c r="O125" s="797"/>
      <c r="P125" s="796">
        <f t="shared" si="5"/>
        <v>999</v>
      </c>
      <c r="Q125" s="797"/>
    </row>
    <row r="126" spans="1:17" s="798" customFormat="1" ht="18.75" customHeight="1" x14ac:dyDescent="0.25">
      <c r="A126" s="786">
        <v>120</v>
      </c>
      <c r="B126" s="787"/>
      <c r="C126" s="787"/>
      <c r="D126" s="788"/>
      <c r="E126" s="789"/>
      <c r="F126" s="797"/>
      <c r="G126" s="797"/>
      <c r="H126" s="799"/>
      <c r="I126" s="800"/>
      <c r="J126" s="792" t="e">
        <f>IF(AND(Q126="",#REF!&gt;0,#REF!&lt;5),K126,)</f>
        <v>#REF!</v>
      </c>
      <c r="K126" s="793" t="str">
        <f>IF(D126="","ZZZ9",IF(AND(#REF!&gt;0,#REF!&lt;5),D126&amp;#REF!,D126&amp;"9"))</f>
        <v>ZZZ9</v>
      </c>
      <c r="L126" s="794">
        <f t="shared" si="3"/>
        <v>999</v>
      </c>
      <c r="M126" s="805">
        <f t="shared" si="4"/>
        <v>999</v>
      </c>
      <c r="N126" s="802"/>
      <c r="O126" s="797"/>
      <c r="P126" s="796">
        <f t="shared" si="5"/>
        <v>999</v>
      </c>
      <c r="Q126" s="797"/>
    </row>
    <row r="127" spans="1:17" s="798" customFormat="1" ht="18.75" customHeight="1" x14ac:dyDescent="0.25">
      <c r="A127" s="786">
        <v>121</v>
      </c>
      <c r="B127" s="787"/>
      <c r="C127" s="787"/>
      <c r="D127" s="788"/>
      <c r="E127" s="789"/>
      <c r="F127" s="797"/>
      <c r="G127" s="797"/>
      <c r="H127" s="799"/>
      <c r="I127" s="800"/>
      <c r="J127" s="792" t="e">
        <f>IF(AND(Q127="",#REF!&gt;0,#REF!&lt;5),K127,)</f>
        <v>#REF!</v>
      </c>
      <c r="K127" s="793" t="str">
        <f>IF(D127="","ZZZ9",IF(AND(#REF!&gt;0,#REF!&lt;5),D127&amp;#REF!,D127&amp;"9"))</f>
        <v>ZZZ9</v>
      </c>
      <c r="L127" s="794">
        <f t="shared" si="3"/>
        <v>999</v>
      </c>
      <c r="M127" s="805">
        <f t="shared" si="4"/>
        <v>999</v>
      </c>
      <c r="N127" s="802"/>
      <c r="O127" s="797"/>
      <c r="P127" s="796">
        <f t="shared" si="5"/>
        <v>999</v>
      </c>
      <c r="Q127" s="797"/>
    </row>
    <row r="128" spans="1:17" s="798" customFormat="1" ht="18.75" customHeight="1" x14ac:dyDescent="0.25">
      <c r="A128" s="786">
        <v>122</v>
      </c>
      <c r="B128" s="787"/>
      <c r="C128" s="787"/>
      <c r="D128" s="788"/>
      <c r="E128" s="789"/>
      <c r="F128" s="797"/>
      <c r="G128" s="797"/>
      <c r="H128" s="799"/>
      <c r="I128" s="800"/>
      <c r="J128" s="792" t="e">
        <f>IF(AND(Q128="",#REF!&gt;0,#REF!&lt;5),K128,)</f>
        <v>#REF!</v>
      </c>
      <c r="K128" s="793" t="str">
        <f>IF(D128="","ZZZ9",IF(AND(#REF!&gt;0,#REF!&lt;5),D128&amp;#REF!,D128&amp;"9"))</f>
        <v>ZZZ9</v>
      </c>
      <c r="L128" s="794">
        <f t="shared" si="3"/>
        <v>999</v>
      </c>
      <c r="M128" s="805">
        <f t="shared" si="4"/>
        <v>999</v>
      </c>
      <c r="N128" s="802"/>
      <c r="O128" s="797"/>
      <c r="P128" s="796">
        <f t="shared" si="5"/>
        <v>999</v>
      </c>
      <c r="Q128" s="797"/>
    </row>
    <row r="129" spans="1:17" s="798" customFormat="1" ht="18.75" customHeight="1" x14ac:dyDescent="0.25">
      <c r="A129" s="786">
        <v>123</v>
      </c>
      <c r="B129" s="787"/>
      <c r="C129" s="787"/>
      <c r="D129" s="788"/>
      <c r="E129" s="789"/>
      <c r="F129" s="797"/>
      <c r="G129" s="797"/>
      <c r="H129" s="799"/>
      <c r="I129" s="800"/>
      <c r="J129" s="792" t="e">
        <f>IF(AND(Q129="",#REF!&gt;0,#REF!&lt;5),K129,)</f>
        <v>#REF!</v>
      </c>
      <c r="K129" s="793" t="str">
        <f>IF(D129="","ZZZ9",IF(AND(#REF!&gt;0,#REF!&lt;5),D129&amp;#REF!,D129&amp;"9"))</f>
        <v>ZZZ9</v>
      </c>
      <c r="L129" s="794">
        <f t="shared" si="3"/>
        <v>999</v>
      </c>
      <c r="M129" s="805">
        <f t="shared" si="4"/>
        <v>999</v>
      </c>
      <c r="N129" s="802"/>
      <c r="O129" s="797"/>
      <c r="P129" s="796">
        <f t="shared" si="5"/>
        <v>999</v>
      </c>
      <c r="Q129" s="797"/>
    </row>
    <row r="130" spans="1:17" s="798" customFormat="1" ht="18.75" customHeight="1" x14ac:dyDescent="0.25">
      <c r="A130" s="786">
        <v>124</v>
      </c>
      <c r="B130" s="787"/>
      <c r="C130" s="787"/>
      <c r="D130" s="788"/>
      <c r="E130" s="789"/>
      <c r="F130" s="797"/>
      <c r="G130" s="797"/>
      <c r="H130" s="799"/>
      <c r="I130" s="800"/>
      <c r="J130" s="792" t="e">
        <f>IF(AND(Q130="",#REF!&gt;0,#REF!&lt;5),K130,)</f>
        <v>#REF!</v>
      </c>
      <c r="K130" s="793" t="str">
        <f>IF(D130="","ZZZ9",IF(AND(#REF!&gt;0,#REF!&lt;5),D130&amp;#REF!,D130&amp;"9"))</f>
        <v>ZZZ9</v>
      </c>
      <c r="L130" s="794">
        <f t="shared" si="3"/>
        <v>999</v>
      </c>
      <c r="M130" s="805">
        <f t="shared" si="4"/>
        <v>999</v>
      </c>
      <c r="N130" s="802"/>
      <c r="O130" s="797"/>
      <c r="P130" s="796">
        <f t="shared" si="5"/>
        <v>999</v>
      </c>
      <c r="Q130" s="797"/>
    </row>
    <row r="131" spans="1:17" s="798" customFormat="1" ht="18.75" customHeight="1" x14ac:dyDescent="0.25">
      <c r="A131" s="786">
        <v>125</v>
      </c>
      <c r="B131" s="787"/>
      <c r="C131" s="787"/>
      <c r="D131" s="788"/>
      <c r="E131" s="789"/>
      <c r="F131" s="797"/>
      <c r="G131" s="797"/>
      <c r="H131" s="799"/>
      <c r="I131" s="800"/>
      <c r="J131" s="792" t="e">
        <f>IF(AND(Q131="",#REF!&gt;0,#REF!&lt;5),K131,)</f>
        <v>#REF!</v>
      </c>
      <c r="K131" s="793" t="str">
        <f>IF(D131="","ZZZ9",IF(AND(#REF!&gt;0,#REF!&lt;5),D131&amp;#REF!,D131&amp;"9"))</f>
        <v>ZZZ9</v>
      </c>
      <c r="L131" s="794">
        <f t="shared" si="3"/>
        <v>999</v>
      </c>
      <c r="M131" s="805">
        <f t="shared" si="4"/>
        <v>999</v>
      </c>
      <c r="N131" s="802"/>
      <c r="O131" s="797"/>
      <c r="P131" s="796">
        <f t="shared" si="5"/>
        <v>999</v>
      </c>
      <c r="Q131" s="797"/>
    </row>
    <row r="132" spans="1:17" s="798" customFormat="1" ht="18.75" customHeight="1" x14ac:dyDescent="0.25">
      <c r="A132" s="786">
        <v>126</v>
      </c>
      <c r="B132" s="787"/>
      <c r="C132" s="787"/>
      <c r="D132" s="788"/>
      <c r="E132" s="789"/>
      <c r="F132" s="797"/>
      <c r="G132" s="797"/>
      <c r="H132" s="799"/>
      <c r="I132" s="800"/>
      <c r="J132" s="792" t="e">
        <f>IF(AND(Q132="",#REF!&gt;0,#REF!&lt;5),K132,)</f>
        <v>#REF!</v>
      </c>
      <c r="K132" s="793" t="str">
        <f>IF(D132="","ZZZ9",IF(AND(#REF!&gt;0,#REF!&lt;5),D132&amp;#REF!,D132&amp;"9"))</f>
        <v>ZZZ9</v>
      </c>
      <c r="L132" s="794">
        <f t="shared" si="3"/>
        <v>999</v>
      </c>
      <c r="M132" s="805">
        <f t="shared" si="4"/>
        <v>999</v>
      </c>
      <c r="N132" s="802"/>
      <c r="O132" s="797"/>
      <c r="P132" s="796">
        <f t="shared" si="5"/>
        <v>999</v>
      </c>
      <c r="Q132" s="797"/>
    </row>
    <row r="133" spans="1:17" s="798" customFormat="1" ht="18.75" customHeight="1" x14ac:dyDescent="0.25">
      <c r="A133" s="786">
        <v>127</v>
      </c>
      <c r="B133" s="787"/>
      <c r="C133" s="787"/>
      <c r="D133" s="788"/>
      <c r="E133" s="789"/>
      <c r="F133" s="797"/>
      <c r="G133" s="797"/>
      <c r="H133" s="799"/>
      <c r="I133" s="800"/>
      <c r="J133" s="792" t="e">
        <f>IF(AND(Q133="",#REF!&gt;0,#REF!&lt;5),K133,)</f>
        <v>#REF!</v>
      </c>
      <c r="K133" s="793" t="str">
        <f>IF(D133="","ZZZ9",IF(AND(#REF!&gt;0,#REF!&lt;5),D133&amp;#REF!,D133&amp;"9"))</f>
        <v>ZZZ9</v>
      </c>
      <c r="L133" s="794">
        <f t="shared" si="3"/>
        <v>999</v>
      </c>
      <c r="M133" s="805">
        <f t="shared" si="4"/>
        <v>999</v>
      </c>
      <c r="N133" s="802"/>
      <c r="O133" s="797"/>
      <c r="P133" s="796">
        <f t="shared" si="5"/>
        <v>999</v>
      </c>
      <c r="Q133" s="797"/>
    </row>
    <row r="134" spans="1:17" s="798" customFormat="1" ht="18.75" customHeight="1" x14ac:dyDescent="0.25">
      <c r="A134" s="786">
        <v>128</v>
      </c>
      <c r="B134" s="787"/>
      <c r="C134" s="787"/>
      <c r="D134" s="788"/>
      <c r="E134" s="789"/>
      <c r="F134" s="797"/>
      <c r="G134" s="797"/>
      <c r="H134" s="799"/>
      <c r="I134" s="800"/>
      <c r="J134" s="792" t="e">
        <f>IF(AND(Q134="",#REF!&gt;0,#REF!&lt;5),K134,)</f>
        <v>#REF!</v>
      </c>
      <c r="K134" s="793" t="str">
        <f>IF(D134="","ZZZ9",IF(AND(#REF!&gt;0,#REF!&lt;5),D134&amp;#REF!,D134&amp;"9"))</f>
        <v>ZZZ9</v>
      </c>
      <c r="L134" s="794">
        <f t="shared" si="3"/>
        <v>999</v>
      </c>
      <c r="M134" s="805">
        <f t="shared" si="4"/>
        <v>999</v>
      </c>
      <c r="N134" s="802"/>
      <c r="O134" s="800"/>
      <c r="P134" s="811">
        <f t="shared" si="5"/>
        <v>999</v>
      </c>
      <c r="Q134" s="800"/>
    </row>
    <row r="135" spans="1:17" ht="13.2" x14ac:dyDescent="0.25">
      <c r="A135" s="786">
        <v>129</v>
      </c>
      <c r="B135" s="787"/>
      <c r="C135" s="787"/>
      <c r="D135" s="788"/>
      <c r="E135" s="789"/>
      <c r="F135" s="797"/>
      <c r="G135" s="797"/>
      <c r="H135" s="799"/>
      <c r="I135" s="800"/>
      <c r="J135" s="792" t="e">
        <f>IF(AND(Q135="",#REF!&gt;0,#REF!&lt;5),K135,)</f>
        <v>#REF!</v>
      </c>
      <c r="K135" s="793" t="str">
        <f>IF(D135="","ZZZ9",IF(AND(#REF!&gt;0,#REF!&lt;5),D135&amp;#REF!,D135&amp;"9"))</f>
        <v>ZZZ9</v>
      </c>
      <c r="L135" s="794">
        <f t="shared" si="3"/>
        <v>999</v>
      </c>
      <c r="M135" s="805">
        <f t="shared" si="4"/>
        <v>999</v>
      </c>
      <c r="N135" s="802"/>
      <c r="O135" s="797"/>
      <c r="P135" s="796">
        <f t="shared" si="5"/>
        <v>999</v>
      </c>
      <c r="Q135" s="797"/>
    </row>
    <row r="136" spans="1:17" ht="13.2" x14ac:dyDescent="0.25">
      <c r="A136" s="786">
        <v>130</v>
      </c>
      <c r="B136" s="787"/>
      <c r="C136" s="787"/>
      <c r="D136" s="788"/>
      <c r="E136" s="789"/>
      <c r="F136" s="797"/>
      <c r="G136" s="797"/>
      <c r="H136" s="799"/>
      <c r="I136" s="800"/>
      <c r="J136" s="792" t="e">
        <f>IF(AND(Q136="",#REF!&gt;0,#REF!&lt;5),K136,)</f>
        <v>#REF!</v>
      </c>
      <c r="K136" s="793" t="str">
        <f>IF(D136="","ZZZ9",IF(AND(#REF!&gt;0,#REF!&lt;5),D136&amp;#REF!,D136&amp;"9"))</f>
        <v>ZZZ9</v>
      </c>
      <c r="L136" s="794">
        <f t="shared" si="3"/>
        <v>999</v>
      </c>
      <c r="M136" s="805">
        <f t="shared" si="4"/>
        <v>999</v>
      </c>
      <c r="N136" s="802"/>
      <c r="O136" s="797"/>
      <c r="P136" s="796">
        <f t="shared" si="5"/>
        <v>999</v>
      </c>
      <c r="Q136" s="797"/>
    </row>
    <row r="137" spans="1:17" ht="13.2" x14ac:dyDescent="0.25">
      <c r="A137" s="786">
        <v>131</v>
      </c>
      <c r="B137" s="787"/>
      <c r="C137" s="787"/>
      <c r="D137" s="788"/>
      <c r="E137" s="789"/>
      <c r="F137" s="797"/>
      <c r="G137" s="797"/>
      <c r="H137" s="799"/>
      <c r="I137" s="800"/>
      <c r="J137" s="792" t="e">
        <f>IF(AND(Q137="",#REF!&gt;0,#REF!&lt;5),K137,)</f>
        <v>#REF!</v>
      </c>
      <c r="K137" s="793" t="str">
        <f>IF(D137="","ZZZ9",IF(AND(#REF!&gt;0,#REF!&lt;5),D137&amp;#REF!,D137&amp;"9"))</f>
        <v>ZZZ9</v>
      </c>
      <c r="L137" s="794">
        <f t="shared" si="3"/>
        <v>999</v>
      </c>
      <c r="M137" s="805">
        <f t="shared" si="4"/>
        <v>999</v>
      </c>
      <c r="N137" s="802"/>
      <c r="O137" s="797"/>
      <c r="P137" s="796">
        <f t="shared" si="5"/>
        <v>999</v>
      </c>
      <c r="Q137" s="797"/>
    </row>
    <row r="138" spans="1:17" ht="13.2" x14ac:dyDescent="0.25">
      <c r="A138" s="786">
        <v>132</v>
      </c>
      <c r="B138" s="787"/>
      <c r="C138" s="787"/>
      <c r="D138" s="788"/>
      <c r="E138" s="789"/>
      <c r="F138" s="797"/>
      <c r="G138" s="797"/>
      <c r="H138" s="799"/>
      <c r="I138" s="800"/>
      <c r="J138" s="792" t="e">
        <f>IF(AND(Q138="",#REF!&gt;0,#REF!&lt;5),K138,)</f>
        <v>#REF!</v>
      </c>
      <c r="K138" s="793" t="str">
        <f>IF(D138="","ZZZ9",IF(AND(#REF!&gt;0,#REF!&lt;5),D138&amp;#REF!,D138&amp;"9"))</f>
        <v>ZZZ9</v>
      </c>
      <c r="L138" s="794">
        <f t="shared" si="3"/>
        <v>999</v>
      </c>
      <c r="M138" s="805">
        <f t="shared" si="4"/>
        <v>999</v>
      </c>
      <c r="N138" s="802"/>
      <c r="O138" s="797"/>
      <c r="P138" s="796">
        <f t="shared" si="5"/>
        <v>999</v>
      </c>
      <c r="Q138" s="797"/>
    </row>
    <row r="139" spans="1:17" ht="13.2" x14ac:dyDescent="0.25">
      <c r="A139" s="786">
        <v>133</v>
      </c>
      <c r="B139" s="787"/>
      <c r="C139" s="787"/>
      <c r="D139" s="788"/>
      <c r="E139" s="789"/>
      <c r="F139" s="797"/>
      <c r="G139" s="797"/>
      <c r="H139" s="799"/>
      <c r="I139" s="800"/>
      <c r="J139" s="792" t="e">
        <f>IF(AND(Q139="",#REF!&gt;0,#REF!&lt;5),K139,)</f>
        <v>#REF!</v>
      </c>
      <c r="K139" s="793" t="str">
        <f>IF(D139="","ZZZ9",IF(AND(#REF!&gt;0,#REF!&lt;5),D139&amp;#REF!,D139&amp;"9"))</f>
        <v>ZZZ9</v>
      </c>
      <c r="L139" s="794">
        <f t="shared" si="3"/>
        <v>999</v>
      </c>
      <c r="M139" s="805">
        <f t="shared" si="4"/>
        <v>999</v>
      </c>
      <c r="N139" s="802"/>
      <c r="O139" s="797"/>
      <c r="P139" s="796">
        <f t="shared" si="5"/>
        <v>999</v>
      </c>
      <c r="Q139" s="797"/>
    </row>
    <row r="140" spans="1:17" ht="13.2" x14ac:dyDescent="0.25">
      <c r="A140" s="786">
        <v>134</v>
      </c>
      <c r="B140" s="787"/>
      <c r="C140" s="787"/>
      <c r="D140" s="788"/>
      <c r="E140" s="789"/>
      <c r="F140" s="797"/>
      <c r="G140" s="797"/>
      <c r="H140" s="799"/>
      <c r="I140" s="800"/>
      <c r="J140" s="792" t="e">
        <f>IF(AND(Q140="",#REF!&gt;0,#REF!&lt;5),K140,)</f>
        <v>#REF!</v>
      </c>
      <c r="K140" s="793" t="str">
        <f>IF(D140="","ZZZ9",IF(AND(#REF!&gt;0,#REF!&lt;5),D140&amp;#REF!,D140&amp;"9"))</f>
        <v>ZZZ9</v>
      </c>
      <c r="L140" s="794">
        <f t="shared" si="3"/>
        <v>999</v>
      </c>
      <c r="M140" s="805">
        <f t="shared" si="4"/>
        <v>999</v>
      </c>
      <c r="N140" s="802"/>
      <c r="O140" s="797"/>
      <c r="P140" s="796">
        <f t="shared" si="5"/>
        <v>999</v>
      </c>
      <c r="Q140" s="797"/>
    </row>
    <row r="141" spans="1:17" ht="13.2" x14ac:dyDescent="0.25">
      <c r="A141" s="786">
        <v>135</v>
      </c>
      <c r="B141" s="787"/>
      <c r="C141" s="787"/>
      <c r="D141" s="788"/>
      <c r="E141" s="789"/>
      <c r="F141" s="797"/>
      <c r="G141" s="797"/>
      <c r="H141" s="799"/>
      <c r="I141" s="800"/>
      <c r="J141" s="792" t="e">
        <f>IF(AND(Q141="",#REF!&gt;0,#REF!&lt;5),K141,)</f>
        <v>#REF!</v>
      </c>
      <c r="K141" s="793" t="str">
        <f>IF(D141="","ZZZ9",IF(AND(#REF!&gt;0,#REF!&lt;5),D141&amp;#REF!,D141&amp;"9"))</f>
        <v>ZZZ9</v>
      </c>
      <c r="L141" s="794">
        <f t="shared" si="3"/>
        <v>999</v>
      </c>
      <c r="M141" s="805">
        <f t="shared" si="4"/>
        <v>999</v>
      </c>
      <c r="N141" s="802"/>
      <c r="O141" s="800"/>
      <c r="P141" s="811">
        <f t="shared" si="5"/>
        <v>999</v>
      </c>
      <c r="Q141" s="800"/>
    </row>
    <row r="142" spans="1:17" ht="13.2" x14ac:dyDescent="0.25">
      <c r="A142" s="786">
        <v>136</v>
      </c>
      <c r="B142" s="787"/>
      <c r="C142" s="787"/>
      <c r="D142" s="788"/>
      <c r="E142" s="789"/>
      <c r="F142" s="797"/>
      <c r="G142" s="797"/>
      <c r="H142" s="799"/>
      <c r="I142" s="800"/>
      <c r="J142" s="792" t="e">
        <f>IF(AND(Q142="",#REF!&gt;0,#REF!&lt;5),K142,)</f>
        <v>#REF!</v>
      </c>
      <c r="K142" s="793" t="str">
        <f>IF(D142="","ZZZ9",IF(AND(#REF!&gt;0,#REF!&lt;5),D142&amp;#REF!,D142&amp;"9"))</f>
        <v>ZZZ9</v>
      </c>
      <c r="L142" s="794">
        <f t="shared" si="3"/>
        <v>999</v>
      </c>
      <c r="M142" s="805">
        <f t="shared" si="4"/>
        <v>999</v>
      </c>
      <c r="N142" s="802"/>
      <c r="O142" s="797"/>
      <c r="P142" s="796">
        <f t="shared" si="5"/>
        <v>999</v>
      </c>
      <c r="Q142" s="797"/>
    </row>
    <row r="143" spans="1:17" ht="13.2" x14ac:dyDescent="0.25">
      <c r="A143" s="786">
        <v>137</v>
      </c>
      <c r="B143" s="787"/>
      <c r="C143" s="787"/>
      <c r="D143" s="788"/>
      <c r="E143" s="789"/>
      <c r="F143" s="797"/>
      <c r="G143" s="797"/>
      <c r="H143" s="799"/>
      <c r="I143" s="800"/>
      <c r="J143" s="792" t="e">
        <f>IF(AND(Q143="",#REF!&gt;0,#REF!&lt;5),K143,)</f>
        <v>#REF!</v>
      </c>
      <c r="K143" s="793" t="str">
        <f>IF(D143="","ZZZ9",IF(AND(#REF!&gt;0,#REF!&lt;5),D143&amp;#REF!,D143&amp;"9"))</f>
        <v>ZZZ9</v>
      </c>
      <c r="L143" s="794">
        <f t="shared" si="3"/>
        <v>999</v>
      </c>
      <c r="M143" s="805">
        <f t="shared" si="4"/>
        <v>999</v>
      </c>
      <c r="N143" s="802"/>
      <c r="O143" s="797"/>
      <c r="P143" s="796">
        <f t="shared" si="5"/>
        <v>999</v>
      </c>
      <c r="Q143" s="797"/>
    </row>
    <row r="144" spans="1:17" ht="13.2" x14ac:dyDescent="0.25">
      <c r="A144" s="786">
        <v>138</v>
      </c>
      <c r="B144" s="787"/>
      <c r="C144" s="787"/>
      <c r="D144" s="788"/>
      <c r="E144" s="789"/>
      <c r="F144" s="797"/>
      <c r="G144" s="797"/>
      <c r="H144" s="799"/>
      <c r="I144" s="800"/>
      <c r="J144" s="792" t="e">
        <f>IF(AND(Q144="",#REF!&gt;0,#REF!&lt;5),K144,)</f>
        <v>#REF!</v>
      </c>
      <c r="K144" s="793" t="str">
        <f>IF(D144="","ZZZ9",IF(AND(#REF!&gt;0,#REF!&lt;5),D144&amp;#REF!,D144&amp;"9"))</f>
        <v>ZZZ9</v>
      </c>
      <c r="L144" s="794">
        <f t="shared" si="3"/>
        <v>999</v>
      </c>
      <c r="M144" s="805">
        <f t="shared" si="4"/>
        <v>999</v>
      </c>
      <c r="N144" s="802"/>
      <c r="O144" s="797"/>
      <c r="P144" s="796">
        <f t="shared" si="5"/>
        <v>999</v>
      </c>
      <c r="Q144" s="797"/>
    </row>
    <row r="145" spans="1:17" ht="13.2" x14ac:dyDescent="0.25">
      <c r="A145" s="786">
        <v>139</v>
      </c>
      <c r="B145" s="787"/>
      <c r="C145" s="787"/>
      <c r="D145" s="788"/>
      <c r="E145" s="789"/>
      <c r="F145" s="797"/>
      <c r="G145" s="797"/>
      <c r="H145" s="799"/>
      <c r="I145" s="800"/>
      <c r="J145" s="792" t="e">
        <f>IF(AND(Q145="",#REF!&gt;0,#REF!&lt;5),K145,)</f>
        <v>#REF!</v>
      </c>
      <c r="K145" s="793" t="str">
        <f>IF(D145="","ZZZ9",IF(AND(#REF!&gt;0,#REF!&lt;5),D145&amp;#REF!,D145&amp;"9"))</f>
        <v>ZZZ9</v>
      </c>
      <c r="L145" s="794">
        <f t="shared" si="3"/>
        <v>999</v>
      </c>
      <c r="M145" s="805">
        <f t="shared" si="4"/>
        <v>999</v>
      </c>
      <c r="N145" s="802"/>
      <c r="O145" s="797"/>
      <c r="P145" s="796">
        <f t="shared" si="5"/>
        <v>999</v>
      </c>
      <c r="Q145" s="797"/>
    </row>
    <row r="146" spans="1:17" ht="13.2" x14ac:dyDescent="0.25">
      <c r="A146" s="786">
        <v>140</v>
      </c>
      <c r="B146" s="787"/>
      <c r="C146" s="787"/>
      <c r="D146" s="788"/>
      <c r="E146" s="789"/>
      <c r="F146" s="797"/>
      <c r="G146" s="797"/>
      <c r="H146" s="799"/>
      <c r="I146" s="800"/>
      <c r="J146" s="792" t="e">
        <f>IF(AND(Q146="",#REF!&gt;0,#REF!&lt;5),K146,)</f>
        <v>#REF!</v>
      </c>
      <c r="K146" s="793" t="str">
        <f>IF(D146="","ZZZ9",IF(AND(#REF!&gt;0,#REF!&lt;5),D146&amp;#REF!,D146&amp;"9"))</f>
        <v>ZZZ9</v>
      </c>
      <c r="L146" s="794">
        <f t="shared" si="3"/>
        <v>999</v>
      </c>
      <c r="M146" s="805">
        <f t="shared" si="4"/>
        <v>999</v>
      </c>
      <c r="N146" s="802"/>
      <c r="O146" s="797"/>
      <c r="P146" s="796">
        <f t="shared" si="5"/>
        <v>999</v>
      </c>
      <c r="Q146" s="797"/>
    </row>
    <row r="147" spans="1:17" ht="13.2" x14ac:dyDescent="0.25">
      <c r="A147" s="786">
        <v>141</v>
      </c>
      <c r="B147" s="787"/>
      <c r="C147" s="787"/>
      <c r="D147" s="788"/>
      <c r="E147" s="789"/>
      <c r="F147" s="797"/>
      <c r="G147" s="797"/>
      <c r="H147" s="799"/>
      <c r="I147" s="800"/>
      <c r="J147" s="792" t="e">
        <f>IF(AND(Q147="",#REF!&gt;0,#REF!&lt;5),K147,)</f>
        <v>#REF!</v>
      </c>
      <c r="K147" s="793" t="str">
        <f>IF(D147="","ZZZ9",IF(AND(#REF!&gt;0,#REF!&lt;5),D147&amp;#REF!,D147&amp;"9"))</f>
        <v>ZZZ9</v>
      </c>
      <c r="L147" s="794">
        <f t="shared" si="3"/>
        <v>999</v>
      </c>
      <c r="M147" s="805">
        <f t="shared" si="4"/>
        <v>999</v>
      </c>
      <c r="N147" s="802"/>
      <c r="O147" s="797"/>
      <c r="P147" s="796">
        <f t="shared" si="5"/>
        <v>999</v>
      </c>
      <c r="Q147" s="797"/>
    </row>
    <row r="148" spans="1:17" ht="13.2" x14ac:dyDescent="0.25">
      <c r="A148" s="786">
        <v>142</v>
      </c>
      <c r="B148" s="787"/>
      <c r="C148" s="787"/>
      <c r="D148" s="788"/>
      <c r="E148" s="789"/>
      <c r="F148" s="797"/>
      <c r="G148" s="797"/>
      <c r="H148" s="799"/>
      <c r="I148" s="800"/>
      <c r="J148" s="792" t="e">
        <f>IF(AND(Q148="",#REF!&gt;0,#REF!&lt;5),K148,)</f>
        <v>#REF!</v>
      </c>
      <c r="K148" s="793" t="str">
        <f>IF(D148="","ZZZ9",IF(AND(#REF!&gt;0,#REF!&lt;5),D148&amp;#REF!,D148&amp;"9"))</f>
        <v>ZZZ9</v>
      </c>
      <c r="L148" s="794">
        <f t="shared" si="3"/>
        <v>999</v>
      </c>
      <c r="M148" s="805">
        <f t="shared" si="4"/>
        <v>999</v>
      </c>
      <c r="N148" s="802"/>
      <c r="O148" s="800"/>
      <c r="P148" s="811">
        <f t="shared" si="5"/>
        <v>999</v>
      </c>
      <c r="Q148" s="800"/>
    </row>
    <row r="149" spans="1:17" ht="13.2" x14ac:dyDescent="0.25">
      <c r="A149" s="786">
        <v>143</v>
      </c>
      <c r="B149" s="787"/>
      <c r="C149" s="787"/>
      <c r="D149" s="788"/>
      <c r="E149" s="789"/>
      <c r="F149" s="797"/>
      <c r="G149" s="797"/>
      <c r="H149" s="799"/>
      <c r="I149" s="800"/>
      <c r="J149" s="792" t="e">
        <f>IF(AND(Q149="",#REF!&gt;0,#REF!&lt;5),K149,)</f>
        <v>#REF!</v>
      </c>
      <c r="K149" s="793" t="str">
        <f>IF(D149="","ZZZ9",IF(AND(#REF!&gt;0,#REF!&lt;5),D149&amp;#REF!,D149&amp;"9"))</f>
        <v>ZZZ9</v>
      </c>
      <c r="L149" s="794">
        <f t="shared" si="3"/>
        <v>999</v>
      </c>
      <c r="M149" s="805">
        <f t="shared" si="4"/>
        <v>999</v>
      </c>
      <c r="N149" s="802"/>
      <c r="O149" s="797"/>
      <c r="P149" s="796">
        <f t="shared" si="5"/>
        <v>999</v>
      </c>
      <c r="Q149" s="797"/>
    </row>
    <row r="150" spans="1:17" ht="13.2" x14ac:dyDescent="0.25">
      <c r="A150" s="786">
        <v>144</v>
      </c>
      <c r="B150" s="787"/>
      <c r="C150" s="787"/>
      <c r="D150" s="788"/>
      <c r="E150" s="789"/>
      <c r="F150" s="797"/>
      <c r="G150" s="797"/>
      <c r="H150" s="799"/>
      <c r="I150" s="800"/>
      <c r="J150" s="792" t="e">
        <f>IF(AND(Q150="",#REF!&gt;0,#REF!&lt;5),K150,)</f>
        <v>#REF!</v>
      </c>
      <c r="K150" s="793" t="str">
        <f>IF(D150="","ZZZ9",IF(AND(#REF!&gt;0,#REF!&lt;5),D150&amp;#REF!,D150&amp;"9"))</f>
        <v>ZZZ9</v>
      </c>
      <c r="L150" s="794">
        <f t="shared" si="3"/>
        <v>999</v>
      </c>
      <c r="M150" s="805">
        <f t="shared" si="4"/>
        <v>999</v>
      </c>
      <c r="N150" s="802"/>
      <c r="O150" s="797"/>
      <c r="P150" s="796">
        <f t="shared" si="5"/>
        <v>999</v>
      </c>
      <c r="Q150" s="797"/>
    </row>
    <row r="151" spans="1:17" ht="13.2" x14ac:dyDescent="0.25">
      <c r="A151" s="786">
        <v>145</v>
      </c>
      <c r="B151" s="787"/>
      <c r="C151" s="787"/>
      <c r="D151" s="788"/>
      <c r="E151" s="789"/>
      <c r="F151" s="797"/>
      <c r="G151" s="797"/>
      <c r="H151" s="799"/>
      <c r="I151" s="800"/>
      <c r="J151" s="792" t="e">
        <f>IF(AND(Q151="",#REF!&gt;0,#REF!&lt;5),K151,)</f>
        <v>#REF!</v>
      </c>
      <c r="K151" s="793" t="str">
        <f>IF(D151="","ZZZ9",IF(AND(#REF!&gt;0,#REF!&lt;5),D151&amp;#REF!,D151&amp;"9"))</f>
        <v>ZZZ9</v>
      </c>
      <c r="L151" s="794">
        <f t="shared" si="3"/>
        <v>999</v>
      </c>
      <c r="M151" s="805">
        <f t="shared" si="4"/>
        <v>999</v>
      </c>
      <c r="N151" s="802"/>
      <c r="O151" s="797"/>
      <c r="P151" s="796">
        <f t="shared" si="5"/>
        <v>999</v>
      </c>
      <c r="Q151" s="797"/>
    </row>
    <row r="152" spans="1:17" ht="13.2" x14ac:dyDescent="0.25">
      <c r="A152" s="786">
        <v>146</v>
      </c>
      <c r="B152" s="787"/>
      <c r="C152" s="787"/>
      <c r="D152" s="788"/>
      <c r="E152" s="789"/>
      <c r="F152" s="797"/>
      <c r="G152" s="797"/>
      <c r="H152" s="799"/>
      <c r="I152" s="800"/>
      <c r="J152" s="792" t="e">
        <f>IF(AND(Q152="",#REF!&gt;0,#REF!&lt;5),K152,)</f>
        <v>#REF!</v>
      </c>
      <c r="K152" s="793" t="str">
        <f>IF(D152="","ZZZ9",IF(AND(#REF!&gt;0,#REF!&lt;5),D152&amp;#REF!,D152&amp;"9"))</f>
        <v>ZZZ9</v>
      </c>
      <c r="L152" s="794">
        <f t="shared" si="3"/>
        <v>999</v>
      </c>
      <c r="M152" s="805">
        <f t="shared" si="4"/>
        <v>999</v>
      </c>
      <c r="N152" s="802"/>
      <c r="O152" s="797"/>
      <c r="P152" s="796">
        <f t="shared" si="5"/>
        <v>999</v>
      </c>
      <c r="Q152" s="797"/>
    </row>
    <row r="153" spans="1:17" ht="13.2" x14ac:dyDescent="0.25">
      <c r="A153" s="786">
        <v>147</v>
      </c>
      <c r="B153" s="787"/>
      <c r="C153" s="787"/>
      <c r="D153" s="788"/>
      <c r="E153" s="789"/>
      <c r="F153" s="797"/>
      <c r="G153" s="797"/>
      <c r="H153" s="799"/>
      <c r="I153" s="800"/>
      <c r="J153" s="792" t="e">
        <f>IF(AND(Q153="",#REF!&gt;0,#REF!&lt;5),K153,)</f>
        <v>#REF!</v>
      </c>
      <c r="K153" s="793" t="str">
        <f>IF(D153="","ZZZ9",IF(AND(#REF!&gt;0,#REF!&lt;5),D153&amp;#REF!,D153&amp;"9"))</f>
        <v>ZZZ9</v>
      </c>
      <c r="L153" s="794">
        <f t="shared" si="3"/>
        <v>999</v>
      </c>
      <c r="M153" s="805">
        <f t="shared" si="4"/>
        <v>999</v>
      </c>
      <c r="N153" s="802"/>
      <c r="O153" s="797"/>
      <c r="P153" s="796">
        <f t="shared" si="5"/>
        <v>999</v>
      </c>
      <c r="Q153" s="797"/>
    </row>
    <row r="154" spans="1:17" ht="13.2" x14ac:dyDescent="0.25">
      <c r="A154" s="786">
        <v>148</v>
      </c>
      <c r="B154" s="787"/>
      <c r="C154" s="787"/>
      <c r="D154" s="788"/>
      <c r="E154" s="789"/>
      <c r="F154" s="797"/>
      <c r="G154" s="797"/>
      <c r="H154" s="799"/>
      <c r="I154" s="800"/>
      <c r="J154" s="792" t="e">
        <f>IF(AND(Q154="",#REF!&gt;0,#REF!&lt;5),K154,)</f>
        <v>#REF!</v>
      </c>
      <c r="K154" s="793" t="str">
        <f>IF(D154="","ZZZ9",IF(AND(#REF!&gt;0,#REF!&lt;5),D154&amp;#REF!,D154&amp;"9"))</f>
        <v>ZZZ9</v>
      </c>
      <c r="L154" s="794">
        <f t="shared" si="3"/>
        <v>999</v>
      </c>
      <c r="M154" s="805">
        <f t="shared" si="4"/>
        <v>999</v>
      </c>
      <c r="N154" s="802"/>
      <c r="O154" s="797"/>
      <c r="P154" s="796">
        <f t="shared" si="5"/>
        <v>999</v>
      </c>
      <c r="Q154" s="797"/>
    </row>
    <row r="155" spans="1:17" ht="13.2" x14ac:dyDescent="0.25">
      <c r="A155" s="786">
        <v>149</v>
      </c>
      <c r="B155" s="787"/>
      <c r="C155" s="787"/>
      <c r="D155" s="788"/>
      <c r="E155" s="789"/>
      <c r="F155" s="797"/>
      <c r="G155" s="797"/>
      <c r="H155" s="799"/>
      <c r="I155" s="800"/>
      <c r="J155" s="792" t="e">
        <f>IF(AND(Q155="",#REF!&gt;0,#REF!&lt;5),K155,)</f>
        <v>#REF!</v>
      </c>
      <c r="K155" s="793" t="str">
        <f>IF(D155="","ZZZ9",IF(AND(#REF!&gt;0,#REF!&lt;5),D155&amp;#REF!,D155&amp;"9"))</f>
        <v>ZZZ9</v>
      </c>
      <c r="L155" s="794">
        <f t="shared" si="3"/>
        <v>999</v>
      </c>
      <c r="M155" s="805">
        <f t="shared" si="4"/>
        <v>999</v>
      </c>
      <c r="N155" s="802"/>
      <c r="O155" s="797"/>
      <c r="P155" s="796">
        <f t="shared" si="5"/>
        <v>999</v>
      </c>
      <c r="Q155" s="797"/>
    </row>
    <row r="156" spans="1:17" ht="13.2" x14ac:dyDescent="0.25">
      <c r="A156" s="786">
        <v>150</v>
      </c>
      <c r="B156" s="787"/>
      <c r="C156" s="787"/>
      <c r="D156" s="788"/>
      <c r="E156" s="789"/>
      <c r="F156" s="797"/>
      <c r="G156" s="797"/>
      <c r="H156" s="799"/>
      <c r="I156" s="800"/>
      <c r="J156" s="792" t="e">
        <f>IF(AND(Q156="",#REF!&gt;0,#REF!&lt;5),K156,)</f>
        <v>#REF!</v>
      </c>
      <c r="K156" s="793" t="str">
        <f>IF(D156="","ZZZ9",IF(AND(#REF!&gt;0,#REF!&lt;5),D156&amp;#REF!,D156&amp;"9"))</f>
        <v>ZZZ9</v>
      </c>
      <c r="L156" s="794">
        <f t="shared" si="3"/>
        <v>999</v>
      </c>
      <c r="M156" s="805">
        <f t="shared" si="4"/>
        <v>999</v>
      </c>
      <c r="N156" s="802"/>
      <c r="O156" s="797"/>
      <c r="P156" s="796">
        <f t="shared" si="5"/>
        <v>999</v>
      </c>
      <c r="Q156" s="797"/>
    </row>
  </sheetData>
  <conditionalFormatting sqref="A7:D156">
    <cfRule type="expression" dxfId="16" priority="12">
      <formula>$Q7&gt;=1</formula>
    </cfRule>
  </conditionalFormatting>
  <conditionalFormatting sqref="B7:D37">
    <cfRule type="expression" dxfId="15" priority="1">
      <formula>$Q7&gt;=1</formula>
    </cfRule>
  </conditionalFormatting>
  <conditionalFormatting sqref="E7:E14">
    <cfRule type="expression" dxfId="14" priority="5">
      <formula>AND(ROUNDDOWN(($A$4-E7)/365.25,0)&lt;=13,G7&lt;&gt;"OK")</formula>
    </cfRule>
    <cfRule type="expression" dxfId="13" priority="6">
      <formula>AND(ROUNDDOWN(($A$4-E7)/365.25,0)&lt;=14,G7&lt;&gt;"OK")</formula>
    </cfRule>
    <cfRule type="expression" dxfId="12" priority="7">
      <formula>AND(ROUNDDOWN(($A$4-E7)/365.25,0)&lt;=17,G7&lt;&gt;"OK")</formula>
    </cfRule>
    <cfRule type="expression" dxfId="11" priority="8">
      <formula>AND(ROUNDDOWN(($A$4-E7)/365.25,0)&lt;=13,G7&lt;&gt;"OK")</formula>
    </cfRule>
    <cfRule type="expression" dxfId="10" priority="9">
      <formula>AND(ROUNDDOWN(($A$4-E7)/365.25,0)&lt;=14,G7&lt;&gt;"OK")</formula>
    </cfRule>
    <cfRule type="expression" dxfId="9" priority="10">
      <formula>AND(ROUNDDOWN(($A$4-E7)/365.25,0)&lt;=17,G7&lt;&gt;"OK")</formula>
    </cfRule>
  </conditionalFormatting>
  <conditionalFormatting sqref="E7:E27 E29:E37">
    <cfRule type="expression" dxfId="8" priority="2">
      <formula>AND(ROUNDDOWN(($A$4-E7)/365.25,0)&lt;=13,G7&lt;&gt;"OK")</formula>
    </cfRule>
    <cfRule type="expression" dxfId="7" priority="3">
      <formula>AND(ROUNDDOWN(($A$4-E7)/365.25,0)&lt;=14,G7&lt;&gt;"OK")</formula>
    </cfRule>
    <cfRule type="expression" dxfId="6" priority="4">
      <formula>AND(ROUNDDOWN(($A$4-E7)/365.25,0)&lt;=17,G7&lt;&gt;"OK")</formula>
    </cfRule>
  </conditionalFormatting>
  <conditionalFormatting sqref="E7:E156">
    <cfRule type="expression" dxfId="5" priority="13">
      <formula>AND(ROUNDDOWN(($A$4-E7)/365.25,0)&lt;=13,G7&lt;&gt;"OK")</formula>
    </cfRule>
    <cfRule type="expression" dxfId="4" priority="14">
      <formula>AND(ROUNDDOWN(($A$4-E7)/365.25,0)&lt;=14,G7&lt;&gt;"OK")</formula>
    </cfRule>
    <cfRule type="expression" dxfId="3" priority="15">
      <formula>AND(ROUNDDOWN(($A$4-E7)/365.25,0)&lt;=17,G7&lt;&gt;"OK")</formula>
    </cfRule>
  </conditionalFormatting>
  <conditionalFormatting sqref="J7:J156">
    <cfRule type="cellIs" dxfId="2"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37217" r:id="rId3" name="Button 1">
              <controlPr defaultSize="0" autoFill="0" autoPict="0" altText="Sorsolási rangsor szerinti sorbarakás">
                <anchor moveWithCells="1">
                  <from>
                    <xdr:col>7</xdr:col>
                    <xdr:colOff>259080</xdr:colOff>
                    <xdr:row>0</xdr:row>
                    <xdr:rowOff>83820</xdr:rowOff>
                  </from>
                  <to>
                    <xdr:col>14</xdr:col>
                    <xdr:colOff>160020</xdr:colOff>
                    <xdr:row>2</xdr:row>
                    <xdr:rowOff>0</xdr:rowOff>
                  </to>
                </anchor>
              </controlPr>
            </control>
          </mc:Choice>
        </mc:AlternateContent>
        <mc:AlternateContent xmlns:mc="http://schemas.openxmlformats.org/markup-compatibility/2006">
          <mc:Choice Requires="x14">
            <control shapeId="137218" r:id="rId4" name="Button 1">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96C33-1303-403B-AA67-11EE9431EFF2}">
  <sheetPr>
    <tabColor rgb="FF00FF00"/>
  </sheetPr>
  <dimension ref="A1:AK43"/>
  <sheetViews>
    <sheetView showZeros="0" zoomScaleNormal="100" workbookViewId="0">
      <selection activeCell="C13" sqref="C13"/>
    </sheetView>
  </sheetViews>
  <sheetFormatPr defaultColWidth="8.6640625" defaultRowHeight="12.75" customHeight="1" x14ac:dyDescent="0.25"/>
  <cols>
    <col min="1" max="1" width="5.44140625" style="740" customWidth="1"/>
    <col min="2" max="2" width="4.44140625" style="740" customWidth="1"/>
    <col min="3" max="3" width="8.33203125" style="740" customWidth="1"/>
    <col min="4" max="4" width="7.109375" style="740" customWidth="1"/>
    <col min="5" max="5" width="9.33203125" style="740" customWidth="1"/>
    <col min="6" max="6" width="7.109375" style="740" customWidth="1"/>
    <col min="7" max="7" width="9.33203125" style="740" customWidth="1"/>
    <col min="8" max="8" width="7.109375" style="740" customWidth="1"/>
    <col min="9" max="9" width="9.33203125" style="740" customWidth="1"/>
    <col min="10" max="10" width="8.44140625" style="740" customWidth="1"/>
    <col min="11" max="13" width="8.5546875" style="740" customWidth="1"/>
    <col min="14" max="14" width="8.6640625" style="740"/>
    <col min="15" max="15" width="5.5546875" style="740" customWidth="1"/>
    <col min="16" max="16" width="4.5546875" style="740" customWidth="1"/>
    <col min="17" max="17" width="11.6640625" style="740" customWidth="1"/>
    <col min="18" max="24" width="8.6640625" style="740"/>
    <col min="25" max="25" width="10.33203125" style="740" hidden="1" customWidth="1"/>
    <col min="26" max="37" width="11.5546875" style="740" hidden="1" customWidth="1"/>
    <col min="38" max="16384" width="8.6640625" style="740"/>
  </cols>
  <sheetData>
    <row r="1" spans="1:37" ht="24.6" x14ac:dyDescent="0.25">
      <c r="A1" s="815" t="str">
        <f>[12]Altalanos!$A$6</f>
        <v>Diákolimpia / H-B vm</v>
      </c>
      <c r="B1" s="815"/>
      <c r="C1" s="815"/>
      <c r="D1" s="815"/>
      <c r="E1" s="815"/>
      <c r="F1" s="815"/>
      <c r="G1" s="816"/>
      <c r="H1" s="817" t="s">
        <v>83</v>
      </c>
      <c r="I1" s="818"/>
      <c r="J1" s="819"/>
      <c r="L1" s="820"/>
      <c r="M1" s="821"/>
      <c r="N1" s="822"/>
      <c r="O1" s="822"/>
      <c r="P1" s="822"/>
      <c r="Q1" s="823"/>
      <c r="R1" s="822"/>
      <c r="AB1" s="824" t="e">
        <f>IF(Y5=1,CONCATENATE(VLOOKUP(Y3,AA16:AH27,2)),CONCATENATE(VLOOKUP(Y3,AA2:AK13,2)))</f>
        <v>#N/A</v>
      </c>
      <c r="AC1" s="824" t="e">
        <f>IF(Y5=1,CONCATENATE(VLOOKUP(Y3,AA16:AK27,3)),CONCATENATE(VLOOKUP(Y3,AA2:AK13,3)))</f>
        <v>#N/A</v>
      </c>
      <c r="AD1" s="824" t="e">
        <f>IF(Y5=1,CONCATENATE(VLOOKUP(Y3,AA16:AK27,4)),CONCATENATE(VLOOKUP(Y3,AA2:AK13,4)))</f>
        <v>#N/A</v>
      </c>
      <c r="AE1" s="824" t="e">
        <f>IF(Y5=1,CONCATENATE(VLOOKUP(Y3,AA16:AK27,5)),CONCATENATE(VLOOKUP(Y3,AA2:AK13,5)))</f>
        <v>#N/A</v>
      </c>
      <c r="AF1" s="824" t="e">
        <f>IF(Y5=1,CONCATENATE(VLOOKUP(Y3,AA16:AK27,6)),CONCATENATE(VLOOKUP(Y3,AA2:AK13,6)))</f>
        <v>#N/A</v>
      </c>
      <c r="AG1" s="824" t="e">
        <f>IF(Y5=1,CONCATENATE(VLOOKUP(Y3,AA16:AK27,7)),CONCATENATE(VLOOKUP(Y3,AA2:AK13,7)))</f>
        <v>#N/A</v>
      </c>
      <c r="AH1" s="824" t="e">
        <f>IF(Y5=1,CONCATENATE(VLOOKUP(Y3,AA16:AK27,8)),CONCATENATE(VLOOKUP(Y3,AA2:AK13,8)))</f>
        <v>#N/A</v>
      </c>
      <c r="AI1" s="824" t="e">
        <f>IF(Y5=1,CONCATENATE(VLOOKUP(Y3,AA16:AK27,9)),CONCATENATE(VLOOKUP(Y3,AA2:AK13,9)))</f>
        <v>#N/A</v>
      </c>
      <c r="AJ1" s="824" t="e">
        <f>IF(Y5=1,CONCATENATE(VLOOKUP(Y3,AA16:AK27,10)),CONCATENATE(VLOOKUP(Y3,AA2:AK13,10)))</f>
        <v>#N/A</v>
      </c>
      <c r="AK1" s="824" t="e">
        <f>IF(Y5=1,CONCATENATE(VLOOKUP(Y3,AA16:AK27,11)),CONCATENATE(VLOOKUP(Y3,AA2:AK13,11)))</f>
        <v>#N/A</v>
      </c>
    </row>
    <row r="2" spans="1:37" ht="13.2" x14ac:dyDescent="0.25">
      <c r="A2" s="825" t="s">
        <v>32</v>
      </c>
      <c r="B2" s="826"/>
      <c r="C2" s="826"/>
      <c r="D2" s="826"/>
      <c r="E2" s="935" t="str">
        <f>[12]Altalanos!$C$8</f>
        <v>VIII. (U18+) – Lány / B</v>
      </c>
      <c r="F2" s="826"/>
      <c r="G2" s="827"/>
      <c r="H2" s="828"/>
      <c r="I2" s="828"/>
      <c r="J2" s="829"/>
      <c r="K2" s="820"/>
      <c r="L2" s="820"/>
      <c r="M2" s="820"/>
      <c r="N2" s="830"/>
      <c r="O2" s="831"/>
      <c r="P2" s="830"/>
      <c r="Q2" s="831"/>
      <c r="R2" s="830"/>
      <c r="Y2" s="832"/>
      <c r="Z2" s="833"/>
      <c r="AA2" s="833" t="s">
        <v>98</v>
      </c>
      <c r="AB2" s="834">
        <v>150</v>
      </c>
      <c r="AC2" s="834">
        <v>120</v>
      </c>
      <c r="AD2" s="834">
        <v>100</v>
      </c>
      <c r="AE2" s="834">
        <v>80</v>
      </c>
      <c r="AF2" s="834">
        <v>70</v>
      </c>
      <c r="AG2" s="834">
        <v>60</v>
      </c>
      <c r="AH2" s="834">
        <v>55</v>
      </c>
      <c r="AI2" s="834">
        <v>50</v>
      </c>
      <c r="AJ2" s="834">
        <v>45</v>
      </c>
      <c r="AK2" s="834">
        <v>40</v>
      </c>
    </row>
    <row r="3" spans="1:37" ht="13.2" x14ac:dyDescent="0.25">
      <c r="A3" s="756" t="s">
        <v>24</v>
      </c>
      <c r="B3" s="756"/>
      <c r="C3" s="756"/>
      <c r="D3" s="756"/>
      <c r="E3" s="756" t="s">
        <v>13</v>
      </c>
      <c r="F3" s="756"/>
      <c r="G3" s="756"/>
      <c r="H3" s="756" t="s">
        <v>35</v>
      </c>
      <c r="I3" s="756"/>
      <c r="J3" s="835"/>
      <c r="K3" s="756"/>
      <c r="L3" s="836" t="s">
        <v>36</v>
      </c>
      <c r="M3" s="756"/>
      <c r="N3" s="837"/>
      <c r="O3" s="838"/>
      <c r="P3" s="837"/>
      <c r="Q3" s="839" t="s">
        <v>99</v>
      </c>
      <c r="R3" s="834" t="s">
        <v>100</v>
      </c>
      <c r="Y3" s="833">
        <f>IF(H4="OB","A",IF(H4="IX","W",H4))</f>
        <v>0</v>
      </c>
      <c r="Z3" s="833"/>
      <c r="AA3" s="833" t="s">
        <v>101</v>
      </c>
      <c r="AB3" s="834">
        <v>120</v>
      </c>
      <c r="AC3" s="834">
        <v>90</v>
      </c>
      <c r="AD3" s="834">
        <v>65</v>
      </c>
      <c r="AE3" s="834">
        <v>55</v>
      </c>
      <c r="AF3" s="834">
        <v>50</v>
      </c>
      <c r="AG3" s="834">
        <v>45</v>
      </c>
      <c r="AH3" s="834">
        <v>40</v>
      </c>
      <c r="AI3" s="834">
        <v>35</v>
      </c>
      <c r="AJ3" s="834">
        <v>25</v>
      </c>
      <c r="AK3" s="834">
        <v>20</v>
      </c>
    </row>
    <row r="4" spans="1:37" ht="13.8" thickBot="1" x14ac:dyDescent="0.3">
      <c r="A4" s="840" t="str">
        <f>[12]Altalanos!$A$10</f>
        <v>2025. 04. 29-30.</v>
      </c>
      <c r="B4" s="840"/>
      <c r="C4" s="840"/>
      <c r="D4" s="841"/>
      <c r="E4" s="842" t="str">
        <f>[12]Altalanos!$C$10</f>
        <v>Berettyóújfalu</v>
      </c>
      <c r="F4" s="842"/>
      <c r="G4" s="842"/>
      <c r="H4" s="843"/>
      <c r="I4" s="842"/>
      <c r="J4" s="844"/>
      <c r="K4" s="843"/>
      <c r="L4" s="845">
        <f>[12]Altalanos!$E$10</f>
        <v>0</v>
      </c>
      <c r="M4" s="843"/>
      <c r="N4" s="846"/>
      <c r="O4" s="847"/>
      <c r="P4" s="846"/>
      <c r="Q4" s="848" t="s">
        <v>102</v>
      </c>
      <c r="R4" s="849" t="s">
        <v>103</v>
      </c>
      <c r="Y4" s="833"/>
      <c r="Z4" s="833"/>
      <c r="AA4" s="833" t="s">
        <v>104</v>
      </c>
      <c r="AB4" s="834">
        <v>90</v>
      </c>
      <c r="AC4" s="834">
        <v>60</v>
      </c>
      <c r="AD4" s="834">
        <v>45</v>
      </c>
      <c r="AE4" s="834">
        <v>34</v>
      </c>
      <c r="AF4" s="834">
        <v>27</v>
      </c>
      <c r="AG4" s="834">
        <v>22</v>
      </c>
      <c r="AH4" s="834">
        <v>18</v>
      </c>
      <c r="AI4" s="834">
        <v>15</v>
      </c>
      <c r="AJ4" s="834">
        <v>12</v>
      </c>
      <c r="AK4" s="834">
        <v>9</v>
      </c>
    </row>
    <row r="5" spans="1:37" ht="13.2" x14ac:dyDescent="0.25">
      <c r="A5" s="850"/>
      <c r="B5" s="850" t="s">
        <v>56</v>
      </c>
      <c r="C5" s="850" t="s">
        <v>105</v>
      </c>
      <c r="D5" s="850" t="s">
        <v>54</v>
      </c>
      <c r="E5" s="850" t="s">
        <v>106</v>
      </c>
      <c r="F5" s="850"/>
      <c r="G5" s="850" t="s">
        <v>28</v>
      </c>
      <c r="H5" s="850"/>
      <c r="I5" s="850" t="s">
        <v>38</v>
      </c>
      <c r="J5" s="850"/>
      <c r="K5" s="851" t="s">
        <v>107</v>
      </c>
      <c r="L5" s="851" t="s">
        <v>108</v>
      </c>
      <c r="M5" s="851" t="s">
        <v>109</v>
      </c>
      <c r="Q5" s="852" t="s">
        <v>110</v>
      </c>
      <c r="R5" s="853" t="s">
        <v>111</v>
      </c>
      <c r="Y5" s="833">
        <f>IF(OR([12]Altalanos!$A$8="F1",[12]Altalanos!$A$8="F2",[12]Altalanos!$A$8="N1",[12]Altalanos!$A$8="N2"),1,2)</f>
        <v>2</v>
      </c>
      <c r="Z5" s="833"/>
      <c r="AA5" s="833" t="s">
        <v>112</v>
      </c>
      <c r="AB5" s="834">
        <v>60</v>
      </c>
      <c r="AC5" s="834">
        <v>40</v>
      </c>
      <c r="AD5" s="834">
        <v>30</v>
      </c>
      <c r="AE5" s="834">
        <v>20</v>
      </c>
      <c r="AF5" s="834">
        <v>18</v>
      </c>
      <c r="AG5" s="834">
        <v>15</v>
      </c>
      <c r="AH5" s="834">
        <v>12</v>
      </c>
      <c r="AI5" s="834">
        <v>10</v>
      </c>
      <c r="AJ5" s="834">
        <v>8</v>
      </c>
      <c r="AK5" s="834">
        <v>6</v>
      </c>
    </row>
    <row r="6" spans="1:37" ht="13.2" x14ac:dyDescent="0.25">
      <c r="A6" s="855"/>
      <c r="B6" s="855"/>
      <c r="C6" s="855"/>
      <c r="D6" s="855"/>
      <c r="E6" s="855"/>
      <c r="F6" s="855"/>
      <c r="G6" s="855"/>
      <c r="H6" s="855"/>
      <c r="I6" s="855"/>
      <c r="J6" s="855"/>
      <c r="K6" s="855"/>
      <c r="L6" s="855"/>
      <c r="M6" s="855"/>
      <c r="Y6" s="833"/>
      <c r="Z6" s="833"/>
      <c r="AA6" s="833" t="s">
        <v>113</v>
      </c>
      <c r="AB6" s="834">
        <v>40</v>
      </c>
      <c r="AC6" s="834">
        <v>25</v>
      </c>
      <c r="AD6" s="834">
        <v>18</v>
      </c>
      <c r="AE6" s="834">
        <v>13</v>
      </c>
      <c r="AF6" s="834">
        <v>10</v>
      </c>
      <c r="AG6" s="834">
        <v>8</v>
      </c>
      <c r="AH6" s="834">
        <v>6</v>
      </c>
      <c r="AI6" s="834">
        <v>5</v>
      </c>
      <c r="AJ6" s="834">
        <v>4</v>
      </c>
      <c r="AK6" s="834">
        <v>3</v>
      </c>
    </row>
    <row r="7" spans="1:37" ht="13.2" x14ac:dyDescent="0.25">
      <c r="A7" s="856" t="s">
        <v>98</v>
      </c>
      <c r="B7" s="857">
        <v>1</v>
      </c>
      <c r="C7" s="858">
        <f>IF($B7="","",VLOOKUP($B7,'1MD ELO (24)'!$A$7:$O$22,5))</f>
        <v>0</v>
      </c>
      <c r="D7" s="858">
        <f>IF($B7="","",VLOOKUP($B7,'1MD ELO (24)'!$A$7:$O$22,15))</f>
        <v>0</v>
      </c>
      <c r="E7" s="859" t="str">
        <f>UPPER(IF($B7="","",VLOOKUP($B7,'1MD ELO (24)'!$A$7:$O$22,2)))</f>
        <v>RUSZTHI</v>
      </c>
      <c r="F7" s="860"/>
      <c r="G7" s="859" t="str">
        <f>IF($B7="","",VLOOKUP($B7,'1MD ELO (24)'!$A$7:$O$22,3))</f>
        <v>Loretta</v>
      </c>
      <c r="H7" s="860"/>
      <c r="I7" s="859" t="str">
        <f>IF($B7="","",VLOOKUP($B7,'1MD ELO (24)'!$A$7:$O$22,4))</f>
        <v>Db., Tóth Á.</v>
      </c>
      <c r="J7" s="855"/>
      <c r="K7" s="861"/>
      <c r="L7" s="862" t="str">
        <f>IF(K7="","",CONCATENATE(VLOOKUP($Y$3,$AB$1:$AK$1,K7)," pont"))</f>
        <v/>
      </c>
      <c r="M7" s="863"/>
      <c r="Y7" s="833"/>
      <c r="Z7" s="833"/>
      <c r="AA7" s="833" t="s">
        <v>114</v>
      </c>
      <c r="AB7" s="834">
        <v>25</v>
      </c>
      <c r="AC7" s="834">
        <v>15</v>
      </c>
      <c r="AD7" s="834">
        <v>13</v>
      </c>
      <c r="AE7" s="834">
        <v>8</v>
      </c>
      <c r="AF7" s="834">
        <v>6</v>
      </c>
      <c r="AG7" s="834">
        <v>4</v>
      </c>
      <c r="AH7" s="834">
        <v>3</v>
      </c>
      <c r="AI7" s="834">
        <v>2</v>
      </c>
      <c r="AJ7" s="834">
        <v>1</v>
      </c>
      <c r="AK7" s="834">
        <v>0</v>
      </c>
    </row>
    <row r="8" spans="1:37" ht="13.2" x14ac:dyDescent="0.25">
      <c r="A8" s="856"/>
      <c r="B8" s="864"/>
      <c r="C8" s="855"/>
      <c r="D8" s="855"/>
      <c r="E8" s="855"/>
      <c r="F8" s="855"/>
      <c r="G8" s="855"/>
      <c r="H8" s="855"/>
      <c r="I8" s="855"/>
      <c r="J8" s="855"/>
      <c r="K8" s="856"/>
      <c r="L8" s="856"/>
      <c r="M8" s="865"/>
      <c r="Y8" s="833"/>
      <c r="Z8" s="833"/>
      <c r="AA8" s="833" t="s">
        <v>115</v>
      </c>
      <c r="AB8" s="834">
        <v>15</v>
      </c>
      <c r="AC8" s="834">
        <v>10</v>
      </c>
      <c r="AD8" s="834">
        <v>7</v>
      </c>
      <c r="AE8" s="834">
        <v>5</v>
      </c>
      <c r="AF8" s="834">
        <v>4</v>
      </c>
      <c r="AG8" s="834">
        <v>3</v>
      </c>
      <c r="AH8" s="834">
        <v>2</v>
      </c>
      <c r="AI8" s="834">
        <v>1</v>
      </c>
      <c r="AJ8" s="834">
        <v>0</v>
      </c>
      <c r="AK8" s="834">
        <v>0</v>
      </c>
    </row>
    <row r="9" spans="1:37" ht="13.2" x14ac:dyDescent="0.25">
      <c r="A9" s="856" t="s">
        <v>116</v>
      </c>
      <c r="B9" s="857"/>
      <c r="C9" s="858" t="str">
        <f>IF($B9="","",VLOOKUP($B9,'1MD ELO (24)'!$A$7:$O$22,5))</f>
        <v/>
      </c>
      <c r="D9" s="858" t="str">
        <f>IF($B9="","",VLOOKUP($B9,'1MD ELO (24)'!$A$7:$O$22,15))</f>
        <v/>
      </c>
      <c r="E9" s="859" t="str">
        <f>UPPER(IF($B9="","",VLOOKUP($B9,'1MD ELO (24)'!$A$7:$O$22,2)))</f>
        <v/>
      </c>
      <c r="F9" s="860"/>
      <c r="G9" s="859" t="str">
        <f>IF($B9="","",VLOOKUP($B9,'1MD ELO (24)'!$A$7:$O$22,3))</f>
        <v/>
      </c>
      <c r="H9" s="860"/>
      <c r="I9" s="859" t="str">
        <f>IF($B9="","",VLOOKUP($B9,'1MD ELO (24)'!$A$7:$O$22,4))</f>
        <v/>
      </c>
      <c r="J9" s="855"/>
      <c r="K9" s="861"/>
      <c r="L9" s="862" t="str">
        <f>IF(K9="","",CONCATENATE(VLOOKUP($Y$3,$AB$1:$AK$1,K9)," pont"))</f>
        <v/>
      </c>
      <c r="M9" s="863"/>
      <c r="Y9" s="833"/>
      <c r="Z9" s="833"/>
      <c r="AA9" s="833" t="s">
        <v>117</v>
      </c>
      <c r="AB9" s="834">
        <v>10</v>
      </c>
      <c r="AC9" s="834">
        <v>6</v>
      </c>
      <c r="AD9" s="834">
        <v>4</v>
      </c>
      <c r="AE9" s="834">
        <v>2</v>
      </c>
      <c r="AF9" s="834">
        <v>1</v>
      </c>
      <c r="AG9" s="834">
        <v>0</v>
      </c>
      <c r="AH9" s="834">
        <v>0</v>
      </c>
      <c r="AI9" s="834">
        <v>0</v>
      </c>
      <c r="AJ9" s="834">
        <v>0</v>
      </c>
      <c r="AK9" s="834">
        <v>0</v>
      </c>
    </row>
    <row r="10" spans="1:37" ht="13.2" x14ac:dyDescent="0.25">
      <c r="A10" s="856"/>
      <c r="B10" s="864"/>
      <c r="C10" s="855"/>
      <c r="D10" s="855"/>
      <c r="E10" s="855"/>
      <c r="F10" s="855"/>
      <c r="G10" s="855"/>
      <c r="H10" s="855"/>
      <c r="I10" s="855"/>
      <c r="J10" s="855"/>
      <c r="K10" s="856"/>
      <c r="L10" s="856"/>
      <c r="M10" s="865"/>
      <c r="Y10" s="833"/>
      <c r="Z10" s="833"/>
      <c r="AA10" s="833" t="s">
        <v>118</v>
      </c>
      <c r="AB10" s="834">
        <v>6</v>
      </c>
      <c r="AC10" s="834">
        <v>3</v>
      </c>
      <c r="AD10" s="834">
        <v>2</v>
      </c>
      <c r="AE10" s="834">
        <v>1</v>
      </c>
      <c r="AF10" s="834">
        <v>0</v>
      </c>
      <c r="AG10" s="834">
        <v>0</v>
      </c>
      <c r="AH10" s="834">
        <v>0</v>
      </c>
      <c r="AI10" s="834">
        <v>0</v>
      </c>
      <c r="AJ10" s="834">
        <v>0</v>
      </c>
      <c r="AK10" s="834">
        <v>0</v>
      </c>
    </row>
    <row r="11" spans="1:37" ht="13.2" x14ac:dyDescent="0.25">
      <c r="A11" s="856" t="s">
        <v>119</v>
      </c>
      <c r="B11" s="857"/>
      <c r="C11" s="858" t="str">
        <f>IF($B11="","",VLOOKUP($B11,'1MD ELO (24)'!$A$7:$O$22,5))</f>
        <v/>
      </c>
      <c r="D11" s="858" t="str">
        <f>IF($B11="","",VLOOKUP($B11,'1MD ELO (24)'!$A$7:$O$22,15))</f>
        <v/>
      </c>
      <c r="E11" s="859" t="str">
        <f>UPPER(IF($B11="","",VLOOKUP($B11,'1MD ELO (24)'!$A$7:$O$22,2)))</f>
        <v/>
      </c>
      <c r="F11" s="860"/>
      <c r="G11" s="859" t="str">
        <f>IF($B11="","",VLOOKUP($B11,'1MD ELO (24)'!$A$7:$O$22,3))</f>
        <v/>
      </c>
      <c r="H11" s="860"/>
      <c r="I11" s="859" t="str">
        <f>IF($B11="","",VLOOKUP($B11,'1MD ELO (24)'!$A$7:$O$22,4))</f>
        <v/>
      </c>
      <c r="J11" s="855"/>
      <c r="K11" s="861"/>
      <c r="L11" s="862" t="str">
        <f>IF(K11="","",CONCATENATE(VLOOKUP($Y$3,$AB$1:$AK$1,K11)," pont"))</f>
        <v/>
      </c>
      <c r="M11" s="863"/>
      <c r="Y11" s="833"/>
      <c r="Z11" s="833"/>
      <c r="AA11" s="833" t="s">
        <v>120</v>
      </c>
      <c r="AB11" s="834">
        <v>3</v>
      </c>
      <c r="AC11" s="834">
        <v>2</v>
      </c>
      <c r="AD11" s="834">
        <v>1</v>
      </c>
      <c r="AE11" s="834">
        <v>0</v>
      </c>
      <c r="AF11" s="834">
        <v>0</v>
      </c>
      <c r="AG11" s="834">
        <v>0</v>
      </c>
      <c r="AH11" s="834">
        <v>0</v>
      </c>
      <c r="AI11" s="834">
        <v>0</v>
      </c>
      <c r="AJ11" s="834">
        <v>0</v>
      </c>
      <c r="AK11" s="834">
        <v>0</v>
      </c>
    </row>
    <row r="12" spans="1:37" ht="13.2" x14ac:dyDescent="0.25">
      <c r="A12" s="855"/>
      <c r="B12" s="855"/>
      <c r="C12" s="855"/>
      <c r="D12" s="855"/>
      <c r="E12" s="855"/>
      <c r="F12" s="855"/>
      <c r="G12" s="855"/>
      <c r="H12" s="855"/>
      <c r="I12" s="855"/>
      <c r="J12" s="855"/>
      <c r="K12" s="855"/>
      <c r="L12" s="855"/>
      <c r="M12" s="855"/>
      <c r="Y12" s="833"/>
      <c r="Z12" s="833"/>
      <c r="AA12" s="833" t="s">
        <v>121</v>
      </c>
      <c r="AB12" s="866">
        <v>0</v>
      </c>
      <c r="AC12" s="866">
        <v>0</v>
      </c>
      <c r="AD12" s="866">
        <v>0</v>
      </c>
      <c r="AE12" s="866">
        <v>0</v>
      </c>
      <c r="AF12" s="866">
        <v>0</v>
      </c>
      <c r="AG12" s="866">
        <v>0</v>
      </c>
      <c r="AH12" s="866">
        <v>0</v>
      </c>
      <c r="AI12" s="866">
        <v>0</v>
      </c>
      <c r="AJ12" s="866">
        <v>0</v>
      </c>
      <c r="AK12" s="866">
        <v>0</v>
      </c>
    </row>
    <row r="13" spans="1:37" ht="13.2" x14ac:dyDescent="0.25">
      <c r="A13" s="855"/>
      <c r="B13" s="855"/>
      <c r="C13" s="855"/>
      <c r="D13" s="855"/>
      <c r="E13" s="855"/>
      <c r="F13" s="855"/>
      <c r="G13" s="855"/>
      <c r="H13" s="855"/>
      <c r="I13" s="855"/>
      <c r="J13" s="855"/>
      <c r="K13" s="855"/>
      <c r="L13" s="855"/>
      <c r="M13" s="855"/>
      <c r="Y13" s="833"/>
      <c r="Z13" s="833"/>
      <c r="AA13" s="833" t="s">
        <v>122</v>
      </c>
      <c r="AB13" s="866">
        <v>0</v>
      </c>
      <c r="AC13" s="866">
        <v>0</v>
      </c>
      <c r="AD13" s="866">
        <v>0</v>
      </c>
      <c r="AE13" s="866">
        <v>0</v>
      </c>
      <c r="AF13" s="866">
        <v>0</v>
      </c>
      <c r="AG13" s="866">
        <v>0</v>
      </c>
      <c r="AH13" s="866">
        <v>0</v>
      </c>
      <c r="AI13" s="866">
        <v>0</v>
      </c>
      <c r="AJ13" s="866">
        <v>0</v>
      </c>
      <c r="AK13" s="866">
        <v>0</v>
      </c>
    </row>
    <row r="14" spans="1:37" ht="13.2" x14ac:dyDescent="0.25">
      <c r="A14" s="855"/>
      <c r="B14" s="855"/>
      <c r="C14" s="855"/>
      <c r="D14" s="855"/>
      <c r="E14" s="855"/>
      <c r="F14" s="855"/>
      <c r="G14" s="855"/>
      <c r="H14" s="855"/>
      <c r="I14" s="855"/>
      <c r="J14" s="855"/>
      <c r="K14" s="855"/>
      <c r="L14" s="855"/>
      <c r="M14" s="855"/>
      <c r="Y14" s="833"/>
      <c r="Z14" s="833"/>
      <c r="AA14" s="833"/>
      <c r="AB14" s="833"/>
      <c r="AC14" s="833"/>
      <c r="AD14" s="833"/>
      <c r="AE14" s="833"/>
      <c r="AF14" s="833"/>
      <c r="AG14" s="833"/>
      <c r="AH14" s="833"/>
      <c r="AI14" s="833"/>
      <c r="AJ14" s="833"/>
      <c r="AK14" s="833"/>
    </row>
    <row r="15" spans="1:37" ht="13.2" x14ac:dyDescent="0.25">
      <c r="A15" s="855"/>
      <c r="B15" s="855"/>
      <c r="C15" s="855"/>
      <c r="D15" s="855"/>
      <c r="E15" s="855"/>
      <c r="F15" s="855"/>
      <c r="G15" s="855"/>
      <c r="H15" s="855"/>
      <c r="I15" s="855"/>
      <c r="J15" s="855"/>
      <c r="K15" s="855"/>
      <c r="L15" s="855"/>
      <c r="M15" s="855"/>
      <c r="Y15" s="833"/>
      <c r="Z15" s="833"/>
      <c r="AA15" s="833"/>
      <c r="AB15" s="833"/>
      <c r="AC15" s="833"/>
      <c r="AD15" s="833"/>
      <c r="AE15" s="833"/>
      <c r="AF15" s="833"/>
      <c r="AG15" s="833"/>
      <c r="AH15" s="833"/>
      <c r="AI15" s="833"/>
      <c r="AJ15" s="833"/>
      <c r="AK15" s="833"/>
    </row>
    <row r="16" spans="1:37" ht="13.2" x14ac:dyDescent="0.25">
      <c r="A16" s="855"/>
      <c r="B16" s="855"/>
      <c r="C16" s="855"/>
      <c r="D16" s="855"/>
      <c r="E16" s="855"/>
      <c r="F16" s="855"/>
      <c r="G16" s="855"/>
      <c r="H16" s="855"/>
      <c r="I16" s="855"/>
      <c r="J16" s="855"/>
      <c r="K16" s="855"/>
      <c r="L16" s="855"/>
      <c r="M16" s="855"/>
      <c r="Y16" s="833"/>
      <c r="Z16" s="833"/>
      <c r="AA16" s="833" t="s">
        <v>98</v>
      </c>
      <c r="AB16" s="833">
        <v>300</v>
      </c>
      <c r="AC16" s="833">
        <v>250</v>
      </c>
      <c r="AD16" s="833">
        <v>220</v>
      </c>
      <c r="AE16" s="833">
        <v>180</v>
      </c>
      <c r="AF16" s="833">
        <v>160</v>
      </c>
      <c r="AG16" s="833">
        <v>150</v>
      </c>
      <c r="AH16" s="833">
        <v>140</v>
      </c>
      <c r="AI16" s="833">
        <v>130</v>
      </c>
      <c r="AJ16" s="833">
        <v>120</v>
      </c>
      <c r="AK16" s="833">
        <v>110</v>
      </c>
    </row>
    <row r="17" spans="1:37" ht="13.2" x14ac:dyDescent="0.25">
      <c r="A17" s="855"/>
      <c r="B17" s="855"/>
      <c r="C17" s="855"/>
      <c r="D17" s="855"/>
      <c r="E17" s="855"/>
      <c r="F17" s="855"/>
      <c r="G17" s="855"/>
      <c r="H17" s="855"/>
      <c r="I17" s="855"/>
      <c r="J17" s="855"/>
      <c r="K17" s="855"/>
      <c r="L17" s="855"/>
      <c r="M17" s="855"/>
      <c r="Y17" s="833"/>
      <c r="Z17" s="833"/>
      <c r="AA17" s="833" t="s">
        <v>101</v>
      </c>
      <c r="AB17" s="833">
        <v>250</v>
      </c>
      <c r="AC17" s="833">
        <v>200</v>
      </c>
      <c r="AD17" s="833">
        <v>160</v>
      </c>
      <c r="AE17" s="833">
        <v>140</v>
      </c>
      <c r="AF17" s="833">
        <v>120</v>
      </c>
      <c r="AG17" s="833">
        <v>110</v>
      </c>
      <c r="AH17" s="833">
        <v>100</v>
      </c>
      <c r="AI17" s="833">
        <v>90</v>
      </c>
      <c r="AJ17" s="833">
        <v>80</v>
      </c>
      <c r="AK17" s="833">
        <v>70</v>
      </c>
    </row>
    <row r="18" spans="1:37" ht="18.75" customHeight="1" x14ac:dyDescent="0.25">
      <c r="A18" s="855"/>
      <c r="B18" s="867"/>
      <c r="C18" s="867"/>
      <c r="D18" s="868" t="str">
        <f>E7</f>
        <v>RUSZTHI</v>
      </c>
      <c r="E18" s="868"/>
      <c r="F18" s="868" t="str">
        <f>E9</f>
        <v/>
      </c>
      <c r="G18" s="868"/>
      <c r="H18" s="868" t="str">
        <f>E11</f>
        <v/>
      </c>
      <c r="I18" s="868"/>
      <c r="J18" s="855"/>
      <c r="K18" s="855"/>
      <c r="L18" s="855"/>
      <c r="M18" s="855"/>
      <c r="Y18" s="833"/>
      <c r="Z18" s="833"/>
      <c r="AA18" s="833" t="s">
        <v>104</v>
      </c>
      <c r="AB18" s="833">
        <v>200</v>
      </c>
      <c r="AC18" s="833">
        <v>150</v>
      </c>
      <c r="AD18" s="833">
        <v>130</v>
      </c>
      <c r="AE18" s="833">
        <v>110</v>
      </c>
      <c r="AF18" s="833">
        <v>95</v>
      </c>
      <c r="AG18" s="833">
        <v>80</v>
      </c>
      <c r="AH18" s="833">
        <v>70</v>
      </c>
      <c r="AI18" s="833">
        <v>60</v>
      </c>
      <c r="AJ18" s="833">
        <v>55</v>
      </c>
      <c r="AK18" s="833">
        <v>50</v>
      </c>
    </row>
    <row r="19" spans="1:37" ht="18.75" customHeight="1" x14ac:dyDescent="0.25">
      <c r="A19" s="869" t="s">
        <v>98</v>
      </c>
      <c r="B19" s="870" t="str">
        <f>E7</f>
        <v>RUSZTHI</v>
      </c>
      <c r="C19" s="870"/>
      <c r="D19" s="871"/>
      <c r="E19" s="871"/>
      <c r="F19" s="872"/>
      <c r="G19" s="872"/>
      <c r="H19" s="872"/>
      <c r="I19" s="872"/>
      <c r="J19" s="855"/>
      <c r="K19" s="855"/>
      <c r="L19" s="855"/>
      <c r="M19" s="855"/>
      <c r="Y19" s="833"/>
      <c r="Z19" s="833"/>
      <c r="AA19" s="833" t="s">
        <v>112</v>
      </c>
      <c r="AB19" s="833">
        <v>150</v>
      </c>
      <c r="AC19" s="833">
        <v>120</v>
      </c>
      <c r="AD19" s="833">
        <v>100</v>
      </c>
      <c r="AE19" s="833">
        <v>80</v>
      </c>
      <c r="AF19" s="833">
        <v>70</v>
      </c>
      <c r="AG19" s="833">
        <v>60</v>
      </c>
      <c r="AH19" s="833">
        <v>55</v>
      </c>
      <c r="AI19" s="833">
        <v>50</v>
      </c>
      <c r="AJ19" s="833">
        <v>45</v>
      </c>
      <c r="AK19" s="833">
        <v>40</v>
      </c>
    </row>
    <row r="20" spans="1:37" ht="18.75" customHeight="1" x14ac:dyDescent="0.25">
      <c r="A20" s="869" t="s">
        <v>116</v>
      </c>
      <c r="B20" s="870" t="str">
        <f>E9</f>
        <v/>
      </c>
      <c r="C20" s="870"/>
      <c r="D20" s="872"/>
      <c r="E20" s="872"/>
      <c r="F20" s="871"/>
      <c r="G20" s="871"/>
      <c r="H20" s="872"/>
      <c r="I20" s="872"/>
      <c r="J20" s="855"/>
      <c r="K20" s="855"/>
      <c r="L20" s="855"/>
      <c r="M20" s="855"/>
      <c r="Y20" s="833"/>
      <c r="Z20" s="833"/>
      <c r="AA20" s="833" t="s">
        <v>113</v>
      </c>
      <c r="AB20" s="833">
        <v>120</v>
      </c>
      <c r="AC20" s="833">
        <v>90</v>
      </c>
      <c r="AD20" s="833">
        <v>65</v>
      </c>
      <c r="AE20" s="833">
        <v>55</v>
      </c>
      <c r="AF20" s="833">
        <v>50</v>
      </c>
      <c r="AG20" s="833">
        <v>45</v>
      </c>
      <c r="AH20" s="833">
        <v>40</v>
      </c>
      <c r="AI20" s="833">
        <v>35</v>
      </c>
      <c r="AJ20" s="833">
        <v>25</v>
      </c>
      <c r="AK20" s="833">
        <v>20</v>
      </c>
    </row>
    <row r="21" spans="1:37" ht="18.75" customHeight="1" x14ac:dyDescent="0.25">
      <c r="A21" s="869" t="s">
        <v>119</v>
      </c>
      <c r="B21" s="870" t="str">
        <f>E11</f>
        <v/>
      </c>
      <c r="C21" s="870"/>
      <c r="D21" s="872"/>
      <c r="E21" s="872"/>
      <c r="F21" s="872"/>
      <c r="G21" s="872"/>
      <c r="H21" s="871"/>
      <c r="I21" s="871"/>
      <c r="J21" s="855"/>
      <c r="K21" s="855"/>
      <c r="L21" s="855"/>
      <c r="M21" s="855"/>
      <c r="Y21" s="833"/>
      <c r="Z21" s="833"/>
      <c r="AA21" s="833" t="s">
        <v>114</v>
      </c>
      <c r="AB21" s="833">
        <v>90</v>
      </c>
      <c r="AC21" s="833">
        <v>60</v>
      </c>
      <c r="AD21" s="833">
        <v>45</v>
      </c>
      <c r="AE21" s="833">
        <v>34</v>
      </c>
      <c r="AF21" s="833">
        <v>27</v>
      </c>
      <c r="AG21" s="833">
        <v>22</v>
      </c>
      <c r="AH21" s="833">
        <v>18</v>
      </c>
      <c r="AI21" s="833">
        <v>15</v>
      </c>
      <c r="AJ21" s="833">
        <v>12</v>
      </c>
      <c r="AK21" s="833">
        <v>9</v>
      </c>
    </row>
    <row r="22" spans="1:37" ht="13.2" x14ac:dyDescent="0.25">
      <c r="A22" s="855"/>
      <c r="B22" s="855"/>
      <c r="C22" s="855"/>
      <c r="D22" s="855"/>
      <c r="E22" s="855"/>
      <c r="F22" s="855"/>
      <c r="G22" s="855"/>
      <c r="H22" s="855"/>
      <c r="I22" s="855"/>
      <c r="J22" s="855"/>
      <c r="K22" s="855"/>
      <c r="L22" s="855"/>
      <c r="M22" s="855"/>
      <c r="Y22" s="833"/>
      <c r="Z22" s="833"/>
      <c r="AA22" s="833" t="s">
        <v>115</v>
      </c>
      <c r="AB22" s="833">
        <v>60</v>
      </c>
      <c r="AC22" s="833">
        <v>40</v>
      </c>
      <c r="AD22" s="833">
        <v>30</v>
      </c>
      <c r="AE22" s="833">
        <v>20</v>
      </c>
      <c r="AF22" s="833">
        <v>18</v>
      </c>
      <c r="AG22" s="833">
        <v>15</v>
      </c>
      <c r="AH22" s="833">
        <v>12</v>
      </c>
      <c r="AI22" s="833">
        <v>10</v>
      </c>
      <c r="AJ22" s="833">
        <v>8</v>
      </c>
      <c r="AK22" s="833">
        <v>6</v>
      </c>
    </row>
    <row r="23" spans="1:37" ht="13.2" x14ac:dyDescent="0.25">
      <c r="A23" s="855"/>
      <c r="B23" s="855"/>
      <c r="C23" s="855"/>
      <c r="D23" s="855"/>
      <c r="E23" s="855"/>
      <c r="F23" s="855"/>
      <c r="G23" s="855"/>
      <c r="H23" s="855"/>
      <c r="I23" s="855"/>
      <c r="J23" s="855"/>
      <c r="K23" s="855"/>
      <c r="L23" s="855"/>
      <c r="M23" s="855"/>
      <c r="Y23" s="833"/>
      <c r="Z23" s="833"/>
      <c r="AA23" s="833" t="s">
        <v>117</v>
      </c>
      <c r="AB23" s="833">
        <v>40</v>
      </c>
      <c r="AC23" s="833">
        <v>25</v>
      </c>
      <c r="AD23" s="833">
        <v>18</v>
      </c>
      <c r="AE23" s="833">
        <v>13</v>
      </c>
      <c r="AF23" s="833">
        <v>8</v>
      </c>
      <c r="AG23" s="833">
        <v>7</v>
      </c>
      <c r="AH23" s="833">
        <v>6</v>
      </c>
      <c r="AI23" s="833">
        <v>5</v>
      </c>
      <c r="AJ23" s="833">
        <v>4</v>
      </c>
      <c r="AK23" s="833">
        <v>3</v>
      </c>
    </row>
    <row r="24" spans="1:37" ht="13.2" x14ac:dyDescent="0.25">
      <c r="A24" s="855"/>
      <c r="B24" s="855"/>
      <c r="C24" s="855"/>
      <c r="D24" s="855"/>
      <c r="E24" s="855"/>
      <c r="F24" s="855"/>
      <c r="G24" s="855"/>
      <c r="H24" s="855"/>
      <c r="I24" s="855"/>
      <c r="J24" s="855"/>
      <c r="K24" s="855"/>
      <c r="L24" s="855"/>
      <c r="M24" s="855"/>
      <c r="Y24" s="833"/>
      <c r="Z24" s="833"/>
      <c r="AA24" s="833" t="s">
        <v>118</v>
      </c>
      <c r="AB24" s="833">
        <v>25</v>
      </c>
      <c r="AC24" s="833">
        <v>15</v>
      </c>
      <c r="AD24" s="833">
        <v>13</v>
      </c>
      <c r="AE24" s="833">
        <v>7</v>
      </c>
      <c r="AF24" s="833">
        <v>6</v>
      </c>
      <c r="AG24" s="833">
        <v>5</v>
      </c>
      <c r="AH24" s="833">
        <v>4</v>
      </c>
      <c r="AI24" s="833">
        <v>3</v>
      </c>
      <c r="AJ24" s="833">
        <v>2</v>
      </c>
      <c r="AK24" s="833">
        <v>1</v>
      </c>
    </row>
    <row r="25" spans="1:37" ht="13.2" x14ac:dyDescent="0.25">
      <c r="A25" s="855"/>
      <c r="B25" s="855"/>
      <c r="C25" s="855"/>
      <c r="D25" s="855"/>
      <c r="E25" s="855"/>
      <c r="F25" s="855"/>
      <c r="G25" s="855"/>
      <c r="H25" s="855"/>
      <c r="I25" s="855"/>
      <c r="J25" s="855"/>
      <c r="K25" s="855"/>
      <c r="L25" s="855"/>
      <c r="M25" s="855"/>
      <c r="Y25" s="833"/>
      <c r="Z25" s="833"/>
      <c r="AA25" s="833" t="s">
        <v>120</v>
      </c>
      <c r="AB25" s="833">
        <v>15</v>
      </c>
      <c r="AC25" s="833">
        <v>10</v>
      </c>
      <c r="AD25" s="833">
        <v>8</v>
      </c>
      <c r="AE25" s="833">
        <v>4</v>
      </c>
      <c r="AF25" s="833">
        <v>3</v>
      </c>
      <c r="AG25" s="833">
        <v>2</v>
      </c>
      <c r="AH25" s="833">
        <v>1</v>
      </c>
      <c r="AI25" s="833">
        <v>0</v>
      </c>
      <c r="AJ25" s="833">
        <v>0</v>
      </c>
      <c r="AK25" s="833">
        <v>0</v>
      </c>
    </row>
    <row r="26" spans="1:37" ht="13.2" x14ac:dyDescent="0.25">
      <c r="A26" s="855"/>
      <c r="B26" s="855"/>
      <c r="C26" s="855"/>
      <c r="D26" s="855"/>
      <c r="E26" s="855"/>
      <c r="F26" s="855"/>
      <c r="G26" s="855"/>
      <c r="H26" s="855"/>
      <c r="I26" s="855"/>
      <c r="J26" s="855"/>
      <c r="K26" s="855"/>
      <c r="L26" s="855"/>
      <c r="M26" s="855"/>
      <c r="Y26" s="833"/>
      <c r="Z26" s="833"/>
      <c r="AA26" s="833" t="s">
        <v>121</v>
      </c>
      <c r="AB26" s="833">
        <v>10</v>
      </c>
      <c r="AC26" s="833">
        <v>6</v>
      </c>
      <c r="AD26" s="833">
        <v>4</v>
      </c>
      <c r="AE26" s="833">
        <v>2</v>
      </c>
      <c r="AF26" s="833">
        <v>1</v>
      </c>
      <c r="AG26" s="833">
        <v>0</v>
      </c>
      <c r="AH26" s="833">
        <v>0</v>
      </c>
      <c r="AI26" s="833">
        <v>0</v>
      </c>
      <c r="AJ26" s="833">
        <v>0</v>
      </c>
      <c r="AK26" s="833">
        <v>0</v>
      </c>
    </row>
    <row r="27" spans="1:37" ht="13.2" x14ac:dyDescent="0.25">
      <c r="A27" s="855"/>
      <c r="B27" s="855"/>
      <c r="C27" s="855"/>
      <c r="D27" s="855"/>
      <c r="E27" s="855"/>
      <c r="F27" s="855"/>
      <c r="G27" s="855"/>
      <c r="H27" s="855"/>
      <c r="I27" s="855"/>
      <c r="J27" s="855"/>
      <c r="K27" s="855"/>
      <c r="L27" s="855"/>
      <c r="M27" s="855"/>
      <c r="Y27" s="833"/>
      <c r="Z27" s="833"/>
      <c r="AA27" s="833" t="s">
        <v>122</v>
      </c>
      <c r="AB27" s="833">
        <v>3</v>
      </c>
      <c r="AC27" s="833">
        <v>2</v>
      </c>
      <c r="AD27" s="833">
        <v>1</v>
      </c>
      <c r="AE27" s="833">
        <v>0</v>
      </c>
      <c r="AF27" s="833">
        <v>0</v>
      </c>
      <c r="AG27" s="833">
        <v>0</v>
      </c>
      <c r="AH27" s="833">
        <v>0</v>
      </c>
      <c r="AI27" s="833">
        <v>0</v>
      </c>
      <c r="AJ27" s="833">
        <v>0</v>
      </c>
      <c r="AK27" s="833">
        <v>0</v>
      </c>
    </row>
    <row r="28" spans="1:37" ht="13.2" x14ac:dyDescent="0.25">
      <c r="A28" s="855"/>
      <c r="B28" s="855"/>
      <c r="C28" s="855"/>
      <c r="D28" s="855"/>
      <c r="E28" s="855"/>
      <c r="F28" s="855"/>
      <c r="G28" s="855"/>
      <c r="H28" s="855"/>
      <c r="I28" s="855"/>
      <c r="J28" s="855"/>
      <c r="K28" s="855"/>
      <c r="L28" s="855"/>
      <c r="M28" s="855"/>
    </row>
    <row r="29" spans="1:37" ht="13.2" x14ac:dyDescent="0.25">
      <c r="A29" s="855"/>
      <c r="B29" s="855"/>
      <c r="C29" s="855"/>
      <c r="D29" s="855"/>
      <c r="E29" s="855"/>
      <c r="F29" s="855"/>
      <c r="G29" s="855"/>
      <c r="H29" s="855"/>
      <c r="I29" s="855"/>
      <c r="J29" s="855"/>
      <c r="K29" s="855"/>
      <c r="L29" s="855"/>
      <c r="M29" s="855"/>
    </row>
    <row r="30" spans="1:37" ht="13.2" x14ac:dyDescent="0.25">
      <c r="A30" s="855"/>
      <c r="B30" s="855"/>
      <c r="C30" s="855"/>
      <c r="D30" s="855"/>
      <c r="E30" s="855"/>
      <c r="F30" s="855"/>
      <c r="G30" s="855"/>
      <c r="H30" s="855"/>
      <c r="I30" s="855"/>
      <c r="J30" s="855"/>
      <c r="K30" s="855"/>
      <c r="L30" s="855"/>
      <c r="M30" s="855"/>
    </row>
    <row r="31" spans="1:37" ht="13.2" x14ac:dyDescent="0.25">
      <c r="A31" s="855"/>
      <c r="B31" s="855"/>
      <c r="C31" s="855"/>
      <c r="D31" s="855"/>
      <c r="E31" s="855"/>
      <c r="F31" s="855"/>
      <c r="G31" s="855"/>
      <c r="H31" s="855"/>
      <c r="I31" s="855"/>
      <c r="J31" s="855"/>
      <c r="K31" s="855"/>
      <c r="L31" s="855"/>
      <c r="M31" s="855"/>
    </row>
    <row r="32" spans="1:37" ht="13.2" x14ac:dyDescent="0.25">
      <c r="A32" s="855"/>
      <c r="B32" s="855"/>
      <c r="C32" s="855"/>
      <c r="D32" s="855"/>
      <c r="E32" s="855"/>
      <c r="F32" s="855"/>
      <c r="G32" s="855"/>
      <c r="H32" s="855"/>
      <c r="I32" s="855"/>
      <c r="J32" s="855"/>
      <c r="K32" s="855"/>
      <c r="L32" s="860"/>
      <c r="M32" s="860"/>
    </row>
    <row r="33" spans="1:18" ht="13.2" x14ac:dyDescent="0.25">
      <c r="A33" s="873" t="s">
        <v>54</v>
      </c>
      <c r="B33" s="874"/>
      <c r="C33" s="875"/>
      <c r="D33" s="876" t="s">
        <v>60</v>
      </c>
      <c r="E33" s="877" t="s">
        <v>61</v>
      </c>
      <c r="F33" s="878"/>
      <c r="G33" s="876" t="s">
        <v>60</v>
      </c>
      <c r="H33" s="877" t="s">
        <v>123</v>
      </c>
      <c r="I33" s="879"/>
      <c r="J33" s="877" t="s">
        <v>124</v>
      </c>
      <c r="K33" s="880" t="s">
        <v>125</v>
      </c>
      <c r="L33" s="850"/>
      <c r="M33" s="881"/>
      <c r="N33" s="882"/>
      <c r="P33" s="883"/>
      <c r="Q33" s="883"/>
      <c r="R33" s="884"/>
    </row>
    <row r="34" spans="1:18" ht="13.2" x14ac:dyDescent="0.25">
      <c r="A34" s="885" t="s">
        <v>65</v>
      </c>
      <c r="B34" s="886"/>
      <c r="C34" s="887"/>
      <c r="D34" s="888"/>
      <c r="E34" s="889"/>
      <c r="F34" s="889"/>
      <c r="G34" s="890" t="s">
        <v>66</v>
      </c>
      <c r="H34" s="886"/>
      <c r="I34" s="891"/>
      <c r="J34" s="892"/>
      <c r="K34" s="893" t="s">
        <v>67</v>
      </c>
      <c r="L34" s="894"/>
      <c r="M34" s="895"/>
      <c r="P34" s="896"/>
      <c r="Q34" s="896"/>
      <c r="R34" s="897"/>
    </row>
    <row r="35" spans="1:18" ht="13.2" x14ac:dyDescent="0.25">
      <c r="A35" s="898" t="s">
        <v>126</v>
      </c>
      <c r="B35" s="899"/>
      <c r="C35" s="900"/>
      <c r="D35" s="901"/>
      <c r="E35" s="902"/>
      <c r="F35" s="902"/>
      <c r="G35" s="903" t="s">
        <v>69</v>
      </c>
      <c r="H35" s="904"/>
      <c r="I35" s="905"/>
      <c r="J35" s="906"/>
      <c r="K35" s="907"/>
      <c r="L35" s="860"/>
      <c r="M35" s="908"/>
      <c r="P35" s="897"/>
      <c r="Q35" s="909"/>
      <c r="R35" s="897"/>
    </row>
    <row r="36" spans="1:18" ht="13.2" x14ac:dyDescent="0.25">
      <c r="A36" s="910"/>
      <c r="B36" s="911"/>
      <c r="C36" s="912"/>
      <c r="D36" s="901"/>
      <c r="E36" s="913"/>
      <c r="F36" s="855"/>
      <c r="G36" s="903" t="s">
        <v>70</v>
      </c>
      <c r="H36" s="904"/>
      <c r="I36" s="905"/>
      <c r="J36" s="906"/>
      <c r="K36" s="893" t="s">
        <v>71</v>
      </c>
      <c r="L36" s="894"/>
      <c r="M36" s="914"/>
      <c r="P36" s="896"/>
      <c r="Q36" s="896"/>
      <c r="R36" s="897"/>
    </row>
    <row r="37" spans="1:18" ht="13.2" x14ac:dyDescent="0.25">
      <c r="A37" s="915"/>
      <c r="B37" s="916"/>
      <c r="C37" s="917"/>
      <c r="D37" s="901"/>
      <c r="E37" s="913"/>
      <c r="F37" s="855"/>
      <c r="G37" s="903" t="s">
        <v>72</v>
      </c>
      <c r="H37" s="904"/>
      <c r="I37" s="905"/>
      <c r="J37" s="906"/>
      <c r="K37" s="918"/>
      <c r="L37" s="855"/>
      <c r="M37" s="895"/>
      <c r="P37" s="897"/>
      <c r="Q37" s="909"/>
      <c r="R37" s="897"/>
    </row>
    <row r="38" spans="1:18" ht="13.2" x14ac:dyDescent="0.25">
      <c r="A38" s="919"/>
      <c r="B38" s="920"/>
      <c r="C38" s="921"/>
      <c r="D38" s="901"/>
      <c r="E38" s="913"/>
      <c r="F38" s="855"/>
      <c r="G38" s="903" t="s">
        <v>73</v>
      </c>
      <c r="H38" s="904"/>
      <c r="I38" s="905"/>
      <c r="J38" s="906"/>
      <c r="K38" s="898"/>
      <c r="L38" s="860"/>
      <c r="M38" s="908"/>
      <c r="P38" s="897"/>
      <c r="Q38" s="909"/>
      <c r="R38" s="897"/>
    </row>
    <row r="39" spans="1:18" ht="13.2" x14ac:dyDescent="0.25">
      <c r="A39" s="922"/>
      <c r="B39" s="923"/>
      <c r="C39" s="917"/>
      <c r="D39" s="901"/>
      <c r="E39" s="913"/>
      <c r="F39" s="855"/>
      <c r="G39" s="903" t="s">
        <v>74</v>
      </c>
      <c r="H39" s="904"/>
      <c r="I39" s="905"/>
      <c r="J39" s="906"/>
      <c r="K39" s="893" t="s">
        <v>34</v>
      </c>
      <c r="L39" s="894"/>
      <c r="M39" s="914"/>
      <c r="P39" s="896"/>
      <c r="Q39" s="896"/>
      <c r="R39" s="897"/>
    </row>
    <row r="40" spans="1:18" ht="13.2" x14ac:dyDescent="0.25">
      <c r="A40" s="922"/>
      <c r="B40" s="923"/>
      <c r="C40" s="924"/>
      <c r="D40" s="901"/>
      <c r="E40" s="913"/>
      <c r="F40" s="855"/>
      <c r="G40" s="903" t="s">
        <v>75</v>
      </c>
      <c r="H40" s="904"/>
      <c r="I40" s="905"/>
      <c r="J40" s="906"/>
      <c r="K40" s="918"/>
      <c r="L40" s="855"/>
      <c r="M40" s="895"/>
      <c r="P40" s="897"/>
      <c r="Q40" s="909"/>
      <c r="R40" s="897"/>
    </row>
    <row r="41" spans="1:18" ht="13.2" x14ac:dyDescent="0.25">
      <c r="A41" s="925"/>
      <c r="B41" s="926"/>
      <c r="C41" s="927"/>
      <c r="D41" s="928"/>
      <c r="E41" s="929"/>
      <c r="F41" s="860"/>
      <c r="G41" s="930" t="s">
        <v>76</v>
      </c>
      <c r="H41" s="899"/>
      <c r="I41" s="931"/>
      <c r="J41" s="932"/>
      <c r="K41" s="898">
        <f>L4</f>
        <v>0</v>
      </c>
      <c r="L41" s="860"/>
      <c r="M41" s="908"/>
      <c r="P41" s="897"/>
      <c r="Q41" s="909"/>
      <c r="R41" s="933"/>
    </row>
    <row r="42" spans="1:18" ht="13.2" x14ac:dyDescent="0.25"/>
    <row r="43" spans="1:18" ht="13.2" x14ac:dyDescent="0.25"/>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1" priority="2" operator="equal">
      <formula>"Bye"</formula>
    </cfRule>
  </conditionalFormatting>
  <conditionalFormatting sqref="R41">
    <cfRule type="expression" dxfId="0" priority="1">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FF00"/>
  </sheetPr>
  <dimension ref="A1:AK43"/>
  <sheetViews>
    <sheetView showZeros="0" zoomScale="85" zoomScaleNormal="85" workbookViewId="0">
      <selection activeCell="N14" sqref="N14"/>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t="str">
        <f>Altalanos!$B$8</f>
        <v>I. (U8) – Lány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c r="M3" s="57" t="s">
        <v>36</v>
      </c>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429"/>
      <c r="M4" s="369">
        <f>Altalanos!$E$10</f>
        <v>0</v>
      </c>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(2)'!$A$7:$O$22,5))</f>
        <v/>
      </c>
      <c r="D7" s="432" t="str">
        <f>IF($B7="","",VLOOKUP($B7,'1MD ELO (2)'!$A$7:$O$22,15))</f>
        <v/>
      </c>
      <c r="E7" s="724" t="str">
        <f>UPPER(IF($B7="","",VLOOKUP($B7,'1MD ELO (2)'!$A$7:$O$22,2)))</f>
        <v/>
      </c>
      <c r="F7" s="724"/>
      <c r="G7" s="724" t="str">
        <f>IF($B7="","",VLOOKUP($B7,'1MD ELO (2)'!$A$7:$O$22,3))</f>
        <v/>
      </c>
      <c r="H7" s="724"/>
      <c r="I7" s="1" t="str">
        <f>IF($B7="","",VLOOKUP($B7,'1MD ELO (2)'!$A$7:$O$22,4))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(2)'!$A$7:$O$22,5))</f>
        <v/>
      </c>
      <c r="D9" s="432" t="str">
        <f>IF($B9="","",VLOOKUP($B9,'1MD ELO (2)'!$A$7:$O$22,15))</f>
        <v/>
      </c>
      <c r="E9" s="724" t="str">
        <f>UPPER(IF($B9="","",VLOOKUP($B9,'1MD ELO (2)'!$A$7:$O$22,2)))</f>
        <v/>
      </c>
      <c r="F9" s="724"/>
      <c r="G9" s="724" t="str">
        <f>IF($B9="","",VLOOKUP($B9,'1MD ELO (2)'!$A$7:$O$22,3))</f>
        <v/>
      </c>
      <c r="H9" s="724"/>
      <c r="I9" s="1" t="str">
        <f>IF($B9="","",VLOOKUP($B9,'1MD ELO (2)'!$A$7:$O$22,4))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(2)'!$A$7:$O$22,5))</f>
        <v/>
      </c>
      <c r="D11" s="432" t="str">
        <f>IF($B11="","",VLOOKUP($B11,'1MD ELO (2)'!$A$7:$O$22,15))</f>
        <v/>
      </c>
      <c r="E11" s="724" t="str">
        <f>UPPER(IF($B11="","",VLOOKUP($B11,'1MD ELO (2)'!$A$7:$O$22,2)))</f>
        <v/>
      </c>
      <c r="F11" s="724"/>
      <c r="G11" s="724" t="str">
        <f>IF($B11="","",VLOOKUP($B11,'1MD ELO (2)'!$A$7:$O$22,3))</f>
        <v/>
      </c>
      <c r="H11" s="724"/>
      <c r="I11" s="1" t="str">
        <f>IF($B11="","",VLOOKUP($B11,'1MD ELO (2)'!$A$7:$O$22,4))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(2)'!$A$7:$O$22,5))</f>
        <v/>
      </c>
      <c r="D13" s="432" t="str">
        <f>IF($B13="","",VLOOKUP($B13,'1MD ELO (2)'!$A$7:$O$22,15))</f>
        <v/>
      </c>
      <c r="E13" s="724" t="str">
        <f>UPPER(IF($B13="","",VLOOKUP($B13,'1MD ELO (2)'!$A$7:$O$22,2)))</f>
        <v/>
      </c>
      <c r="F13" s="724"/>
      <c r="G13" s="724" t="str">
        <f>IF($B13="","",VLOOKUP($B13,'1MD ELO (2)'!$A$7:$O$22,3))</f>
        <v/>
      </c>
      <c r="H13" s="724"/>
      <c r="I13" s="1" t="str">
        <f>IF($B13="","",VLOOKUP($B13,'1MD ELO (2)'!$A$7:$O$22,4))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M4</f>
        <v>0</v>
      </c>
      <c r="L41" s="390"/>
      <c r="M41" s="419"/>
      <c r="P41" s="263"/>
      <c r="Q41" s="262"/>
      <c r="R41" s="425"/>
    </row>
    <row r="42" spans="1:18" ht="13.2" x14ac:dyDescent="0.25"/>
    <row r="43" spans="1:18" ht="13.2" x14ac:dyDescent="0.25"/>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H22:I22"/>
    <mergeCell ref="J22:K22"/>
    <mergeCell ref="B21:C21"/>
    <mergeCell ref="D21:E21"/>
    <mergeCell ref="F21:G21"/>
    <mergeCell ref="H21:I21"/>
    <mergeCell ref="J21:K21"/>
    <mergeCell ref="E34:F34"/>
    <mergeCell ref="E35:F35"/>
    <mergeCell ref="B22:C22"/>
    <mergeCell ref="D22:E22"/>
    <mergeCell ref="F22:G22"/>
  </mergeCells>
  <conditionalFormatting sqref="E7 E9 E11 E13">
    <cfRule type="cellIs" dxfId="1012" priority="3" operator="equal">
      <formula>"Bye"</formula>
    </cfRule>
  </conditionalFormatting>
  <conditionalFormatting sqref="R41">
    <cfRule type="expression" dxfId="1011"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FF00"/>
  </sheetPr>
  <dimension ref="A1:AK43"/>
  <sheetViews>
    <sheetView showZeros="0" zoomScale="85" zoomScaleNormal="85" workbookViewId="0">
      <selection activeCell="N14" sqref="N14"/>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t="str">
        <f>Altalanos!$B$8</f>
        <v>I. (U8) – Lány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4"/>
      <c r="R3" s="439"/>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65" t="s">
        <v>99</v>
      </c>
      <c r="Q4" s="362" t="s">
        <v>132</v>
      </c>
      <c r="R4" s="362" t="s">
        <v>130</v>
      </c>
      <c r="S4" s="45"/>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P5" s="372" t="s">
        <v>102</v>
      </c>
      <c r="Q5" s="373" t="s">
        <v>129</v>
      </c>
      <c r="R5" s="373" t="s">
        <v>133</v>
      </c>
      <c r="S5" s="45"/>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P6" s="375" t="s">
        <v>110</v>
      </c>
      <c r="Q6" s="376" t="s">
        <v>134</v>
      </c>
      <c r="R6" s="376" t="s">
        <v>100</v>
      </c>
      <c r="S6" s="45"/>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(2)'!$A$7:$O$22,5))</f>
        <v/>
      </c>
      <c r="D7" s="432" t="str">
        <f>IF($B7="","",VLOOKUP($B7,'1MD ELO (2)'!$A$7:$O$22,15))</f>
        <v/>
      </c>
      <c r="E7" s="724" t="str">
        <f>UPPER(IF($B7="","",VLOOKUP($B7,'1MD ELO (2)'!$A$7:$O$22,2)))</f>
        <v/>
      </c>
      <c r="F7" s="724"/>
      <c r="G7" s="724" t="str">
        <f>IF($B7="","",VLOOKUP($B7,'1MD ELO (2)'!$A$7:$O$22,3))</f>
        <v/>
      </c>
      <c r="H7" s="724"/>
      <c r="I7" s="1" t="str">
        <f>IF($B7="","",VLOOKUP($B7,'1MD ELO (2)'!$A$7:$O$22,4))</f>
        <v/>
      </c>
      <c r="J7" s="377"/>
      <c r="K7" s="382"/>
      <c r="L7" s="383" t="str">
        <f>IF(K7="","",CONCATENATE(VLOOKUP($Y$3,$AB$1:$AK$1,K7)," pont"))</f>
        <v/>
      </c>
      <c r="M7" s="384"/>
      <c r="P7" s="365" t="s">
        <v>135</v>
      </c>
      <c r="Q7" s="362" t="s">
        <v>103</v>
      </c>
      <c r="R7" s="362"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P8" s="372" t="s">
        <v>137</v>
      </c>
      <c r="Q8" s="373" t="s">
        <v>111</v>
      </c>
      <c r="R8" s="373" t="s">
        <v>138</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(2)'!$A$7:$O$22,5))</f>
        <v/>
      </c>
      <c r="D9" s="432" t="str">
        <f>IF($B9="","",VLOOKUP($B9,'1MD ELO (2)'!$A$7:$O$22,15))</f>
        <v/>
      </c>
      <c r="E9" s="724" t="str">
        <f>UPPER(IF($B9="","",VLOOKUP($B9,'1MD ELO (2)'!$A$7:$O$22,2)))</f>
        <v/>
      </c>
      <c r="F9" s="724"/>
      <c r="G9" s="724" t="str">
        <f>IF($B9="","",VLOOKUP($B9,'1MD ELO (2)'!$A$7:$O$22,3))</f>
        <v/>
      </c>
      <c r="H9" s="724"/>
      <c r="I9" s="1" t="str">
        <f>IF($B9="","",VLOOKUP($B9,'1MD ELO (2)'!$A$7:$O$22,4))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(2)'!$A$7:$O$22,5))</f>
        <v/>
      </c>
      <c r="D11" s="432" t="str">
        <f>IF($B11="","",VLOOKUP($B11,'1MD ELO (2)'!$A$7:$O$22,15))</f>
        <v/>
      </c>
      <c r="E11" s="724" t="str">
        <f>UPPER(IF($B11="","",VLOOKUP($B11,'1MD ELO (2)'!$A$7:$O$22,2)))</f>
        <v/>
      </c>
      <c r="F11" s="724"/>
      <c r="G11" s="724" t="str">
        <f>IF($B11="","",VLOOKUP($B11,'1MD ELO (2)'!$A$7:$O$22,3))</f>
        <v/>
      </c>
      <c r="H11" s="724"/>
      <c r="I11" s="1" t="str">
        <f>IF($B11="","",VLOOKUP($B11,'1MD ELO (2)'!$A$7:$O$22,4))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(2)'!$A$7:$O$22,5))</f>
        <v/>
      </c>
      <c r="D13" s="432" t="str">
        <f>IF($B13="","",VLOOKUP($B13,'1MD ELO (2)'!$A$7:$O$22,15))</f>
        <v/>
      </c>
      <c r="E13" s="724" t="str">
        <f>UPPER(IF($B13="","",VLOOKUP($B13,'1MD ELO (2)'!$A$7:$O$22,2)))</f>
        <v/>
      </c>
      <c r="F13" s="724"/>
      <c r="G13" s="724" t="str">
        <f>IF($B13="","",VLOOKUP($B13,'1MD ELO (2)'!$A$7:$O$22,3))</f>
        <v/>
      </c>
      <c r="H13" s="724"/>
      <c r="I13" s="1" t="str">
        <f>IF($B13="","",VLOOKUP($B13,'1MD ELO (2)'!$A$7:$O$22,4))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385"/>
      <c r="C14" s="435"/>
      <c r="D14" s="435"/>
      <c r="E14" s="435"/>
      <c r="F14" s="435"/>
      <c r="G14" s="435"/>
      <c r="H14" s="435"/>
      <c r="I14" s="435"/>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379"/>
      <c r="C15" s="432" t="str">
        <f>IF($B15="","",VLOOKUP($B15,'1MD ELO (2)'!$A$7:$O$22,5))</f>
        <v/>
      </c>
      <c r="D15" s="432" t="str">
        <f>IF($B15="","",VLOOKUP($B15,'1MD ELO (2)'!$A$7:$O$22,15))</f>
        <v/>
      </c>
      <c r="E15" s="724" t="str">
        <f>UPPER(IF($B15="","",VLOOKUP($B15,'1MD ELO (2)'!$A$7:$O$22,2)))</f>
        <v/>
      </c>
      <c r="F15" s="724"/>
      <c r="G15" s="724" t="str">
        <f>IF($B15="","",VLOOKUP($B15,'1MD ELO (2)'!$A$7:$O$22,3))</f>
        <v/>
      </c>
      <c r="H15" s="724"/>
      <c r="I15" s="1" t="str">
        <f>IF($B15="","",VLOOKUP($B15,'1MD ELO (2)'!$A$7:$O$22,4))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718" t="str">
        <f>E15</f>
        <v/>
      </c>
      <c r="M18" s="718"/>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718"/>
      <c r="M19" s="718"/>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718"/>
      <c r="M20" s="718"/>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716"/>
      <c r="M21" s="716"/>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716"/>
      <c r="M22" s="716"/>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139</v>
      </c>
      <c r="B23" s="715" t="str">
        <f>E15</f>
        <v/>
      </c>
      <c r="C23" s="715"/>
      <c r="D23" s="716"/>
      <c r="E23" s="716"/>
      <c r="F23" s="716"/>
      <c r="G23" s="716"/>
      <c r="H23" s="718"/>
      <c r="I23" s="718"/>
      <c r="J23" s="718"/>
      <c r="K23" s="718"/>
      <c r="L23" s="717"/>
      <c r="M23" s="71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s>
  <conditionalFormatting sqref="E7 E9 E11 E13 E15">
    <cfRule type="cellIs" dxfId="1010" priority="3" operator="equal">
      <formula>"Bye"</formula>
    </cfRule>
  </conditionalFormatting>
  <conditionalFormatting sqref="R41">
    <cfRule type="expression" dxfId="1009"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FF00"/>
  </sheetPr>
  <dimension ref="A1:AK49"/>
  <sheetViews>
    <sheetView showZeros="0" zoomScale="85" zoomScaleNormal="85" workbookViewId="0">
      <selection activeCell="N15" sqref="N15"/>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t="str">
        <f>Altalanos!$B$8</f>
        <v>I. (U8) – Lány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O5" s="365" t="s">
        <v>99</v>
      </c>
      <c r="P5" s="362" t="s">
        <v>100</v>
      </c>
      <c r="R5" s="365" t="s">
        <v>99</v>
      </c>
      <c r="S5" s="440" t="s">
        <v>140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O6" s="372" t="s">
        <v>102</v>
      </c>
      <c r="P6" s="373" t="s">
        <v>103</v>
      </c>
      <c r="R6" s="372" t="s">
        <v>102</v>
      </c>
      <c r="S6" s="441" t="s">
        <v>141</v>
      </c>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(2)'!$A$7:$O$22,5))</f>
        <v/>
      </c>
      <c r="D7" s="239" t="str">
        <f>IF($B7="","",VLOOKUP($B7,'1MD ELO (2)'!$A$7:$O$22,15))</f>
        <v/>
      </c>
      <c r="E7" s="443" t="str">
        <f>UPPER(IF($B7="","",VLOOKUP($B7,'1MD ELO (2)'!$A$7:$O$22,2)))</f>
        <v/>
      </c>
      <c r="F7" s="444"/>
      <c r="G7" s="443" t="str">
        <f>IF($B7="","",VLOOKUP($B7,'1MD ELO (2)'!$A$7:$O$22,3))</f>
        <v/>
      </c>
      <c r="H7" s="444"/>
      <c r="I7" s="443" t="str">
        <f>IF($B7="","",VLOOKUP($B7,'1MD ELO (2)'!$A$7:$O$22,4))</f>
        <v/>
      </c>
      <c r="J7" s="377"/>
      <c r="K7" s="382"/>
      <c r="L7" s="383" t="str">
        <f>IF(K7="","",CONCATENATE(VLOOKUP($Y$3,$AB$1:$AK$1,K7)," pont"))</f>
        <v/>
      </c>
      <c r="M7" s="384"/>
      <c r="O7" s="375" t="s">
        <v>110</v>
      </c>
      <c r="P7" s="376" t="s">
        <v>111</v>
      </c>
      <c r="R7" s="375" t="s">
        <v>110</v>
      </c>
      <c r="S7" s="445"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(2)'!$A$7:$O$22,5))</f>
        <v/>
      </c>
      <c r="D9" s="239" t="str">
        <f>IF($B9="","",VLOOKUP($B9,'1MD ELO (2)'!$A$7:$O$22,15))</f>
        <v/>
      </c>
      <c r="E9" s="380" t="str">
        <f>UPPER(IF($B9="","",VLOOKUP($B9,'1MD ELO (2)'!$A$7:$O$22,2)))</f>
        <v/>
      </c>
      <c r="F9" s="381"/>
      <c r="G9" s="380" t="str">
        <f>IF($B9="","",VLOOKUP($B9,'1MD ELO (2)'!$A$7:$O$22,3))</f>
        <v/>
      </c>
      <c r="H9" s="381"/>
      <c r="I9" s="380" t="str">
        <f>IF($B9="","",VLOOKUP($B9,'1MD ELO (2)'!$A$7:$O$22,4))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(2)'!$A$7:$O$22,5))</f>
        <v/>
      </c>
      <c r="D11" s="239" t="str">
        <f>IF($B11="","",VLOOKUP($B11,'1MD ELO (2)'!$A$7:$O$22,15))</f>
        <v/>
      </c>
      <c r="E11" s="380" t="str">
        <f>UPPER(IF($B11="","",VLOOKUP($B11,'1MD ELO (2)'!$A$7:$O$22,2)))</f>
        <v/>
      </c>
      <c r="F11" s="381"/>
      <c r="G11" s="380" t="str">
        <f>IF($B11="","",VLOOKUP($B11,'1MD ELO (2)'!$A$7:$O$22,3))</f>
        <v/>
      </c>
      <c r="H11" s="381"/>
      <c r="I11" s="380" t="str">
        <f>IF($B11="","",VLOOKUP($B11,'1MD ELO (2)'!$A$7:$O$22,4))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(2)'!$A$7:$O$22,5))</f>
        <v/>
      </c>
      <c r="D13" s="239" t="str">
        <f>IF($B13="","",VLOOKUP($B13,'1MD ELO (2)'!$A$7:$O$22,15))</f>
        <v/>
      </c>
      <c r="E13" s="443" t="str">
        <f>UPPER(IF($B13="","",VLOOKUP($B13,'1MD ELO (2)'!$A$7:$O$22,2)))</f>
        <v/>
      </c>
      <c r="F13" s="444"/>
      <c r="G13" s="443" t="str">
        <f>IF($B13="","",VLOOKUP($B13,'1MD ELO (2)'!$A$7:$O$22,3))</f>
        <v/>
      </c>
      <c r="H13" s="444"/>
      <c r="I13" s="443" t="str">
        <f>IF($B13="","",VLOOKUP($B13,'1MD ELO (2)'!$A$7:$O$22,4))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(2)'!$A$7:$O$22,5))</f>
        <v/>
      </c>
      <c r="D15" s="239" t="str">
        <f>IF($B15="","",VLOOKUP($B15,'1MD ELO (2)'!$A$7:$O$22,15))</f>
        <v/>
      </c>
      <c r="E15" s="380" t="str">
        <f>UPPER(IF($B15="","",VLOOKUP($B15,'1MD ELO (2)'!$A$7:$O$22,2)))</f>
        <v/>
      </c>
      <c r="F15" s="381"/>
      <c r="G15" s="380" t="str">
        <f>IF($B15="","",VLOOKUP($B15,'1MD ELO (2)'!$A$7:$O$22,3))</f>
        <v/>
      </c>
      <c r="H15" s="381"/>
      <c r="I15" s="380" t="str">
        <f>IF($B15="","",VLOOKUP($B15,'1MD ELO (2)'!$A$7:$O$22,4))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(2)'!$A$7:$O$22,5))</f>
        <v/>
      </c>
      <c r="D17" s="239" t="str">
        <f>IF($B17="","",VLOOKUP($B17,'1MD ELO (2)'!$A$7:$O$22,15))</f>
        <v/>
      </c>
      <c r="E17" s="380" t="str">
        <f>UPPER(IF($B17="","",VLOOKUP($B17,'1MD ELO (2)'!$A$7:$O$22,2)))</f>
        <v/>
      </c>
      <c r="F17" s="381"/>
      <c r="G17" s="380" t="str">
        <f>IF($B17="","",VLOOKUP($B17,'1MD ELO (2)'!$A$7:$O$22,3))</f>
        <v/>
      </c>
      <c r="H17" s="381"/>
      <c r="I17" s="380" t="str">
        <f>IF($B17="","",VLOOKUP($B17,'1MD ELO (2)'!$A$7:$O$22,4))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7"/>
      <c r="B18" s="377"/>
      <c r="C18" s="377"/>
      <c r="D18" s="377"/>
      <c r="E18" s="377"/>
      <c r="F18" s="377"/>
      <c r="G18" s="377"/>
      <c r="H18" s="377"/>
      <c r="I18" s="377"/>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7"/>
      <c r="B19" s="377"/>
      <c r="C19" s="377"/>
      <c r="D19" s="377"/>
      <c r="E19" s="377"/>
      <c r="F19" s="377"/>
      <c r="G19" s="377"/>
      <c r="H19" s="377"/>
      <c r="I19" s="377"/>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377"/>
      <c r="K27" s="377"/>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377"/>
      <c r="K28" s="377"/>
      <c r="L28" s="377"/>
      <c r="M28" s="449"/>
    </row>
    <row r="29" spans="1:37" ht="18.75" customHeight="1" x14ac:dyDescent="0.25">
      <c r="A29" s="389" t="s">
        <v>139</v>
      </c>
      <c r="B29" s="715" t="str">
        <f>E15</f>
        <v/>
      </c>
      <c r="C29" s="715"/>
      <c r="D29" s="716"/>
      <c r="E29" s="716"/>
      <c r="F29" s="717"/>
      <c r="G29" s="717"/>
      <c r="H29" s="716"/>
      <c r="I29" s="716"/>
      <c r="J29" s="377"/>
      <c r="K29" s="377"/>
      <c r="L29" s="377"/>
      <c r="M29" s="449"/>
    </row>
    <row r="30" spans="1:37" ht="18.75" customHeight="1" x14ac:dyDescent="0.25">
      <c r="A30" s="389" t="s">
        <v>142</v>
      </c>
      <c r="B30" s="715" t="str">
        <f>E17</f>
        <v/>
      </c>
      <c r="C30" s="715"/>
      <c r="D30" s="716"/>
      <c r="E30" s="716"/>
      <c r="F30" s="716"/>
      <c r="G30" s="716"/>
      <c r="H30" s="717"/>
      <c r="I30" s="717"/>
      <c r="J30" s="377"/>
      <c r="K30" s="377"/>
      <c r="L30" s="377"/>
      <c r="M30" s="449"/>
    </row>
    <row r="31" spans="1:37" ht="13.2" x14ac:dyDescent="0.25">
      <c r="A31" s="377"/>
      <c r="B31" s="377"/>
      <c r="C31" s="377"/>
      <c r="D31" s="377"/>
      <c r="E31" s="377"/>
      <c r="F31" s="377"/>
      <c r="G31" s="377"/>
      <c r="H31" s="377"/>
      <c r="I31" s="377"/>
      <c r="J31" s="377"/>
      <c r="K31" s="377"/>
      <c r="L31" s="377"/>
      <c r="M31" s="377"/>
    </row>
    <row r="32" spans="1:37" ht="13.2" x14ac:dyDescent="0.25">
      <c r="A32" s="377" t="s">
        <v>82</v>
      </c>
      <c r="B32" s="377"/>
      <c r="C32" s="725" t="str">
        <f>IF(M23=1,B23,IF(M24=1,B24,IF(M25=1,B25,"")))</f>
        <v/>
      </c>
      <c r="D32" s="725"/>
      <c r="E32" s="378" t="s">
        <v>143</v>
      </c>
      <c r="F32" s="725" t="str">
        <f>IF(M28=1,B28,IF(M29=1,B29,IF(M30=1,B30,"")))</f>
        <v/>
      </c>
      <c r="G32" s="725"/>
      <c r="H32" s="377"/>
      <c r="I32" s="390"/>
      <c r="J32" s="377"/>
      <c r="K32" s="377"/>
      <c r="L32" s="377"/>
      <c r="M32" s="377"/>
    </row>
    <row r="33" spans="1:18" ht="13.2" x14ac:dyDescent="0.25">
      <c r="A33" s="377"/>
      <c r="B33" s="377"/>
      <c r="C33" s="377"/>
      <c r="D33" s="377"/>
      <c r="E33" s="377"/>
      <c r="F33" s="378"/>
      <c r="G33" s="378"/>
      <c r="H33" s="377"/>
      <c r="I33" s="377"/>
      <c r="J33" s="377"/>
      <c r="K33" s="377"/>
      <c r="L33" s="377"/>
      <c r="M33" s="377"/>
    </row>
    <row r="34" spans="1:18" ht="13.2" x14ac:dyDescent="0.25">
      <c r="A34" s="377" t="s">
        <v>144</v>
      </c>
      <c r="B34" s="377"/>
      <c r="C34" s="725" t="str">
        <f>IF(M23=2,B23,IF(M24=2,B24,IF(M25=2,B25,"")))</f>
        <v/>
      </c>
      <c r="D34" s="725"/>
      <c r="E34" s="378" t="s">
        <v>143</v>
      </c>
      <c r="F34" s="725" t="str">
        <f>IF(M28=2,B28,IF(M29=2,B29,IF(M30=2,B30,"")))</f>
        <v/>
      </c>
      <c r="G34" s="725"/>
      <c r="H34" s="377"/>
      <c r="I34" s="390"/>
      <c r="J34" s="377"/>
      <c r="K34" s="377"/>
      <c r="L34" s="377"/>
      <c r="M34" s="377"/>
    </row>
    <row r="35" spans="1:18" ht="13.2" x14ac:dyDescent="0.25">
      <c r="A35" s="377"/>
      <c r="B35" s="377"/>
      <c r="C35" s="378"/>
      <c r="D35" s="378"/>
      <c r="E35" s="378"/>
      <c r="F35" s="378"/>
      <c r="G35" s="378"/>
      <c r="H35" s="377"/>
      <c r="I35" s="377"/>
      <c r="J35" s="377"/>
      <c r="K35" s="377"/>
      <c r="L35" s="377"/>
      <c r="M35" s="377"/>
    </row>
    <row r="36" spans="1:18" ht="13.2" x14ac:dyDescent="0.25">
      <c r="A36" s="377" t="s">
        <v>145</v>
      </c>
      <c r="B36" s="377"/>
      <c r="C36" s="725" t="str">
        <f>IF(M23=3,B23,IF(M24=3,B24,IF(M25=3,B25,"")))</f>
        <v/>
      </c>
      <c r="D36" s="725"/>
      <c r="E36" s="378" t="s">
        <v>143</v>
      </c>
      <c r="F36" s="725" t="str">
        <f>IF(M28=3,B28,IF(M29=3,B29,IF(M30=3,B30,"")))</f>
        <v/>
      </c>
      <c r="G36" s="725"/>
      <c r="H36" s="377"/>
      <c r="I36" s="390"/>
      <c r="J36" s="377"/>
      <c r="K36" s="377"/>
      <c r="L36" s="377"/>
      <c r="M36" s="377"/>
    </row>
    <row r="37" spans="1:18" ht="13.2" x14ac:dyDescent="0.25">
      <c r="A37" s="377"/>
      <c r="B37" s="377"/>
      <c r="C37" s="377"/>
      <c r="D37" s="377"/>
      <c r="E37" s="377"/>
      <c r="F37" s="377"/>
      <c r="G37" s="377"/>
      <c r="H37" s="377"/>
      <c r="I37" s="377"/>
      <c r="J37" s="377"/>
      <c r="K37" s="377"/>
      <c r="L37" s="377"/>
      <c r="M37" s="377"/>
    </row>
    <row r="38" spans="1:18" ht="13.2" x14ac:dyDescent="0.25">
      <c r="A38" s="377"/>
      <c r="B38" s="377"/>
      <c r="C38" s="377"/>
      <c r="D38" s="377"/>
      <c r="E38" s="377"/>
      <c r="F38" s="377"/>
      <c r="G38" s="377"/>
      <c r="H38" s="377"/>
      <c r="I38" s="377"/>
      <c r="J38" s="377"/>
      <c r="K38" s="377"/>
      <c r="L38" s="390"/>
      <c r="M38" s="377"/>
    </row>
    <row r="39" spans="1:18" ht="13.2" x14ac:dyDescent="0.25">
      <c r="A39" s="242" t="s">
        <v>54</v>
      </c>
      <c r="B39" s="243"/>
      <c r="C39" s="244"/>
      <c r="D39" s="391" t="s">
        <v>60</v>
      </c>
      <c r="E39" s="392" t="s">
        <v>61</v>
      </c>
      <c r="F39" s="393"/>
      <c r="G39" s="391" t="s">
        <v>60</v>
      </c>
      <c r="H39" s="392" t="s">
        <v>123</v>
      </c>
      <c r="I39" s="394"/>
      <c r="J39" s="392" t="s">
        <v>124</v>
      </c>
      <c r="K39" s="395" t="s">
        <v>125</v>
      </c>
      <c r="L39" s="36"/>
      <c r="M39" s="393"/>
      <c r="P39" s="398"/>
      <c r="Q39" s="398"/>
      <c r="R39" s="399"/>
    </row>
    <row r="40" spans="1:18" ht="13.2" x14ac:dyDescent="0.25">
      <c r="A40" s="400" t="s">
        <v>65</v>
      </c>
      <c r="B40" s="401"/>
      <c r="C40" s="402"/>
      <c r="D40" s="403">
        <v>1</v>
      </c>
      <c r="E40" s="713" t="str">
        <f>IF(D40&gt;$R$47,,UPPER(VLOOKUP(D40,'1MD ELO (2)'!$A$7:$Q$134,2)))</f>
        <v>NÁNÁSI</v>
      </c>
      <c r="F40" s="713"/>
      <c r="G40" s="404" t="s">
        <v>66</v>
      </c>
      <c r="H40" s="401"/>
      <c r="I40" s="405"/>
      <c r="J40" s="406"/>
      <c r="K40" s="407" t="s">
        <v>67</v>
      </c>
      <c r="L40" s="408"/>
      <c r="M40" s="420"/>
      <c r="P40" s="410"/>
      <c r="Q40" s="410"/>
      <c r="R40" s="263"/>
    </row>
    <row r="41" spans="1:18" ht="13.2" x14ac:dyDescent="0.25">
      <c r="A41" s="411" t="s">
        <v>126</v>
      </c>
      <c r="B41" s="412"/>
      <c r="C41" s="413"/>
      <c r="D41" s="414">
        <v>2</v>
      </c>
      <c r="E41" s="714" t="str">
        <f>IF(D41&gt;$R$47,,UPPER(VLOOKUP(D41,'1MD ELO (2)'!$A$7:$Q$134,2)))</f>
        <v>LENTE</v>
      </c>
      <c r="F41" s="714"/>
      <c r="G41" s="415" t="s">
        <v>69</v>
      </c>
      <c r="H41" s="416"/>
      <c r="I41" s="417"/>
      <c r="J41" s="260"/>
      <c r="K41" s="418"/>
      <c r="L41" s="390"/>
      <c r="M41" s="419"/>
      <c r="P41" s="263"/>
      <c r="Q41" s="262"/>
      <c r="R41" s="263"/>
    </row>
    <row r="42" spans="1:18" ht="13.2" x14ac:dyDescent="0.25">
      <c r="A42" s="275"/>
      <c r="B42" s="276"/>
      <c r="C42" s="278"/>
      <c r="D42" s="414"/>
      <c r="E42" s="258"/>
      <c r="F42" s="377"/>
      <c r="G42" s="415" t="s">
        <v>70</v>
      </c>
      <c r="H42" s="416"/>
      <c r="I42" s="417"/>
      <c r="J42" s="260"/>
      <c r="K42" s="407" t="s">
        <v>71</v>
      </c>
      <c r="L42" s="408"/>
      <c r="M42" s="420"/>
      <c r="P42" s="410"/>
      <c r="Q42" s="410"/>
      <c r="R42" s="263"/>
    </row>
    <row r="43" spans="1:18" ht="13.2" x14ac:dyDescent="0.25">
      <c r="A43" s="279"/>
      <c r="B43" s="182"/>
      <c r="C43" s="280"/>
      <c r="D43" s="414"/>
      <c r="E43" s="258"/>
      <c r="F43" s="377"/>
      <c r="G43" s="415" t="s">
        <v>72</v>
      </c>
      <c r="H43" s="416"/>
      <c r="I43" s="417"/>
      <c r="J43" s="260"/>
      <c r="K43" s="421"/>
      <c r="L43" s="377"/>
      <c r="M43" s="409"/>
      <c r="P43" s="263"/>
      <c r="Q43" s="262"/>
      <c r="R43" s="263"/>
    </row>
    <row r="44" spans="1:18" ht="13.2" x14ac:dyDescent="0.25">
      <c r="A44" s="281"/>
      <c r="B44" s="282"/>
      <c r="C44" s="283"/>
      <c r="D44" s="414"/>
      <c r="E44" s="258"/>
      <c r="F44" s="377"/>
      <c r="G44" s="415" t="s">
        <v>73</v>
      </c>
      <c r="H44" s="416"/>
      <c r="I44" s="417"/>
      <c r="J44" s="260"/>
      <c r="K44" s="411"/>
      <c r="L44" s="390"/>
      <c r="M44" s="419"/>
      <c r="P44" s="263"/>
      <c r="Q44" s="262"/>
      <c r="R44" s="263"/>
    </row>
    <row r="45" spans="1:18" ht="13.2" x14ac:dyDescent="0.25">
      <c r="A45" s="284"/>
      <c r="B45" s="19"/>
      <c r="C45" s="280"/>
      <c r="D45" s="414"/>
      <c r="E45" s="258"/>
      <c r="F45" s="377"/>
      <c r="G45" s="415" t="s">
        <v>74</v>
      </c>
      <c r="H45" s="416"/>
      <c r="I45" s="417"/>
      <c r="J45" s="260"/>
      <c r="K45" s="407" t="s">
        <v>34</v>
      </c>
      <c r="L45" s="408"/>
      <c r="M45" s="420"/>
      <c r="P45" s="410"/>
      <c r="Q45" s="410"/>
      <c r="R45" s="263"/>
    </row>
    <row r="46" spans="1:18" ht="13.2" x14ac:dyDescent="0.25">
      <c r="A46" s="284"/>
      <c r="B46" s="19"/>
      <c r="C46" s="286"/>
      <c r="D46" s="414"/>
      <c r="E46" s="258"/>
      <c r="F46" s="377"/>
      <c r="G46" s="415" t="s">
        <v>75</v>
      </c>
      <c r="H46" s="416"/>
      <c r="I46" s="417"/>
      <c r="J46" s="260"/>
      <c r="K46" s="421"/>
      <c r="L46" s="377"/>
      <c r="M46" s="409"/>
      <c r="P46" s="263"/>
      <c r="Q46" s="262"/>
      <c r="R46" s="263"/>
    </row>
    <row r="47" spans="1:18" ht="13.2" x14ac:dyDescent="0.25">
      <c r="A47" s="287"/>
      <c r="B47" s="288"/>
      <c r="C47" s="290"/>
      <c r="D47" s="422"/>
      <c r="E47" s="292"/>
      <c r="F47" s="390"/>
      <c r="G47" s="423" t="s">
        <v>76</v>
      </c>
      <c r="H47" s="412"/>
      <c r="I47" s="424"/>
      <c r="J47" s="294"/>
      <c r="K47" s="411">
        <f>L4</f>
        <v>0</v>
      </c>
      <c r="L47" s="390"/>
      <c r="M47" s="419"/>
      <c r="P47" s="263"/>
      <c r="Q47" s="262"/>
      <c r="R47" s="425">
        <f>MIN(4,'1MD ELO (2)'!Q5)</f>
        <v>4</v>
      </c>
    </row>
    <row r="48" spans="1:18" ht="13.2" x14ac:dyDescent="0.25"/>
    <row r="49" ht="13.2" x14ac:dyDescent="0.25"/>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1008" priority="2" operator="equal">
      <formula>"Bye"</formula>
    </cfRule>
  </conditionalFormatting>
  <conditionalFormatting sqref="R47">
    <cfRule type="expression" dxfId="1007"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FF00"/>
  </sheetPr>
  <dimension ref="A1:AK51"/>
  <sheetViews>
    <sheetView showZeros="0" zoomScale="85" zoomScaleNormal="85" workbookViewId="0">
      <selection activeCell="P13" sqref="P13"/>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t="str">
        <f>Altalanos!$B$8</f>
        <v>I. (U8) – Lány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(2)'!$A$7:$O$22,5))</f>
        <v/>
      </c>
      <c r="D7" s="239" t="str">
        <f>IF($B7="","",VLOOKUP($B7,'1MD ELO (2)'!$A$7:$O$22,15))</f>
        <v/>
      </c>
      <c r="E7" s="443" t="str">
        <f>UPPER(IF($B7="","",VLOOKUP($B7,'1MD ELO (2)'!$A$7:$O$22,2)))</f>
        <v/>
      </c>
      <c r="F7" s="444"/>
      <c r="G7" s="443" t="str">
        <f>IF($B7="","",VLOOKUP($B7,'1MD ELO (2)'!$A$7:$O$22,3))</f>
        <v/>
      </c>
      <c r="H7" s="444"/>
      <c r="I7" s="443" t="str">
        <f>IF($B7="","",VLOOKUP($B7,'1MD ELO (2)'!$A$7:$O$22,4))</f>
        <v/>
      </c>
      <c r="J7" s="377"/>
      <c r="K7" s="382"/>
      <c r="L7" s="383" t="str">
        <f>IF(K7="","",CONCATENATE(VLOOKUP($Y$3,$AB$1:$AK$1,K7)," pont"))</f>
        <v/>
      </c>
      <c r="M7" s="384"/>
      <c r="Q7" s="365" t="s">
        <v>99</v>
      </c>
      <c r="R7" s="440" t="s">
        <v>140</v>
      </c>
      <c r="S7" s="440" t="s">
        <v>146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141</v>
      </c>
      <c r="S8" s="441" t="s">
        <v>147</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(2)'!$A$7:$O$22,5))</f>
        <v/>
      </c>
      <c r="D9" s="239" t="str">
        <f>IF($B9="","",VLOOKUP($B9,'1MD ELO (2)'!$A$7:$O$22,15))</f>
        <v/>
      </c>
      <c r="E9" s="380" t="str">
        <f>UPPER(IF($B9="","",VLOOKUP($B9,'1MD ELO (2)'!$A$7:$O$22,2)))</f>
        <v/>
      </c>
      <c r="F9" s="381"/>
      <c r="G9" s="380" t="str">
        <f>IF($B9="","",VLOOKUP($B9,'1MD ELO (2)'!$A$7:$O$22,3))</f>
        <v/>
      </c>
      <c r="H9" s="381"/>
      <c r="I9" s="380" t="str">
        <f>IF($B9="","",VLOOKUP($B9,'1MD ELO (2)'!$A$7:$O$22,4))</f>
        <v/>
      </c>
      <c r="J9" s="377"/>
      <c r="K9" s="382"/>
      <c r="L9" s="383" t="str">
        <f>IF(K9="","",CONCATENATE(VLOOKUP($Y$3,$AB$1:$AK$1,K9)," pont"))</f>
        <v/>
      </c>
      <c r="M9" s="384"/>
      <c r="Q9" s="375" t="s">
        <v>110</v>
      </c>
      <c r="R9" s="445" t="s">
        <v>136</v>
      </c>
      <c r="S9" s="445" t="s">
        <v>148</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(2)'!$A$7:$O$22,5))</f>
        <v/>
      </c>
      <c r="D11" s="239" t="str">
        <f>IF($B11="","",VLOOKUP($B11,'1MD ELO (2)'!$A$7:$O$22,15))</f>
        <v/>
      </c>
      <c r="E11" s="380" t="str">
        <f>UPPER(IF($B11="","",VLOOKUP($B11,'1MD ELO (2)'!$A$7:$O$22,2)))</f>
        <v/>
      </c>
      <c r="F11" s="381"/>
      <c r="G11" s="380" t="str">
        <f>IF($B11="","",VLOOKUP($B11,'1MD ELO (2)'!$A$7:$O$22,3))</f>
        <v/>
      </c>
      <c r="H11" s="381"/>
      <c r="I11" s="380" t="str">
        <f>IF($B11="","",VLOOKUP($B11,'1MD ELO (2)'!$A$7:$O$22,4))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(2)'!$A$7:$O$22,5))</f>
        <v/>
      </c>
      <c r="D13" s="239" t="str">
        <f>IF($B13="","",VLOOKUP($B13,'1MD ELO (2)'!$A$7:$O$22,15))</f>
        <v/>
      </c>
      <c r="E13" s="443" t="str">
        <f>UPPER(IF($B13="","",VLOOKUP($B13,'1MD ELO (2)'!$A$7:$O$22,2)))</f>
        <v/>
      </c>
      <c r="F13" s="444"/>
      <c r="G13" s="443" t="str">
        <f>IF($B13="","",VLOOKUP($B13,'1MD ELO (2)'!$A$7:$O$22,3))</f>
        <v/>
      </c>
      <c r="H13" s="444"/>
      <c r="I13" s="443" t="str">
        <f>IF($B13="","",VLOOKUP($B13,'1MD ELO (2)'!$A$7:$O$22,4))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(2)'!$A$7:$O$22,5))</f>
        <v/>
      </c>
      <c r="D15" s="239" t="str">
        <f>IF($B15="","",VLOOKUP($B15,'1MD ELO (2)'!$A$7:$O$22,15))</f>
        <v/>
      </c>
      <c r="E15" s="380" t="str">
        <f>UPPER(IF($B15="","",VLOOKUP($B15,'1MD ELO (2)'!$A$7:$O$22,2)))</f>
        <v/>
      </c>
      <c r="F15" s="381"/>
      <c r="G15" s="380" t="str">
        <f>IF($B15="","",VLOOKUP($B15,'1MD ELO (2)'!$A$7:$O$22,3))</f>
        <v/>
      </c>
      <c r="H15" s="381"/>
      <c r="I15" s="380" t="str">
        <f>IF($B15="","",VLOOKUP($B15,'1MD ELO (2)'!$A$7:$O$22,4))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(2)'!$A$7:$O$22,5))</f>
        <v/>
      </c>
      <c r="D17" s="239" t="str">
        <f>IF($B17="","",VLOOKUP($B17,'1MD ELO (2)'!$A$7:$O$22,15))</f>
        <v/>
      </c>
      <c r="E17" s="380" t="str">
        <f>UPPER(IF($B17="","",VLOOKUP($B17,'1MD ELO (2)'!$A$7:$O$22,2)))</f>
        <v/>
      </c>
      <c r="F17" s="381"/>
      <c r="G17" s="380" t="str">
        <f>IF($B17="","",VLOOKUP($B17,'1MD ELO (2)'!$A$7:$O$22,3))</f>
        <v/>
      </c>
      <c r="H17" s="381"/>
      <c r="I17" s="380" t="str">
        <f>IF($B17="","",VLOOKUP($B17,'1MD ELO (2)'!$A$7:$O$22,4))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8" t="s">
        <v>142</v>
      </c>
      <c r="B19" s="447"/>
      <c r="C19" s="239" t="str">
        <f>IF($B19="","",VLOOKUP($B19,'1MD ELO (2)'!$A$7:$O$22,5))</f>
        <v/>
      </c>
      <c r="D19" s="239" t="str">
        <f>IF($B19="","",VLOOKUP($B19,'1MD ELO (2)'!$A$7:$O$22,15))</f>
        <v/>
      </c>
      <c r="E19" s="380" t="str">
        <f>UPPER(IF($B19="","",VLOOKUP($B19,'1MD ELO (2)'!$A$7:$O$22,2)))</f>
        <v/>
      </c>
      <c r="F19" s="381"/>
      <c r="G19" s="380" t="str">
        <f>IF($B19="","",VLOOKUP($B19,'1MD ELO (2)'!$A$7:$O$22,3))</f>
        <v/>
      </c>
      <c r="H19" s="381"/>
      <c r="I19" s="380" t="str">
        <f>IF($B19="","",VLOOKUP($B19,'1MD ELO (2)'!$A$7:$O$22,4))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718" t="str">
        <f>E19</f>
        <v/>
      </c>
      <c r="K27" s="718"/>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718"/>
      <c r="K28" s="718"/>
      <c r="L28" s="377"/>
      <c r="M28" s="449"/>
    </row>
    <row r="29" spans="1:37" ht="18.75" customHeight="1" x14ac:dyDescent="0.25">
      <c r="A29" s="389" t="s">
        <v>139</v>
      </c>
      <c r="B29" s="715" t="str">
        <f>E15</f>
        <v/>
      </c>
      <c r="C29" s="715"/>
      <c r="D29" s="716"/>
      <c r="E29" s="716"/>
      <c r="F29" s="717"/>
      <c r="G29" s="717"/>
      <c r="H29" s="716"/>
      <c r="I29" s="716"/>
      <c r="J29" s="716"/>
      <c r="K29" s="716"/>
      <c r="L29" s="377"/>
      <c r="M29" s="449"/>
    </row>
    <row r="30" spans="1:37" ht="18.75" customHeight="1" x14ac:dyDescent="0.25">
      <c r="A30" s="389" t="s">
        <v>142</v>
      </c>
      <c r="B30" s="715" t="str">
        <f>E17</f>
        <v/>
      </c>
      <c r="C30" s="715"/>
      <c r="D30" s="716"/>
      <c r="E30" s="716"/>
      <c r="F30" s="716"/>
      <c r="G30" s="716"/>
      <c r="H30" s="717"/>
      <c r="I30" s="717"/>
      <c r="J30" s="716"/>
      <c r="K30" s="716"/>
      <c r="L30" s="377"/>
      <c r="M30" s="449"/>
    </row>
    <row r="31" spans="1:37" ht="18.75" customHeight="1" x14ac:dyDescent="0.25">
      <c r="A31" s="389" t="s">
        <v>149</v>
      </c>
      <c r="B31" s="715" t="str">
        <f>E19</f>
        <v/>
      </c>
      <c r="C31" s="715"/>
      <c r="D31" s="716"/>
      <c r="E31" s="716"/>
      <c r="F31" s="716"/>
      <c r="G31" s="716"/>
      <c r="H31" s="718"/>
      <c r="I31" s="718"/>
      <c r="J31" s="717"/>
      <c r="K31" s="717"/>
      <c r="L31" s="377"/>
      <c r="M31" s="449"/>
    </row>
    <row r="32" spans="1:37" ht="18.75" customHeight="1" x14ac:dyDescent="0.25">
      <c r="A32" s="451"/>
      <c r="B32" s="452"/>
      <c r="C32" s="452"/>
      <c r="D32" s="451"/>
      <c r="E32" s="451"/>
      <c r="F32" s="451"/>
      <c r="G32" s="451"/>
      <c r="H32" s="451"/>
      <c r="I32" s="451"/>
      <c r="J32" s="377"/>
      <c r="K32" s="377"/>
      <c r="L32" s="377"/>
      <c r="M32" s="453"/>
    </row>
    <row r="33" spans="1:18" ht="13.2" x14ac:dyDescent="0.25">
      <c r="A33" s="377"/>
      <c r="B33" s="377"/>
      <c r="C33" s="377"/>
      <c r="D33" s="377"/>
      <c r="E33" s="377"/>
      <c r="F33" s="377"/>
      <c r="G33" s="377"/>
      <c r="H33" s="377"/>
      <c r="I33" s="377"/>
      <c r="J33" s="377"/>
      <c r="K33" s="377"/>
      <c r="L33" s="377"/>
      <c r="M33" s="377"/>
    </row>
    <row r="34" spans="1:18" ht="13.2" x14ac:dyDescent="0.25">
      <c r="A34" s="377" t="s">
        <v>82</v>
      </c>
      <c r="B34" s="377"/>
      <c r="C34" s="725" t="str">
        <f>IF(M23=1,B23,IF(M24=1,B24,IF(M25=1,B25,"")))</f>
        <v/>
      </c>
      <c r="D34" s="725"/>
      <c r="E34" s="378" t="s">
        <v>143</v>
      </c>
      <c r="F34" s="725" t="str">
        <f>IF(M28=1,B28,IF(M29=1,B29,IF(M30=1,B30,IF(M31=1,B31,""))))</f>
        <v/>
      </c>
      <c r="G34" s="725"/>
      <c r="H34" s="377"/>
      <c r="I34" s="390"/>
      <c r="J34" s="377"/>
      <c r="K34" s="377"/>
      <c r="L34" s="377"/>
      <c r="M34" s="377"/>
    </row>
    <row r="35" spans="1:18" ht="13.2" x14ac:dyDescent="0.25">
      <c r="A35" s="377"/>
      <c r="B35" s="377"/>
      <c r="C35" s="377"/>
      <c r="D35" s="377"/>
      <c r="E35" s="377"/>
      <c r="F35" s="378"/>
      <c r="G35" s="378"/>
      <c r="H35" s="377"/>
      <c r="I35" s="377"/>
      <c r="J35" s="377"/>
      <c r="K35" s="377"/>
      <c r="L35" s="377"/>
      <c r="M35" s="377"/>
    </row>
    <row r="36" spans="1:18" ht="13.2" x14ac:dyDescent="0.25">
      <c r="A36" s="377" t="s">
        <v>144</v>
      </c>
      <c r="B36" s="377"/>
      <c r="C36" s="725" t="str">
        <f>IF(M23=2,B23,IF(M24=2,B24,IF(M25=2,B25,"")))</f>
        <v/>
      </c>
      <c r="D36" s="725"/>
      <c r="E36" s="378" t="s">
        <v>143</v>
      </c>
      <c r="F36" s="725" t="str">
        <f>IF(M28=2,B28,IF(M29=2,B29,IF(M30=2,B30,IF(M31=2,B31,""))))</f>
        <v/>
      </c>
      <c r="G36" s="725"/>
      <c r="H36" s="377"/>
      <c r="I36" s="390"/>
      <c r="J36" s="377"/>
      <c r="K36" s="377"/>
      <c r="L36" s="377"/>
      <c r="M36" s="377"/>
    </row>
    <row r="37" spans="1:18" ht="13.2" x14ac:dyDescent="0.25">
      <c r="A37" s="377"/>
      <c r="B37" s="377"/>
      <c r="C37" s="378"/>
      <c r="D37" s="378"/>
      <c r="E37" s="378"/>
      <c r="F37" s="378"/>
      <c r="G37" s="378"/>
      <c r="H37" s="377"/>
      <c r="I37" s="377"/>
      <c r="J37" s="377"/>
      <c r="K37" s="377"/>
      <c r="L37" s="377"/>
      <c r="M37" s="377"/>
    </row>
    <row r="38" spans="1:18" ht="13.2" x14ac:dyDescent="0.25">
      <c r="A38" s="377" t="s">
        <v>145</v>
      </c>
      <c r="B38" s="377"/>
      <c r="C38" s="725" t="str">
        <f>IF(M23=3,B23,IF(M24=3,B24,IF(M25=3,B25,"")))</f>
        <v/>
      </c>
      <c r="D38" s="725"/>
      <c r="E38" s="378" t="s">
        <v>143</v>
      </c>
      <c r="F38" s="725" t="str">
        <f>IF(M28=3,B28,IF(M29=3,B29,IF(M30=3,B30,IF(M31=3,B31,""))))</f>
        <v/>
      </c>
      <c r="G38" s="725"/>
      <c r="H38" s="377"/>
      <c r="I38" s="390"/>
      <c r="J38" s="377"/>
      <c r="K38" s="377"/>
      <c r="L38" s="377"/>
      <c r="M38" s="377"/>
    </row>
    <row r="39" spans="1:18" ht="13.2" x14ac:dyDescent="0.25">
      <c r="A39" s="377"/>
      <c r="B39" s="377"/>
      <c r="C39" s="377"/>
      <c r="D39" s="377"/>
      <c r="E39" s="377"/>
      <c r="F39" s="377"/>
      <c r="G39" s="377"/>
      <c r="H39" s="377"/>
      <c r="I39" s="377"/>
      <c r="J39" s="377"/>
      <c r="K39" s="377"/>
      <c r="L39" s="377"/>
      <c r="M39" s="377"/>
    </row>
    <row r="40" spans="1:18" ht="13.2" x14ac:dyDescent="0.25">
      <c r="A40" s="377"/>
      <c r="B40" s="377"/>
      <c r="C40" s="377"/>
      <c r="D40" s="377"/>
      <c r="E40" s="377"/>
      <c r="F40" s="377"/>
      <c r="G40" s="377"/>
      <c r="H40" s="377"/>
      <c r="I40" s="377"/>
      <c r="J40" s="377"/>
      <c r="K40" s="377"/>
      <c r="L40" s="390"/>
      <c r="M40" s="377"/>
    </row>
    <row r="41" spans="1:18" ht="13.2" x14ac:dyDescent="0.25">
      <c r="A41" s="242" t="s">
        <v>54</v>
      </c>
      <c r="B41" s="243"/>
      <c r="C41" s="244"/>
      <c r="D41" s="391" t="s">
        <v>60</v>
      </c>
      <c r="E41" s="392" t="s">
        <v>61</v>
      </c>
      <c r="F41" s="393"/>
      <c r="G41" s="391" t="s">
        <v>60</v>
      </c>
      <c r="H41" s="392" t="s">
        <v>123</v>
      </c>
      <c r="I41" s="394"/>
      <c r="J41" s="392" t="s">
        <v>124</v>
      </c>
      <c r="K41" s="395" t="s">
        <v>125</v>
      </c>
      <c r="L41" s="36"/>
      <c r="M41" s="393"/>
      <c r="P41" s="398"/>
      <c r="Q41" s="398"/>
      <c r="R41" s="399"/>
    </row>
    <row r="42" spans="1:18" ht="13.2" x14ac:dyDescent="0.25">
      <c r="A42" s="400" t="s">
        <v>65</v>
      </c>
      <c r="B42" s="401"/>
      <c r="C42" s="402"/>
      <c r="D42" s="403">
        <v>1</v>
      </c>
      <c r="E42" s="713" t="str">
        <f>IF(D42&gt;$R$44,,UPPER(VLOOKUP(D42,'1MD ELO (2)'!$A$7:$Q$134,2)))</f>
        <v>NÁNÁSI</v>
      </c>
      <c r="F42" s="713"/>
      <c r="G42" s="404" t="s">
        <v>66</v>
      </c>
      <c r="H42" s="401"/>
      <c r="I42" s="405"/>
      <c r="J42" s="406"/>
      <c r="K42" s="407" t="s">
        <v>67</v>
      </c>
      <c r="L42" s="408"/>
      <c r="M42" s="420"/>
      <c r="P42" s="410"/>
      <c r="Q42" s="410"/>
      <c r="R42" s="263"/>
    </row>
    <row r="43" spans="1:18" ht="13.2" x14ac:dyDescent="0.25">
      <c r="A43" s="411" t="s">
        <v>126</v>
      </c>
      <c r="B43" s="412"/>
      <c r="C43" s="413"/>
      <c r="D43" s="414">
        <v>2</v>
      </c>
      <c r="E43" s="714" t="str">
        <f>IF(D43&gt;$R$44,,UPPER(VLOOKUP(D43,'1MD ELO (2)'!$A$7:$Q$134,2)))</f>
        <v>LENTE</v>
      </c>
      <c r="F43" s="714"/>
      <c r="G43" s="415" t="s">
        <v>69</v>
      </c>
      <c r="H43" s="416"/>
      <c r="I43" s="417"/>
      <c r="J43" s="260"/>
      <c r="K43" s="418"/>
      <c r="L43" s="390"/>
      <c r="M43" s="419"/>
      <c r="P43" s="263"/>
      <c r="Q43" s="262"/>
      <c r="R43" s="263"/>
    </row>
    <row r="44" spans="1:18" ht="13.2" x14ac:dyDescent="0.25">
      <c r="A44" s="275"/>
      <c r="B44" s="276"/>
      <c r="C44" s="278"/>
      <c r="D44" s="414"/>
      <c r="E44" s="258"/>
      <c r="F44" s="377"/>
      <c r="G44" s="415" t="s">
        <v>70</v>
      </c>
      <c r="H44" s="416"/>
      <c r="I44" s="417"/>
      <c r="J44" s="260"/>
      <c r="K44" s="407" t="s">
        <v>71</v>
      </c>
      <c r="L44" s="408"/>
      <c r="M44" s="420"/>
      <c r="P44" s="410"/>
      <c r="Q44" s="410"/>
      <c r="R44" s="425">
        <f>MIN(4,'1MD ELO (2)'!Q2)</f>
        <v>4</v>
      </c>
    </row>
    <row r="45" spans="1:18" ht="13.2" x14ac:dyDescent="0.25">
      <c r="A45" s="279"/>
      <c r="B45" s="182"/>
      <c r="C45" s="280"/>
      <c r="D45" s="414"/>
      <c r="E45" s="258"/>
      <c r="F45" s="377"/>
      <c r="G45" s="415" t="s">
        <v>72</v>
      </c>
      <c r="H45" s="416"/>
      <c r="I45" s="417"/>
      <c r="J45" s="260"/>
      <c r="K45" s="421"/>
      <c r="L45" s="377"/>
      <c r="M45" s="409"/>
      <c r="P45" s="263"/>
      <c r="Q45" s="262"/>
      <c r="R45" s="263"/>
    </row>
    <row r="46" spans="1:18" ht="13.2" x14ac:dyDescent="0.25">
      <c r="A46" s="281"/>
      <c r="B46" s="282"/>
      <c r="C46" s="283"/>
      <c r="D46" s="414"/>
      <c r="E46" s="258"/>
      <c r="F46" s="377"/>
      <c r="G46" s="415" t="s">
        <v>73</v>
      </c>
      <c r="H46" s="416"/>
      <c r="I46" s="417"/>
      <c r="J46" s="260"/>
      <c r="K46" s="411"/>
      <c r="L46" s="390"/>
      <c r="M46" s="419"/>
      <c r="P46" s="263"/>
      <c r="Q46" s="262"/>
      <c r="R46" s="263"/>
    </row>
    <row r="47" spans="1:18" ht="13.2" x14ac:dyDescent="0.25">
      <c r="A47" s="284"/>
      <c r="B47" s="19"/>
      <c r="C47" s="280"/>
      <c r="D47" s="414"/>
      <c r="E47" s="258"/>
      <c r="F47" s="377"/>
      <c r="G47" s="415" t="s">
        <v>74</v>
      </c>
      <c r="H47" s="416"/>
      <c r="I47" s="417"/>
      <c r="J47" s="260"/>
      <c r="K47" s="407" t="s">
        <v>34</v>
      </c>
      <c r="L47" s="408"/>
      <c r="M47" s="420"/>
      <c r="P47" s="410"/>
      <c r="Q47" s="410"/>
      <c r="R47" s="263"/>
    </row>
    <row r="48" spans="1:18" ht="13.2" x14ac:dyDescent="0.25">
      <c r="A48" s="284"/>
      <c r="B48" s="19"/>
      <c r="C48" s="286"/>
      <c r="D48" s="414"/>
      <c r="E48" s="258"/>
      <c r="F48" s="377"/>
      <c r="G48" s="415" t="s">
        <v>75</v>
      </c>
      <c r="H48" s="416"/>
      <c r="I48" s="417"/>
      <c r="J48" s="260"/>
      <c r="K48" s="421"/>
      <c r="L48" s="377"/>
      <c r="M48" s="409"/>
      <c r="P48" s="263"/>
      <c r="Q48" s="262"/>
      <c r="R48" s="263"/>
    </row>
    <row r="49" spans="1:18" ht="13.2" x14ac:dyDescent="0.25">
      <c r="A49" s="287"/>
      <c r="B49" s="288"/>
      <c r="C49" s="290"/>
      <c r="D49" s="422"/>
      <c r="E49" s="292"/>
      <c r="F49" s="390"/>
      <c r="G49" s="423" t="s">
        <v>76</v>
      </c>
      <c r="H49" s="412"/>
      <c r="I49" s="424"/>
      <c r="J49" s="294"/>
      <c r="K49" s="411">
        <f>L4</f>
        <v>0</v>
      </c>
      <c r="L49" s="390"/>
      <c r="M49" s="419"/>
      <c r="P49" s="263"/>
      <c r="Q49" s="262"/>
      <c r="R49" s="425"/>
    </row>
    <row r="50" spans="1:18" ht="13.2" x14ac:dyDescent="0.25"/>
    <row r="51" spans="1:18" ht="13.2" x14ac:dyDescent="0.25"/>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1006" priority="2" operator="equal">
      <formula>"Bye"</formula>
    </cfRule>
  </conditionalFormatting>
  <conditionalFormatting sqref="R44 R49">
    <cfRule type="expression" dxfId="1005"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sheetPr>
  <dimension ref="A1:Q156"/>
  <sheetViews>
    <sheetView showGridLines="0" showZeros="0" zoomScale="85" zoomScaleNormal="85" workbookViewId="0">
      <pane ySplit="6" topLeftCell="A7" activePane="bottomLeft" state="frozen"/>
      <selection pane="bottomLeft" activeCell="D14" sqref="D14"/>
    </sheetView>
  </sheetViews>
  <sheetFormatPr defaultColWidth="8.6640625" defaultRowHeight="12.75" customHeight="1" x14ac:dyDescent="0.25"/>
  <cols>
    <col min="1" max="1" width="3.88671875" customWidth="1"/>
    <col min="2" max="2" width="13" customWidth="1"/>
    <col min="3" max="3" width="14.33203125" customWidth="1"/>
    <col min="4" max="4" width="14.21875" style="45" customWidth="1"/>
    <col min="5" max="5" width="10.5546875" style="92" customWidth="1"/>
    <col min="6" max="6" width="6.109375" style="93" hidden="1" customWidth="1"/>
    <col min="7" max="7" width="28.6640625" style="93"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95" t="str">
        <f>Altalanos!$A$6</f>
        <v>Diákolimpia / H-B vm</v>
      </c>
      <c r="B1" s="96"/>
      <c r="C1" s="96"/>
      <c r="D1" s="97"/>
      <c r="E1" s="98" t="s">
        <v>83</v>
      </c>
      <c r="F1" s="99"/>
      <c r="G1" s="322"/>
      <c r="H1" s="107"/>
      <c r="I1" s="107"/>
      <c r="J1" s="101"/>
      <c r="K1" s="101"/>
      <c r="L1" s="101"/>
      <c r="M1" s="101"/>
      <c r="N1" s="101"/>
      <c r="O1" s="101"/>
      <c r="P1" s="101"/>
      <c r="Q1" s="102"/>
    </row>
    <row r="2" spans="1:17" ht="13.2" x14ac:dyDescent="0.25">
      <c r="B2" s="103" t="s">
        <v>32</v>
      </c>
      <c r="C2" s="103" t="str">
        <f>Altalanos!$A$8</f>
        <v>I. (U8) – Fiú / B</v>
      </c>
      <c r="D2" s="99"/>
      <c r="E2" s="98" t="s">
        <v>33</v>
      </c>
      <c r="F2" s="323"/>
      <c r="G2" s="323"/>
      <c r="H2" s="105"/>
      <c r="I2" s="105"/>
      <c r="J2" s="107"/>
      <c r="K2" s="107"/>
      <c r="L2" s="107"/>
      <c r="M2" s="107"/>
      <c r="N2" s="108"/>
      <c r="O2" s="109"/>
      <c r="P2" s="109"/>
      <c r="Q2" s="108"/>
    </row>
    <row r="3" spans="1:17" s="10" customFormat="1" ht="13.2" x14ac:dyDescent="0.25">
      <c r="A3" s="324" t="s">
        <v>84</v>
      </c>
      <c r="B3" s="325"/>
      <c r="C3" s="325"/>
      <c r="D3" s="325"/>
      <c r="E3" s="325"/>
      <c r="F3" s="325"/>
      <c r="G3" s="325"/>
      <c r="H3" s="325"/>
      <c r="I3" s="326"/>
      <c r="J3" s="114"/>
      <c r="K3" s="115"/>
      <c r="L3" s="115"/>
      <c r="M3" s="115"/>
      <c r="N3" s="116" t="s">
        <v>34</v>
      </c>
      <c r="O3" s="117"/>
      <c r="P3" s="118"/>
      <c r="Q3" s="119"/>
    </row>
    <row r="4" spans="1:17" s="10" customFormat="1" ht="13.2" x14ac:dyDescent="0.25">
      <c r="A4" s="56" t="s">
        <v>24</v>
      </c>
      <c r="B4" s="56"/>
      <c r="C4" s="54" t="s">
        <v>13</v>
      </c>
      <c r="D4" s="56" t="s">
        <v>35</v>
      </c>
      <c r="E4" s="327"/>
      <c r="G4" s="328"/>
      <c r="H4" s="329" t="s">
        <v>36</v>
      </c>
      <c r="I4" s="330"/>
      <c r="J4" s="123"/>
      <c r="K4" s="124"/>
      <c r="L4" s="124"/>
      <c r="M4" s="124"/>
      <c r="N4" s="123"/>
      <c r="O4" s="125"/>
      <c r="P4" s="125"/>
      <c r="Q4" s="126"/>
    </row>
    <row r="5" spans="1:17" s="10" customFormat="1" ht="13.2" x14ac:dyDescent="0.25">
      <c r="A5" s="3" t="str">
        <f>Altalanos!$A$10</f>
        <v>2025. 04. 29-30.</v>
      </c>
      <c r="B5" s="3"/>
      <c r="C5" s="127" t="str">
        <f>Altalanos!$C$10</f>
        <v>Berettyóújfalu</v>
      </c>
      <c r="D5" s="128" t="str">
        <f>Altalanos!$D$10</f>
        <v xml:space="preserve">  </v>
      </c>
      <c r="E5" s="128"/>
      <c r="F5" s="128"/>
      <c r="G5" s="128"/>
      <c r="H5" s="331">
        <f>Altalanos!$E$10</f>
        <v>0</v>
      </c>
      <c r="I5" s="332"/>
      <c r="J5" s="131"/>
      <c r="K5" s="129"/>
      <c r="L5" s="129"/>
      <c r="M5" s="129"/>
      <c r="N5" s="131"/>
      <c r="O5" s="128"/>
      <c r="P5" s="128"/>
      <c r="Q5" s="132"/>
    </row>
    <row r="6" spans="1:17" ht="30" customHeight="1" x14ac:dyDescent="0.25">
      <c r="A6" s="133" t="s">
        <v>37</v>
      </c>
      <c r="B6" s="134" t="s">
        <v>27</v>
      </c>
      <c r="C6" s="134" t="s">
        <v>28</v>
      </c>
      <c r="D6" s="134" t="s">
        <v>38</v>
      </c>
      <c r="E6" s="135" t="s">
        <v>39</v>
      </c>
      <c r="F6" s="135" t="s">
        <v>85</v>
      </c>
      <c r="G6" s="135" t="s">
        <v>40</v>
      </c>
      <c r="H6" s="333" t="s">
        <v>41</v>
      </c>
      <c r="I6" s="334"/>
      <c r="J6" s="138" t="s">
        <v>42</v>
      </c>
      <c r="K6" s="139" t="s">
        <v>43</v>
      </c>
      <c r="L6" s="140" t="s">
        <v>44</v>
      </c>
      <c r="M6" s="335" t="s">
        <v>45</v>
      </c>
      <c r="N6" s="336" t="s">
        <v>86</v>
      </c>
      <c r="O6" s="337" t="s">
        <v>47</v>
      </c>
      <c r="P6" s="338" t="s">
        <v>48</v>
      </c>
      <c r="Q6" s="135" t="s">
        <v>49</v>
      </c>
    </row>
    <row r="7" spans="1:17" s="72" customFormat="1" ht="18.75" customHeight="1" x14ac:dyDescent="0.25">
      <c r="A7" s="144">
        <v>1</v>
      </c>
      <c r="B7" s="145" t="s">
        <v>87</v>
      </c>
      <c r="C7" s="145" t="s">
        <v>88</v>
      </c>
      <c r="D7" s="146" t="s">
        <v>89</v>
      </c>
      <c r="E7" s="147"/>
      <c r="F7" s="339"/>
      <c r="G7" s="340"/>
      <c r="H7" s="146"/>
      <c r="I7" s="146"/>
      <c r="J7" s="150"/>
      <c r="K7" s="151"/>
      <c r="L7" s="152"/>
      <c r="M7" s="151"/>
      <c r="N7" s="153"/>
      <c r="O7" s="146"/>
      <c r="P7" s="154"/>
      <c r="Q7" s="160"/>
    </row>
    <row r="8" spans="1:17" s="72" customFormat="1" ht="18.75" customHeight="1" x14ac:dyDescent="0.25">
      <c r="A8" s="144">
        <v>2</v>
      </c>
      <c r="B8" s="145" t="s">
        <v>90</v>
      </c>
      <c r="C8" s="145" t="s">
        <v>91</v>
      </c>
      <c r="D8" s="146" t="s">
        <v>89</v>
      </c>
      <c r="E8" s="147"/>
      <c r="F8" s="161"/>
      <c r="G8" s="341"/>
      <c r="H8" s="146"/>
      <c r="I8" s="146"/>
      <c r="J8" s="150"/>
      <c r="K8" s="151"/>
      <c r="L8" s="152"/>
      <c r="M8" s="151"/>
      <c r="N8" s="153"/>
      <c r="O8" s="146"/>
      <c r="P8" s="154"/>
      <c r="Q8" s="160"/>
    </row>
    <row r="9" spans="1:17" s="72" customFormat="1" ht="18.75" customHeight="1" x14ac:dyDescent="0.25">
      <c r="A9" s="144">
        <v>3</v>
      </c>
      <c r="B9" s="145" t="s">
        <v>92</v>
      </c>
      <c r="C9" s="145" t="s">
        <v>93</v>
      </c>
      <c r="D9" s="146" t="s">
        <v>94</v>
      </c>
      <c r="E9" s="147"/>
      <c r="F9" s="161"/>
      <c r="G9" s="341"/>
      <c r="H9" s="146"/>
      <c r="I9" s="146"/>
      <c r="J9" s="150"/>
      <c r="K9" s="151"/>
      <c r="L9" s="152"/>
      <c r="M9" s="151"/>
      <c r="N9" s="153"/>
      <c r="O9" s="146"/>
      <c r="P9" s="157"/>
      <c r="Q9" s="155"/>
    </row>
    <row r="10" spans="1:17" s="72" customFormat="1" ht="18.75" customHeight="1" x14ac:dyDescent="0.25">
      <c r="A10" s="144">
        <v>4</v>
      </c>
      <c r="B10" s="145" t="s">
        <v>95</v>
      </c>
      <c r="C10" s="145" t="s">
        <v>96</v>
      </c>
      <c r="D10" s="146" t="s">
        <v>97</v>
      </c>
      <c r="E10" s="147"/>
      <c r="F10" s="161"/>
      <c r="G10" s="341"/>
      <c r="H10" s="146"/>
      <c r="I10" s="146"/>
      <c r="J10" s="150"/>
      <c r="K10" s="151"/>
      <c r="L10" s="152"/>
      <c r="M10" s="151"/>
      <c r="N10" s="153"/>
      <c r="O10" s="146"/>
      <c r="P10" s="158"/>
      <c r="Q10" s="156"/>
    </row>
    <row r="11" spans="1:17" s="72" customFormat="1" ht="18.75" customHeight="1" x14ac:dyDescent="0.25">
      <c r="A11" s="144">
        <v>5</v>
      </c>
      <c r="B11" s="145"/>
      <c r="C11" s="145"/>
      <c r="D11" s="146"/>
      <c r="E11" s="147"/>
      <c r="F11" s="161"/>
      <c r="G11" s="341"/>
      <c r="H11" s="146"/>
      <c r="I11" s="146"/>
      <c r="J11" s="150"/>
      <c r="K11" s="151"/>
      <c r="L11" s="152"/>
      <c r="M11" s="151"/>
      <c r="N11" s="153"/>
      <c r="O11" s="146"/>
      <c r="P11" s="158"/>
      <c r="Q11" s="156"/>
    </row>
    <row r="12" spans="1:17" s="72" customFormat="1" ht="18.75" customHeight="1" x14ac:dyDescent="0.25">
      <c r="A12" s="144">
        <v>6</v>
      </c>
      <c r="B12" s="145"/>
      <c r="C12" s="145"/>
      <c r="D12" s="146"/>
      <c r="E12" s="147"/>
      <c r="F12" s="161"/>
      <c r="G12" s="341"/>
      <c r="H12" s="146"/>
      <c r="I12" s="146"/>
      <c r="J12" s="150"/>
      <c r="K12" s="151"/>
      <c r="L12" s="152"/>
      <c r="M12" s="151"/>
      <c r="N12" s="153"/>
      <c r="O12" s="146"/>
      <c r="P12" s="158"/>
      <c r="Q12" s="156"/>
    </row>
    <row r="13" spans="1:17" s="72" customFormat="1" ht="18.75" customHeight="1" x14ac:dyDescent="0.25">
      <c r="A13" s="144">
        <v>7</v>
      </c>
      <c r="B13" s="145"/>
      <c r="C13" s="145"/>
      <c r="D13" s="146"/>
      <c r="E13" s="147"/>
      <c r="F13" s="161"/>
      <c r="G13" s="341"/>
      <c r="H13" s="146"/>
      <c r="I13" s="146"/>
      <c r="J13" s="150"/>
      <c r="K13" s="151"/>
      <c r="L13" s="152"/>
      <c r="M13" s="151"/>
      <c r="N13" s="153"/>
      <c r="O13" s="146"/>
      <c r="P13" s="158"/>
      <c r="Q13" s="156"/>
    </row>
    <row r="14" spans="1:17" s="72" customFormat="1" ht="18.75" customHeight="1" x14ac:dyDescent="0.25">
      <c r="A14" s="144">
        <v>8</v>
      </c>
      <c r="B14" s="145"/>
      <c r="C14" s="145"/>
      <c r="D14" s="146"/>
      <c r="E14" s="147"/>
      <c r="F14" s="161"/>
      <c r="G14" s="341"/>
      <c r="H14" s="146"/>
      <c r="I14" s="146"/>
      <c r="J14" s="150"/>
      <c r="K14" s="151"/>
      <c r="L14" s="152"/>
      <c r="M14" s="151"/>
      <c r="N14" s="153"/>
      <c r="O14" s="146"/>
      <c r="P14" s="158"/>
      <c r="Q14" s="156"/>
    </row>
    <row r="15" spans="1:17" s="72" customFormat="1" ht="18.75" customHeight="1" x14ac:dyDescent="0.25">
      <c r="A15" s="144">
        <v>9</v>
      </c>
      <c r="B15" s="145"/>
      <c r="C15" s="145"/>
      <c r="D15" s="146"/>
      <c r="E15" s="147"/>
      <c r="F15" s="160"/>
      <c r="G15" s="160"/>
      <c r="H15" s="146"/>
      <c r="I15" s="146"/>
      <c r="J15" s="150"/>
      <c r="K15" s="151"/>
      <c r="L15" s="152"/>
      <c r="M15" s="342"/>
      <c r="N15" s="153"/>
      <c r="O15" s="146"/>
      <c r="P15" s="160"/>
      <c r="Q15" s="160"/>
    </row>
    <row r="16" spans="1:17" s="72" customFormat="1" ht="18.75" customHeight="1" x14ac:dyDescent="0.25">
      <c r="A16" s="144">
        <v>10</v>
      </c>
      <c r="B16" s="343"/>
      <c r="C16" s="145"/>
      <c r="D16" s="146"/>
      <c r="E16" s="147"/>
      <c r="F16" s="160"/>
      <c r="G16" s="160"/>
      <c r="H16" s="146"/>
      <c r="I16" s="146"/>
      <c r="J16" s="150"/>
      <c r="K16" s="151"/>
      <c r="L16" s="152"/>
      <c r="M16" s="342"/>
      <c r="N16" s="153"/>
      <c r="O16" s="146"/>
      <c r="P16" s="154"/>
      <c r="Q16" s="160"/>
    </row>
    <row r="17" spans="1:17" s="72" customFormat="1" ht="18.75" customHeight="1" x14ac:dyDescent="0.25">
      <c r="A17" s="144">
        <v>11</v>
      </c>
      <c r="B17" s="145"/>
      <c r="C17" s="145"/>
      <c r="D17" s="146"/>
      <c r="E17" s="147"/>
      <c r="F17" s="160"/>
      <c r="G17" s="160"/>
      <c r="H17" s="146"/>
      <c r="I17" s="146"/>
      <c r="J17" s="150"/>
      <c r="K17" s="151"/>
      <c r="L17" s="152"/>
      <c r="M17" s="342"/>
      <c r="N17" s="153"/>
      <c r="O17" s="146"/>
      <c r="P17" s="154"/>
      <c r="Q17" s="160"/>
    </row>
    <row r="18" spans="1:17" s="72" customFormat="1" ht="18.75" customHeight="1" x14ac:dyDescent="0.25">
      <c r="A18" s="144">
        <v>12</v>
      </c>
      <c r="B18" s="145"/>
      <c r="C18" s="145"/>
      <c r="D18" s="146"/>
      <c r="E18" s="147"/>
      <c r="F18" s="160"/>
      <c r="G18" s="160"/>
      <c r="H18" s="146"/>
      <c r="I18" s="146"/>
      <c r="J18" s="150"/>
      <c r="K18" s="151"/>
      <c r="L18" s="152"/>
      <c r="M18" s="342"/>
      <c r="N18" s="153"/>
      <c r="O18" s="146"/>
      <c r="P18" s="154"/>
      <c r="Q18" s="160"/>
    </row>
    <row r="19" spans="1:17" s="72" customFormat="1" ht="18.75" customHeight="1" x14ac:dyDescent="0.25">
      <c r="A19" s="144">
        <v>13</v>
      </c>
      <c r="B19" s="145"/>
      <c r="C19" s="145"/>
      <c r="D19" s="146"/>
      <c r="E19" s="147"/>
      <c r="F19" s="160"/>
      <c r="G19" s="160"/>
      <c r="H19" s="146"/>
      <c r="I19" s="146"/>
      <c r="J19" s="150"/>
      <c r="K19" s="151"/>
      <c r="L19" s="152"/>
      <c r="M19" s="342"/>
      <c r="N19" s="153"/>
      <c r="O19" s="146"/>
      <c r="P19" s="154"/>
      <c r="Q19" s="160"/>
    </row>
    <row r="20" spans="1:17" s="72" customFormat="1" ht="18.75" customHeight="1" x14ac:dyDescent="0.25">
      <c r="A20" s="144">
        <v>14</v>
      </c>
      <c r="B20" s="145"/>
      <c r="C20" s="145"/>
      <c r="D20" s="146"/>
      <c r="E20" s="147"/>
      <c r="F20" s="160"/>
      <c r="G20" s="160"/>
      <c r="H20" s="146"/>
      <c r="I20" s="146"/>
      <c r="J20" s="150"/>
      <c r="K20" s="151"/>
      <c r="L20" s="152"/>
      <c r="M20" s="342"/>
      <c r="N20" s="153"/>
      <c r="O20" s="146"/>
      <c r="P20" s="154"/>
      <c r="Q20" s="160"/>
    </row>
    <row r="21" spans="1:17" s="72" customFormat="1" ht="18.75" customHeight="1" x14ac:dyDescent="0.25">
      <c r="A21" s="144">
        <v>15</v>
      </c>
      <c r="B21" s="145"/>
      <c r="C21" s="145"/>
      <c r="D21" s="146"/>
      <c r="E21" s="147"/>
      <c r="F21" s="160"/>
      <c r="G21" s="160"/>
      <c r="H21" s="146"/>
      <c r="I21" s="146"/>
      <c r="J21" s="150"/>
      <c r="K21" s="151"/>
      <c r="L21" s="152"/>
      <c r="M21" s="342"/>
      <c r="N21" s="153"/>
      <c r="O21" s="146"/>
      <c r="P21" s="154"/>
      <c r="Q21" s="160"/>
    </row>
    <row r="22" spans="1:17" s="72" customFormat="1" ht="18.75" customHeight="1" x14ac:dyDescent="0.25">
      <c r="A22" s="144">
        <v>16</v>
      </c>
      <c r="B22" s="145"/>
      <c r="C22" s="145"/>
      <c r="D22" s="146"/>
      <c r="E22" s="147"/>
      <c r="F22" s="160"/>
      <c r="G22" s="160"/>
      <c r="H22" s="146"/>
      <c r="I22" s="146"/>
      <c r="J22" s="150"/>
      <c r="K22" s="151"/>
      <c r="L22" s="152"/>
      <c r="M22" s="342"/>
      <c r="N22" s="153"/>
      <c r="O22" s="146"/>
      <c r="P22" s="154"/>
      <c r="Q22" s="160"/>
    </row>
    <row r="23" spans="1:17" s="72" customFormat="1" ht="18.75" customHeight="1" x14ac:dyDescent="0.25">
      <c r="A23" s="144">
        <v>17</v>
      </c>
      <c r="B23" s="145"/>
      <c r="C23" s="145"/>
      <c r="D23" s="146"/>
      <c r="E23" s="147"/>
      <c r="F23" s="160"/>
      <c r="G23" s="160"/>
      <c r="H23" s="146"/>
      <c r="I23" s="146"/>
      <c r="J23" s="150"/>
      <c r="K23" s="151"/>
      <c r="L23" s="152"/>
      <c r="M23" s="342"/>
      <c r="N23" s="153"/>
      <c r="O23" s="146"/>
      <c r="P23" s="154"/>
      <c r="Q23" s="160"/>
    </row>
    <row r="24" spans="1:17" s="72" customFormat="1" ht="18.75" customHeight="1" x14ac:dyDescent="0.25">
      <c r="A24" s="144">
        <v>18</v>
      </c>
      <c r="B24" s="145"/>
      <c r="C24" s="145"/>
      <c r="D24" s="146"/>
      <c r="E24" s="147"/>
      <c r="F24" s="160"/>
      <c r="G24" s="160"/>
      <c r="H24" s="146"/>
      <c r="I24" s="146"/>
      <c r="J24" s="150"/>
      <c r="K24" s="151"/>
      <c r="L24" s="152"/>
      <c r="M24" s="342"/>
      <c r="N24" s="153"/>
      <c r="O24" s="146"/>
      <c r="P24" s="154"/>
      <c r="Q24" s="160"/>
    </row>
    <row r="25" spans="1:17" s="72" customFormat="1" ht="18.75" customHeight="1" x14ac:dyDescent="0.25">
      <c r="A25" s="144">
        <v>19</v>
      </c>
      <c r="B25" s="145"/>
      <c r="C25" s="145"/>
      <c r="D25" s="146"/>
      <c r="E25" s="147"/>
      <c r="F25" s="160"/>
      <c r="G25" s="160"/>
      <c r="H25" s="146"/>
      <c r="I25" s="146"/>
      <c r="J25" s="150"/>
      <c r="K25" s="151"/>
      <c r="L25" s="152"/>
      <c r="M25" s="342"/>
      <c r="N25" s="153"/>
      <c r="O25" s="146"/>
      <c r="P25" s="154"/>
      <c r="Q25" s="160"/>
    </row>
    <row r="26" spans="1:17" s="72" customFormat="1" ht="18.75" customHeight="1" x14ac:dyDescent="0.25">
      <c r="A26" s="144">
        <v>20</v>
      </c>
      <c r="B26" s="145"/>
      <c r="C26" s="145"/>
      <c r="D26" s="146"/>
      <c r="E26" s="147"/>
      <c r="F26" s="160"/>
      <c r="G26" s="160"/>
      <c r="H26" s="146"/>
      <c r="I26" s="146"/>
      <c r="J26" s="150"/>
      <c r="K26" s="151"/>
      <c r="L26" s="152"/>
      <c r="M26" s="342"/>
      <c r="N26" s="153"/>
      <c r="O26" s="146"/>
      <c r="P26" s="154"/>
      <c r="Q26" s="160"/>
    </row>
    <row r="27" spans="1:17" s="72" customFormat="1" ht="18.75" customHeight="1" x14ac:dyDescent="0.25">
      <c r="A27" s="144">
        <v>21</v>
      </c>
      <c r="B27" s="145"/>
      <c r="C27" s="145"/>
      <c r="D27" s="146"/>
      <c r="E27" s="147"/>
      <c r="F27" s="160"/>
      <c r="G27" s="160"/>
      <c r="H27" s="146"/>
      <c r="I27" s="146"/>
      <c r="J27" s="150"/>
      <c r="K27" s="151"/>
      <c r="L27" s="152"/>
      <c r="M27" s="342"/>
      <c r="N27" s="153"/>
      <c r="O27" s="146"/>
      <c r="P27" s="154"/>
      <c r="Q27" s="160"/>
    </row>
    <row r="28" spans="1:17" s="72" customFormat="1" ht="18.75" customHeight="1" x14ac:dyDescent="0.25">
      <c r="A28" s="144">
        <v>22</v>
      </c>
      <c r="B28" s="145"/>
      <c r="C28" s="145"/>
      <c r="D28" s="146"/>
      <c r="E28" s="344"/>
      <c r="F28" s="159"/>
      <c r="G28" s="155"/>
      <c r="H28" s="146"/>
      <c r="I28" s="146"/>
      <c r="J28" s="150"/>
      <c r="K28" s="151"/>
      <c r="L28" s="152"/>
      <c r="M28" s="342"/>
      <c r="N28" s="153"/>
      <c r="O28" s="146"/>
      <c r="P28" s="154"/>
      <c r="Q28" s="160"/>
    </row>
    <row r="29" spans="1:17" s="72" customFormat="1" ht="18.75" customHeight="1" x14ac:dyDescent="0.25">
      <c r="A29" s="144">
        <v>23</v>
      </c>
      <c r="B29" s="145"/>
      <c r="C29" s="145"/>
      <c r="D29" s="146"/>
      <c r="E29" s="345"/>
      <c r="F29" s="160"/>
      <c r="G29" s="160"/>
      <c r="H29" s="146"/>
      <c r="I29" s="146"/>
      <c r="J29" s="150"/>
      <c r="K29" s="151"/>
      <c r="L29" s="152"/>
      <c r="M29" s="342"/>
      <c r="N29" s="153"/>
      <c r="O29" s="146"/>
      <c r="P29" s="154"/>
      <c r="Q29" s="160"/>
    </row>
    <row r="30" spans="1:17" s="72" customFormat="1" ht="18.75" customHeight="1" x14ac:dyDescent="0.25">
      <c r="A30" s="144">
        <v>24</v>
      </c>
      <c r="B30" s="145"/>
      <c r="C30" s="145"/>
      <c r="D30" s="146"/>
      <c r="E30" s="147"/>
      <c r="F30" s="160"/>
      <c r="G30" s="160"/>
      <c r="H30" s="146"/>
      <c r="I30" s="146"/>
      <c r="J30" s="150"/>
      <c r="K30" s="151"/>
      <c r="L30" s="152"/>
      <c r="M30" s="342"/>
      <c r="N30" s="153"/>
      <c r="O30" s="146"/>
      <c r="P30" s="154"/>
      <c r="Q30" s="160"/>
    </row>
    <row r="31" spans="1:17" s="72" customFormat="1" ht="18.75" customHeight="1" x14ac:dyDescent="0.25">
      <c r="A31" s="144">
        <v>25</v>
      </c>
      <c r="B31" s="145"/>
      <c r="C31" s="145"/>
      <c r="D31" s="146"/>
      <c r="E31" s="147"/>
      <c r="F31" s="160"/>
      <c r="G31" s="160"/>
      <c r="H31" s="146"/>
      <c r="I31" s="146"/>
      <c r="J31" s="150"/>
      <c r="K31" s="151"/>
      <c r="L31" s="152"/>
      <c r="M31" s="342"/>
      <c r="N31" s="153"/>
      <c r="O31" s="146"/>
      <c r="P31" s="154"/>
      <c r="Q31" s="160"/>
    </row>
    <row r="32" spans="1:17" s="72" customFormat="1" ht="18.75" customHeight="1" x14ac:dyDescent="0.25">
      <c r="A32" s="144">
        <v>26</v>
      </c>
      <c r="B32" s="145"/>
      <c r="C32" s="145"/>
      <c r="D32" s="146"/>
      <c r="E32" s="346"/>
      <c r="F32" s="160"/>
      <c r="G32" s="160"/>
      <c r="H32" s="146"/>
      <c r="I32" s="146"/>
      <c r="J32" s="150"/>
      <c r="K32" s="151"/>
      <c r="L32" s="152"/>
      <c r="M32" s="342"/>
      <c r="N32" s="153"/>
      <c r="O32" s="146"/>
      <c r="P32" s="154"/>
      <c r="Q32" s="160"/>
    </row>
    <row r="33" spans="1:17" s="72" customFormat="1" ht="18.75" customHeight="1" x14ac:dyDescent="0.25">
      <c r="A33" s="144">
        <v>27</v>
      </c>
      <c r="B33" s="145"/>
      <c r="C33" s="145"/>
      <c r="D33" s="146"/>
      <c r="E33" s="147"/>
      <c r="F33" s="160"/>
      <c r="G33" s="160"/>
      <c r="H33" s="146"/>
      <c r="I33" s="146"/>
      <c r="J33" s="150"/>
      <c r="K33" s="151"/>
      <c r="L33" s="152"/>
      <c r="M33" s="342"/>
      <c r="N33" s="153"/>
      <c r="O33" s="146"/>
      <c r="P33" s="154"/>
      <c r="Q33" s="160"/>
    </row>
    <row r="34" spans="1:17" s="72" customFormat="1" ht="18.75" customHeight="1" x14ac:dyDescent="0.25">
      <c r="A34" s="144">
        <v>28</v>
      </c>
      <c r="B34" s="145"/>
      <c r="C34" s="145"/>
      <c r="D34" s="146"/>
      <c r="E34" s="147"/>
      <c r="F34" s="160"/>
      <c r="G34" s="160"/>
      <c r="H34" s="146"/>
      <c r="I34" s="146"/>
      <c r="J34" s="150"/>
      <c r="K34" s="151"/>
      <c r="L34" s="152"/>
      <c r="M34" s="342"/>
      <c r="N34" s="153"/>
      <c r="O34" s="146"/>
      <c r="P34" s="154"/>
      <c r="Q34" s="160"/>
    </row>
    <row r="35" spans="1:17" s="72" customFormat="1" ht="18.75" customHeight="1" x14ac:dyDescent="0.25">
      <c r="A35" s="144">
        <v>29</v>
      </c>
      <c r="B35" s="145"/>
      <c r="C35" s="145"/>
      <c r="D35" s="146"/>
      <c r="E35" s="147"/>
      <c r="F35" s="160"/>
      <c r="G35" s="160"/>
      <c r="H35" s="146"/>
      <c r="I35" s="146"/>
      <c r="J35" s="150"/>
      <c r="K35" s="151"/>
      <c r="L35" s="152"/>
      <c r="M35" s="342"/>
      <c r="N35" s="153"/>
      <c r="O35" s="146"/>
      <c r="P35" s="154"/>
      <c r="Q35" s="160"/>
    </row>
    <row r="36" spans="1:17" s="72" customFormat="1" ht="18.75" customHeight="1" x14ac:dyDescent="0.25">
      <c r="A36" s="144">
        <v>30</v>
      </c>
      <c r="B36" s="145"/>
      <c r="C36" s="145"/>
      <c r="D36" s="146"/>
      <c r="E36" s="147"/>
      <c r="F36" s="160"/>
      <c r="G36" s="160"/>
      <c r="H36" s="146"/>
      <c r="I36" s="146"/>
      <c r="J36" s="150"/>
      <c r="K36" s="151"/>
      <c r="L36" s="152"/>
      <c r="M36" s="342"/>
      <c r="N36" s="153"/>
      <c r="O36" s="146"/>
      <c r="P36" s="154"/>
      <c r="Q36" s="160"/>
    </row>
    <row r="37" spans="1:17" s="72" customFormat="1" ht="18.75" customHeight="1" x14ac:dyDescent="0.25">
      <c r="A37" s="144">
        <v>31</v>
      </c>
      <c r="B37" s="145"/>
      <c r="C37" s="145"/>
      <c r="D37" s="146"/>
      <c r="E37" s="147"/>
      <c r="F37" s="160"/>
      <c r="G37" s="160"/>
      <c r="H37" s="146"/>
      <c r="I37" s="146"/>
      <c r="J37" s="150"/>
      <c r="K37" s="151"/>
      <c r="L37" s="152"/>
      <c r="M37" s="342"/>
      <c r="N37" s="153"/>
      <c r="O37" s="146"/>
      <c r="P37" s="154"/>
      <c r="Q37" s="160"/>
    </row>
    <row r="38" spans="1:17" s="72" customFormat="1" ht="18.75" customHeight="1" x14ac:dyDescent="0.25">
      <c r="A38" s="144">
        <v>32</v>
      </c>
      <c r="B38" s="145"/>
      <c r="C38" s="145"/>
      <c r="D38" s="146"/>
      <c r="E38" s="147"/>
      <c r="F38" s="160"/>
      <c r="G38" s="160"/>
      <c r="H38" s="161"/>
      <c r="I38" s="341"/>
      <c r="J38" s="150"/>
      <c r="K38" s="151"/>
      <c r="L38" s="152"/>
      <c r="M38" s="342"/>
      <c r="N38" s="153"/>
      <c r="O38" s="160"/>
      <c r="P38" s="154"/>
      <c r="Q38" s="160"/>
    </row>
    <row r="39" spans="1:17" s="72" customFormat="1" ht="18.75" customHeight="1" x14ac:dyDescent="0.25">
      <c r="A39" s="144">
        <v>33</v>
      </c>
      <c r="B39" s="145"/>
      <c r="C39" s="145"/>
      <c r="D39" s="146"/>
      <c r="E39" s="147"/>
      <c r="F39" s="160"/>
      <c r="G39" s="160"/>
      <c r="H39" s="161"/>
      <c r="I39" s="341"/>
      <c r="J39" s="150"/>
      <c r="K39" s="151"/>
      <c r="L39" s="152"/>
      <c r="M39" s="342"/>
      <c r="N39" s="155"/>
      <c r="O39" s="160"/>
      <c r="P39" s="154"/>
      <c r="Q39" s="160"/>
    </row>
    <row r="40" spans="1:17" s="72" customFormat="1" ht="18.75" customHeight="1" x14ac:dyDescent="0.25">
      <c r="A40" s="144">
        <v>34</v>
      </c>
      <c r="B40" s="145"/>
      <c r="C40" s="145"/>
      <c r="D40" s="146"/>
      <c r="E40" s="147"/>
      <c r="F40" s="160"/>
      <c r="G40" s="160"/>
      <c r="H40" s="161"/>
      <c r="I40" s="341"/>
      <c r="J40" s="150" t="e">
        <f>IF(AND(Q40="",#REF!&gt;0,#REF!&lt;5),K40,)</f>
        <v>#REF!</v>
      </c>
      <c r="K40" s="151" t="str">
        <f>IF(D40="","ZZZ9",IF(AND(#REF!&gt;0,#REF!&lt;5),D40&amp;#REF!,D40&amp;"9"))</f>
        <v>ZZZ9</v>
      </c>
      <c r="L40" s="152">
        <f t="shared" ref="L40:L71" si="0">IF(Q40="",999,Q40)</f>
        <v>999</v>
      </c>
      <c r="M40" s="342">
        <f t="shared" ref="M40:M71" si="1">IF(P40=999,999,1)</f>
        <v>999</v>
      </c>
      <c r="N40" s="155"/>
      <c r="O40" s="160"/>
      <c r="P40" s="154">
        <f t="shared" ref="P40:P71" si="2">IF(N40="DA",1,IF(N40="WC",2,IF(N40="SE",3,IF(N40="Q",4,IF(N40="LL",5,999)))))</f>
        <v>999</v>
      </c>
      <c r="Q40" s="160"/>
    </row>
    <row r="41" spans="1:17" s="72" customFormat="1" ht="18.75" customHeight="1" x14ac:dyDescent="0.25">
      <c r="A41" s="144">
        <v>35</v>
      </c>
      <c r="B41" s="145"/>
      <c r="C41" s="145"/>
      <c r="D41" s="146"/>
      <c r="E41" s="147"/>
      <c r="F41" s="160"/>
      <c r="G41" s="160"/>
      <c r="H41" s="161"/>
      <c r="I41" s="341"/>
      <c r="J41" s="150" t="e">
        <f>IF(AND(Q41="",#REF!&gt;0,#REF!&lt;5),K41,)</f>
        <v>#REF!</v>
      </c>
      <c r="K41" s="151" t="str">
        <f>IF(D41="","ZZZ9",IF(AND(#REF!&gt;0,#REF!&lt;5),D41&amp;#REF!,D41&amp;"9"))</f>
        <v>ZZZ9</v>
      </c>
      <c r="L41" s="152">
        <f t="shared" si="0"/>
        <v>999</v>
      </c>
      <c r="M41" s="342">
        <f t="shared" si="1"/>
        <v>999</v>
      </c>
      <c r="N41" s="155"/>
      <c r="O41" s="160"/>
      <c r="P41" s="154">
        <f t="shared" si="2"/>
        <v>999</v>
      </c>
      <c r="Q41" s="160"/>
    </row>
    <row r="42" spans="1:17" s="72" customFormat="1" ht="18.75" customHeight="1" x14ac:dyDescent="0.25">
      <c r="A42" s="144">
        <v>36</v>
      </c>
      <c r="B42" s="145"/>
      <c r="C42" s="145"/>
      <c r="D42" s="146"/>
      <c r="E42" s="147"/>
      <c r="F42" s="160"/>
      <c r="G42" s="160"/>
      <c r="H42" s="161"/>
      <c r="I42" s="341"/>
      <c r="J42" s="150" t="e">
        <f>IF(AND(Q42="",#REF!&gt;0,#REF!&lt;5),K42,)</f>
        <v>#REF!</v>
      </c>
      <c r="K42" s="151" t="str">
        <f>IF(D42="","ZZZ9",IF(AND(#REF!&gt;0,#REF!&lt;5),D42&amp;#REF!,D42&amp;"9"))</f>
        <v>ZZZ9</v>
      </c>
      <c r="L42" s="152">
        <f t="shared" si="0"/>
        <v>999</v>
      </c>
      <c r="M42" s="342">
        <f t="shared" si="1"/>
        <v>999</v>
      </c>
      <c r="N42" s="155"/>
      <c r="O42" s="160"/>
      <c r="P42" s="154">
        <f t="shared" si="2"/>
        <v>999</v>
      </c>
      <c r="Q42" s="160"/>
    </row>
    <row r="43" spans="1:17" s="72" customFormat="1" ht="18.75" customHeight="1" x14ac:dyDescent="0.25">
      <c r="A43" s="144">
        <v>37</v>
      </c>
      <c r="B43" s="145"/>
      <c r="C43" s="145"/>
      <c r="D43" s="146"/>
      <c r="E43" s="147"/>
      <c r="F43" s="160"/>
      <c r="G43" s="160"/>
      <c r="H43" s="161"/>
      <c r="I43" s="341"/>
      <c r="J43" s="150" t="e">
        <f>IF(AND(Q43="",#REF!&gt;0,#REF!&lt;5),K43,)</f>
        <v>#REF!</v>
      </c>
      <c r="K43" s="151" t="str">
        <f>IF(D43="","ZZZ9",IF(AND(#REF!&gt;0,#REF!&lt;5),D43&amp;#REF!,D43&amp;"9"))</f>
        <v>ZZZ9</v>
      </c>
      <c r="L43" s="152">
        <f t="shared" si="0"/>
        <v>999</v>
      </c>
      <c r="M43" s="342">
        <f t="shared" si="1"/>
        <v>999</v>
      </c>
      <c r="N43" s="155"/>
      <c r="O43" s="160"/>
      <c r="P43" s="154">
        <f t="shared" si="2"/>
        <v>999</v>
      </c>
      <c r="Q43" s="160"/>
    </row>
    <row r="44" spans="1:17" s="72" customFormat="1" ht="18.75" customHeight="1" x14ac:dyDescent="0.25">
      <c r="A44" s="144">
        <v>38</v>
      </c>
      <c r="B44" s="145"/>
      <c r="C44" s="145"/>
      <c r="D44" s="146"/>
      <c r="E44" s="147"/>
      <c r="F44" s="160"/>
      <c r="G44" s="160"/>
      <c r="H44" s="161"/>
      <c r="I44" s="341"/>
      <c r="J44" s="150" t="e">
        <f>IF(AND(Q44="",#REF!&gt;0,#REF!&lt;5),K44,)</f>
        <v>#REF!</v>
      </c>
      <c r="K44" s="151" t="str">
        <f>IF(D44="","ZZZ9",IF(AND(#REF!&gt;0,#REF!&lt;5),D44&amp;#REF!,D44&amp;"9"))</f>
        <v>ZZZ9</v>
      </c>
      <c r="L44" s="152">
        <f t="shared" si="0"/>
        <v>999</v>
      </c>
      <c r="M44" s="342">
        <f t="shared" si="1"/>
        <v>999</v>
      </c>
      <c r="N44" s="155"/>
      <c r="O44" s="160"/>
      <c r="P44" s="154">
        <f t="shared" si="2"/>
        <v>999</v>
      </c>
      <c r="Q44" s="160"/>
    </row>
    <row r="45" spans="1:17" s="72" customFormat="1" ht="18.75" customHeight="1" x14ac:dyDescent="0.25">
      <c r="A45" s="144">
        <v>39</v>
      </c>
      <c r="B45" s="145"/>
      <c r="C45" s="145"/>
      <c r="D45" s="146"/>
      <c r="E45" s="147"/>
      <c r="F45" s="160"/>
      <c r="G45" s="160"/>
      <c r="H45" s="161"/>
      <c r="I45" s="341"/>
      <c r="J45" s="150" t="e">
        <f>IF(AND(Q45="",#REF!&gt;0,#REF!&lt;5),K45,)</f>
        <v>#REF!</v>
      </c>
      <c r="K45" s="151" t="str">
        <f>IF(D45="","ZZZ9",IF(AND(#REF!&gt;0,#REF!&lt;5),D45&amp;#REF!,D45&amp;"9"))</f>
        <v>ZZZ9</v>
      </c>
      <c r="L45" s="152">
        <f t="shared" si="0"/>
        <v>999</v>
      </c>
      <c r="M45" s="342">
        <f t="shared" si="1"/>
        <v>999</v>
      </c>
      <c r="N45" s="155"/>
      <c r="O45" s="160"/>
      <c r="P45" s="154">
        <f t="shared" si="2"/>
        <v>999</v>
      </c>
      <c r="Q45" s="160"/>
    </row>
    <row r="46" spans="1:17" s="72" customFormat="1" ht="18.75" customHeight="1" x14ac:dyDescent="0.25">
      <c r="A46" s="144">
        <v>40</v>
      </c>
      <c r="B46" s="145"/>
      <c r="C46" s="145"/>
      <c r="D46" s="146"/>
      <c r="E46" s="147"/>
      <c r="F46" s="160"/>
      <c r="G46" s="160"/>
      <c r="H46" s="161"/>
      <c r="I46" s="341"/>
      <c r="J46" s="150" t="e">
        <f>IF(AND(Q46="",#REF!&gt;0,#REF!&lt;5),K46,)</f>
        <v>#REF!</v>
      </c>
      <c r="K46" s="151" t="str">
        <f>IF(D46="","ZZZ9",IF(AND(#REF!&gt;0,#REF!&lt;5),D46&amp;#REF!,D46&amp;"9"))</f>
        <v>ZZZ9</v>
      </c>
      <c r="L46" s="152">
        <f t="shared" si="0"/>
        <v>999</v>
      </c>
      <c r="M46" s="342">
        <f t="shared" si="1"/>
        <v>999</v>
      </c>
      <c r="N46" s="155"/>
      <c r="O46" s="160"/>
      <c r="P46" s="154">
        <f t="shared" si="2"/>
        <v>999</v>
      </c>
      <c r="Q46" s="160"/>
    </row>
    <row r="47" spans="1:17" s="72" customFormat="1" ht="18.75" customHeight="1" x14ac:dyDescent="0.25">
      <c r="A47" s="144">
        <v>41</v>
      </c>
      <c r="B47" s="145"/>
      <c r="C47" s="145"/>
      <c r="D47" s="146"/>
      <c r="E47" s="147"/>
      <c r="F47" s="160"/>
      <c r="G47" s="160"/>
      <c r="H47" s="161"/>
      <c r="I47" s="341"/>
      <c r="J47" s="150" t="e">
        <f>IF(AND(Q47="",#REF!&gt;0,#REF!&lt;5),K47,)</f>
        <v>#REF!</v>
      </c>
      <c r="K47" s="151" t="str">
        <f>IF(D47="","ZZZ9",IF(AND(#REF!&gt;0,#REF!&lt;5),D47&amp;#REF!,D47&amp;"9"))</f>
        <v>ZZZ9</v>
      </c>
      <c r="L47" s="152">
        <f t="shared" si="0"/>
        <v>999</v>
      </c>
      <c r="M47" s="342">
        <f t="shared" si="1"/>
        <v>999</v>
      </c>
      <c r="N47" s="155"/>
      <c r="O47" s="160"/>
      <c r="P47" s="154">
        <f t="shared" si="2"/>
        <v>999</v>
      </c>
      <c r="Q47" s="160"/>
    </row>
    <row r="48" spans="1:17" s="72" customFormat="1" ht="18.75" customHeight="1" x14ac:dyDescent="0.25">
      <c r="A48" s="144">
        <v>42</v>
      </c>
      <c r="B48" s="145"/>
      <c r="C48" s="145"/>
      <c r="D48" s="146"/>
      <c r="E48" s="147"/>
      <c r="F48" s="160"/>
      <c r="G48" s="160"/>
      <c r="H48" s="161"/>
      <c r="I48" s="341"/>
      <c r="J48" s="150" t="e">
        <f>IF(AND(Q48="",#REF!&gt;0,#REF!&lt;5),K48,)</f>
        <v>#REF!</v>
      </c>
      <c r="K48" s="151" t="str">
        <f>IF(D48="","ZZZ9",IF(AND(#REF!&gt;0,#REF!&lt;5),D48&amp;#REF!,D48&amp;"9"))</f>
        <v>ZZZ9</v>
      </c>
      <c r="L48" s="152">
        <f t="shared" si="0"/>
        <v>999</v>
      </c>
      <c r="M48" s="342">
        <f t="shared" si="1"/>
        <v>999</v>
      </c>
      <c r="N48" s="155"/>
      <c r="O48" s="160"/>
      <c r="P48" s="154">
        <f t="shared" si="2"/>
        <v>999</v>
      </c>
      <c r="Q48" s="160"/>
    </row>
    <row r="49" spans="1:17" s="72" customFormat="1" ht="18.75" customHeight="1" x14ac:dyDescent="0.25">
      <c r="A49" s="144">
        <v>43</v>
      </c>
      <c r="B49" s="145"/>
      <c r="C49" s="145"/>
      <c r="D49" s="146"/>
      <c r="E49" s="147"/>
      <c r="F49" s="160"/>
      <c r="G49" s="160"/>
      <c r="H49" s="161"/>
      <c r="I49" s="341"/>
      <c r="J49" s="150" t="e">
        <f>IF(AND(Q49="",#REF!&gt;0,#REF!&lt;5),K49,)</f>
        <v>#REF!</v>
      </c>
      <c r="K49" s="151" t="str">
        <f>IF(D49="","ZZZ9",IF(AND(#REF!&gt;0,#REF!&lt;5),D49&amp;#REF!,D49&amp;"9"))</f>
        <v>ZZZ9</v>
      </c>
      <c r="L49" s="152">
        <f t="shared" si="0"/>
        <v>999</v>
      </c>
      <c r="M49" s="342">
        <f t="shared" si="1"/>
        <v>999</v>
      </c>
      <c r="N49" s="155"/>
      <c r="O49" s="160"/>
      <c r="P49" s="154">
        <f t="shared" si="2"/>
        <v>999</v>
      </c>
      <c r="Q49" s="160"/>
    </row>
    <row r="50" spans="1:17" s="72" customFormat="1" ht="18.75" customHeight="1" x14ac:dyDescent="0.25">
      <c r="A50" s="144">
        <v>44</v>
      </c>
      <c r="B50" s="145"/>
      <c r="C50" s="145"/>
      <c r="D50" s="146"/>
      <c r="E50" s="147"/>
      <c r="F50" s="160"/>
      <c r="G50" s="160"/>
      <c r="H50" s="161"/>
      <c r="I50" s="341"/>
      <c r="J50" s="150" t="e">
        <f>IF(AND(Q50="",#REF!&gt;0,#REF!&lt;5),K50,)</f>
        <v>#REF!</v>
      </c>
      <c r="K50" s="151" t="str">
        <f>IF(D50="","ZZZ9",IF(AND(#REF!&gt;0,#REF!&lt;5),D50&amp;#REF!,D50&amp;"9"))</f>
        <v>ZZZ9</v>
      </c>
      <c r="L50" s="152">
        <f t="shared" si="0"/>
        <v>999</v>
      </c>
      <c r="M50" s="342">
        <f t="shared" si="1"/>
        <v>999</v>
      </c>
      <c r="N50" s="155"/>
      <c r="O50" s="160"/>
      <c r="P50" s="154">
        <f t="shared" si="2"/>
        <v>999</v>
      </c>
      <c r="Q50" s="160"/>
    </row>
    <row r="51" spans="1:17" s="72" customFormat="1" ht="18.75" customHeight="1" x14ac:dyDescent="0.25">
      <c r="A51" s="144">
        <v>45</v>
      </c>
      <c r="B51" s="145"/>
      <c r="C51" s="145"/>
      <c r="D51" s="146"/>
      <c r="E51" s="147"/>
      <c r="F51" s="160"/>
      <c r="G51" s="160"/>
      <c r="H51" s="161"/>
      <c r="I51" s="341"/>
      <c r="J51" s="150" t="e">
        <f>IF(AND(Q51="",#REF!&gt;0,#REF!&lt;5),K51,)</f>
        <v>#REF!</v>
      </c>
      <c r="K51" s="151" t="str">
        <f>IF(D51="","ZZZ9",IF(AND(#REF!&gt;0,#REF!&lt;5),D51&amp;#REF!,D51&amp;"9"))</f>
        <v>ZZZ9</v>
      </c>
      <c r="L51" s="152">
        <f t="shared" si="0"/>
        <v>999</v>
      </c>
      <c r="M51" s="342">
        <f t="shared" si="1"/>
        <v>999</v>
      </c>
      <c r="N51" s="155"/>
      <c r="O51" s="160"/>
      <c r="P51" s="154">
        <f t="shared" si="2"/>
        <v>999</v>
      </c>
      <c r="Q51" s="160"/>
    </row>
    <row r="52" spans="1:17" s="72" customFormat="1" ht="18.75" customHeight="1" x14ac:dyDescent="0.25">
      <c r="A52" s="144">
        <v>46</v>
      </c>
      <c r="B52" s="145"/>
      <c r="C52" s="145"/>
      <c r="D52" s="146"/>
      <c r="E52" s="147"/>
      <c r="F52" s="160"/>
      <c r="G52" s="160"/>
      <c r="H52" s="161"/>
      <c r="I52" s="341"/>
      <c r="J52" s="150" t="e">
        <f>IF(AND(Q52="",#REF!&gt;0,#REF!&lt;5),K52,)</f>
        <v>#REF!</v>
      </c>
      <c r="K52" s="151" t="str">
        <f>IF(D52="","ZZZ9",IF(AND(#REF!&gt;0,#REF!&lt;5),D52&amp;#REF!,D52&amp;"9"))</f>
        <v>ZZZ9</v>
      </c>
      <c r="L52" s="152">
        <f t="shared" si="0"/>
        <v>999</v>
      </c>
      <c r="M52" s="342">
        <f t="shared" si="1"/>
        <v>999</v>
      </c>
      <c r="N52" s="155"/>
      <c r="O52" s="160"/>
      <c r="P52" s="154">
        <f t="shared" si="2"/>
        <v>999</v>
      </c>
      <c r="Q52" s="160"/>
    </row>
    <row r="53" spans="1:17" s="72" customFormat="1" ht="18.75" customHeight="1" x14ac:dyDescent="0.25">
      <c r="A53" s="144">
        <v>47</v>
      </c>
      <c r="B53" s="145"/>
      <c r="C53" s="145"/>
      <c r="D53" s="146"/>
      <c r="E53" s="147"/>
      <c r="F53" s="160"/>
      <c r="G53" s="160"/>
      <c r="H53" s="161"/>
      <c r="I53" s="341"/>
      <c r="J53" s="150" t="e">
        <f>IF(AND(Q53="",#REF!&gt;0,#REF!&lt;5),K53,)</f>
        <v>#REF!</v>
      </c>
      <c r="K53" s="151" t="str">
        <f>IF(D53="","ZZZ9",IF(AND(#REF!&gt;0,#REF!&lt;5),D53&amp;#REF!,D53&amp;"9"))</f>
        <v>ZZZ9</v>
      </c>
      <c r="L53" s="152">
        <f t="shared" si="0"/>
        <v>999</v>
      </c>
      <c r="M53" s="342">
        <f t="shared" si="1"/>
        <v>999</v>
      </c>
      <c r="N53" s="155"/>
      <c r="O53" s="160"/>
      <c r="P53" s="154">
        <f t="shared" si="2"/>
        <v>999</v>
      </c>
      <c r="Q53" s="160"/>
    </row>
    <row r="54" spans="1:17" s="72" customFormat="1" ht="18.75" customHeight="1" x14ac:dyDescent="0.25">
      <c r="A54" s="144">
        <v>48</v>
      </c>
      <c r="B54" s="145"/>
      <c r="C54" s="145"/>
      <c r="D54" s="146"/>
      <c r="E54" s="147"/>
      <c r="F54" s="160"/>
      <c r="G54" s="160"/>
      <c r="H54" s="161"/>
      <c r="I54" s="341"/>
      <c r="J54" s="150" t="e">
        <f>IF(AND(Q54="",#REF!&gt;0,#REF!&lt;5),K54,)</f>
        <v>#REF!</v>
      </c>
      <c r="K54" s="151" t="str">
        <f>IF(D54="","ZZZ9",IF(AND(#REF!&gt;0,#REF!&lt;5),D54&amp;#REF!,D54&amp;"9"))</f>
        <v>ZZZ9</v>
      </c>
      <c r="L54" s="152">
        <f t="shared" si="0"/>
        <v>999</v>
      </c>
      <c r="M54" s="342">
        <f t="shared" si="1"/>
        <v>999</v>
      </c>
      <c r="N54" s="155"/>
      <c r="O54" s="160"/>
      <c r="P54" s="154">
        <f t="shared" si="2"/>
        <v>999</v>
      </c>
      <c r="Q54" s="160"/>
    </row>
    <row r="55" spans="1:17" s="72" customFormat="1" ht="18.75" customHeight="1" x14ac:dyDescent="0.25">
      <c r="A55" s="144">
        <v>49</v>
      </c>
      <c r="B55" s="145"/>
      <c r="C55" s="145"/>
      <c r="D55" s="146"/>
      <c r="E55" s="147"/>
      <c r="F55" s="160"/>
      <c r="G55" s="160"/>
      <c r="H55" s="161"/>
      <c r="I55" s="341"/>
      <c r="J55" s="150" t="e">
        <f>IF(AND(Q55="",#REF!&gt;0,#REF!&lt;5),K55,)</f>
        <v>#REF!</v>
      </c>
      <c r="K55" s="151" t="str">
        <f>IF(D55="","ZZZ9",IF(AND(#REF!&gt;0,#REF!&lt;5),D55&amp;#REF!,D55&amp;"9"))</f>
        <v>ZZZ9</v>
      </c>
      <c r="L55" s="152">
        <f t="shared" si="0"/>
        <v>999</v>
      </c>
      <c r="M55" s="342">
        <f t="shared" si="1"/>
        <v>999</v>
      </c>
      <c r="N55" s="155"/>
      <c r="O55" s="160"/>
      <c r="P55" s="154">
        <f t="shared" si="2"/>
        <v>999</v>
      </c>
      <c r="Q55" s="160"/>
    </row>
    <row r="56" spans="1:17" s="72" customFormat="1" ht="18.75" customHeight="1" x14ac:dyDescent="0.25">
      <c r="A56" s="144">
        <v>50</v>
      </c>
      <c r="B56" s="145"/>
      <c r="C56" s="145"/>
      <c r="D56" s="146"/>
      <c r="E56" s="147"/>
      <c r="F56" s="160"/>
      <c r="G56" s="160"/>
      <c r="H56" s="161"/>
      <c r="I56" s="341"/>
      <c r="J56" s="150" t="e">
        <f>IF(AND(Q56="",#REF!&gt;0,#REF!&lt;5),K56,)</f>
        <v>#REF!</v>
      </c>
      <c r="K56" s="151" t="str">
        <f>IF(D56="","ZZZ9",IF(AND(#REF!&gt;0,#REF!&lt;5),D56&amp;#REF!,D56&amp;"9"))</f>
        <v>ZZZ9</v>
      </c>
      <c r="L56" s="152">
        <f t="shared" si="0"/>
        <v>999</v>
      </c>
      <c r="M56" s="342">
        <f t="shared" si="1"/>
        <v>999</v>
      </c>
      <c r="N56" s="155"/>
      <c r="O56" s="160"/>
      <c r="P56" s="154">
        <f t="shared" si="2"/>
        <v>999</v>
      </c>
      <c r="Q56" s="160"/>
    </row>
    <row r="57" spans="1:17" s="72" customFormat="1" ht="18.75" customHeight="1" x14ac:dyDescent="0.25">
      <c r="A57" s="144">
        <v>51</v>
      </c>
      <c r="B57" s="145"/>
      <c r="C57" s="145"/>
      <c r="D57" s="146"/>
      <c r="E57" s="147"/>
      <c r="F57" s="160"/>
      <c r="G57" s="160"/>
      <c r="H57" s="161"/>
      <c r="I57" s="341"/>
      <c r="J57" s="150" t="e">
        <f>IF(AND(Q57="",#REF!&gt;0,#REF!&lt;5),K57,)</f>
        <v>#REF!</v>
      </c>
      <c r="K57" s="151" t="str">
        <f>IF(D57="","ZZZ9",IF(AND(#REF!&gt;0,#REF!&lt;5),D57&amp;#REF!,D57&amp;"9"))</f>
        <v>ZZZ9</v>
      </c>
      <c r="L57" s="152">
        <f t="shared" si="0"/>
        <v>999</v>
      </c>
      <c r="M57" s="342">
        <f t="shared" si="1"/>
        <v>999</v>
      </c>
      <c r="N57" s="155"/>
      <c r="O57" s="160"/>
      <c r="P57" s="154">
        <f t="shared" si="2"/>
        <v>999</v>
      </c>
      <c r="Q57" s="160"/>
    </row>
    <row r="58" spans="1:17" s="72" customFormat="1" ht="18.75" customHeight="1" x14ac:dyDescent="0.25">
      <c r="A58" s="144">
        <v>52</v>
      </c>
      <c r="B58" s="145"/>
      <c r="C58" s="145"/>
      <c r="D58" s="146"/>
      <c r="E58" s="147"/>
      <c r="F58" s="160"/>
      <c r="G58" s="160"/>
      <c r="H58" s="161"/>
      <c r="I58" s="341"/>
      <c r="J58" s="150" t="e">
        <f>IF(AND(Q58="",#REF!&gt;0,#REF!&lt;5),K58,)</f>
        <v>#REF!</v>
      </c>
      <c r="K58" s="151" t="str">
        <f>IF(D58="","ZZZ9",IF(AND(#REF!&gt;0,#REF!&lt;5),D58&amp;#REF!,D58&amp;"9"))</f>
        <v>ZZZ9</v>
      </c>
      <c r="L58" s="152">
        <f t="shared" si="0"/>
        <v>999</v>
      </c>
      <c r="M58" s="342">
        <f t="shared" si="1"/>
        <v>999</v>
      </c>
      <c r="N58" s="155"/>
      <c r="O58" s="160"/>
      <c r="P58" s="154">
        <f t="shared" si="2"/>
        <v>999</v>
      </c>
      <c r="Q58" s="160"/>
    </row>
    <row r="59" spans="1:17" s="72" customFormat="1" ht="18.75" customHeight="1" x14ac:dyDescent="0.25">
      <c r="A59" s="144">
        <v>53</v>
      </c>
      <c r="B59" s="145"/>
      <c r="C59" s="145"/>
      <c r="D59" s="146"/>
      <c r="E59" s="147"/>
      <c r="F59" s="160"/>
      <c r="G59" s="160"/>
      <c r="H59" s="161"/>
      <c r="I59" s="341"/>
      <c r="J59" s="150" t="e">
        <f>IF(AND(Q59="",#REF!&gt;0,#REF!&lt;5),K59,)</f>
        <v>#REF!</v>
      </c>
      <c r="K59" s="151" t="str">
        <f>IF(D59="","ZZZ9",IF(AND(#REF!&gt;0,#REF!&lt;5),D59&amp;#REF!,D59&amp;"9"))</f>
        <v>ZZZ9</v>
      </c>
      <c r="L59" s="152">
        <f t="shared" si="0"/>
        <v>999</v>
      </c>
      <c r="M59" s="342">
        <f t="shared" si="1"/>
        <v>999</v>
      </c>
      <c r="N59" s="155"/>
      <c r="O59" s="160"/>
      <c r="P59" s="154">
        <f t="shared" si="2"/>
        <v>999</v>
      </c>
      <c r="Q59" s="160"/>
    </row>
    <row r="60" spans="1:17" s="72" customFormat="1" ht="18.75" customHeight="1" x14ac:dyDescent="0.25">
      <c r="A60" s="144">
        <v>54</v>
      </c>
      <c r="B60" s="145"/>
      <c r="C60" s="145"/>
      <c r="D60" s="146"/>
      <c r="E60" s="147"/>
      <c r="F60" s="160"/>
      <c r="G60" s="160"/>
      <c r="H60" s="161"/>
      <c r="I60" s="341"/>
      <c r="J60" s="150" t="e">
        <f>IF(AND(Q60="",#REF!&gt;0,#REF!&lt;5),K60,)</f>
        <v>#REF!</v>
      </c>
      <c r="K60" s="151" t="str">
        <f>IF(D60="","ZZZ9",IF(AND(#REF!&gt;0,#REF!&lt;5),D60&amp;#REF!,D60&amp;"9"))</f>
        <v>ZZZ9</v>
      </c>
      <c r="L60" s="152">
        <f t="shared" si="0"/>
        <v>999</v>
      </c>
      <c r="M60" s="342">
        <f t="shared" si="1"/>
        <v>999</v>
      </c>
      <c r="N60" s="155"/>
      <c r="O60" s="160"/>
      <c r="P60" s="154">
        <f t="shared" si="2"/>
        <v>999</v>
      </c>
      <c r="Q60" s="160"/>
    </row>
    <row r="61" spans="1:17" s="72" customFormat="1" ht="18.75" customHeight="1" x14ac:dyDescent="0.25">
      <c r="A61" s="144">
        <v>55</v>
      </c>
      <c r="B61" s="145"/>
      <c r="C61" s="145"/>
      <c r="D61" s="146"/>
      <c r="E61" s="147"/>
      <c r="F61" s="160"/>
      <c r="G61" s="160"/>
      <c r="H61" s="161"/>
      <c r="I61" s="341"/>
      <c r="J61" s="150" t="e">
        <f>IF(AND(Q61="",#REF!&gt;0,#REF!&lt;5),K61,)</f>
        <v>#REF!</v>
      </c>
      <c r="K61" s="151" t="str">
        <f>IF(D61="","ZZZ9",IF(AND(#REF!&gt;0,#REF!&lt;5),D61&amp;#REF!,D61&amp;"9"))</f>
        <v>ZZZ9</v>
      </c>
      <c r="L61" s="152">
        <f t="shared" si="0"/>
        <v>999</v>
      </c>
      <c r="M61" s="342">
        <f t="shared" si="1"/>
        <v>999</v>
      </c>
      <c r="N61" s="155"/>
      <c r="O61" s="160"/>
      <c r="P61" s="154">
        <f t="shared" si="2"/>
        <v>999</v>
      </c>
      <c r="Q61" s="160"/>
    </row>
    <row r="62" spans="1:17" s="72" customFormat="1" ht="18.75" customHeight="1" x14ac:dyDescent="0.25">
      <c r="A62" s="144">
        <v>56</v>
      </c>
      <c r="B62" s="145"/>
      <c r="C62" s="145"/>
      <c r="D62" s="146"/>
      <c r="E62" s="147"/>
      <c r="F62" s="160"/>
      <c r="G62" s="160"/>
      <c r="H62" s="161"/>
      <c r="I62" s="341"/>
      <c r="J62" s="150" t="e">
        <f>IF(AND(Q62="",#REF!&gt;0,#REF!&lt;5),K62,)</f>
        <v>#REF!</v>
      </c>
      <c r="K62" s="151" t="str">
        <f>IF(D62="","ZZZ9",IF(AND(#REF!&gt;0,#REF!&lt;5),D62&amp;#REF!,D62&amp;"9"))</f>
        <v>ZZZ9</v>
      </c>
      <c r="L62" s="152">
        <f t="shared" si="0"/>
        <v>999</v>
      </c>
      <c r="M62" s="342">
        <f t="shared" si="1"/>
        <v>999</v>
      </c>
      <c r="N62" s="155"/>
      <c r="O62" s="160"/>
      <c r="P62" s="154">
        <f t="shared" si="2"/>
        <v>999</v>
      </c>
      <c r="Q62" s="160"/>
    </row>
    <row r="63" spans="1:17" s="72" customFormat="1" ht="18.75" customHeight="1" x14ac:dyDescent="0.25">
      <c r="A63" s="144">
        <v>57</v>
      </c>
      <c r="B63" s="145"/>
      <c r="C63" s="145"/>
      <c r="D63" s="146"/>
      <c r="E63" s="147"/>
      <c r="F63" s="160"/>
      <c r="G63" s="160"/>
      <c r="H63" s="161"/>
      <c r="I63" s="341"/>
      <c r="J63" s="150" t="e">
        <f>IF(AND(Q63="",#REF!&gt;0,#REF!&lt;5),K63,)</f>
        <v>#REF!</v>
      </c>
      <c r="K63" s="151" t="str">
        <f>IF(D63="","ZZZ9",IF(AND(#REF!&gt;0,#REF!&lt;5),D63&amp;#REF!,D63&amp;"9"))</f>
        <v>ZZZ9</v>
      </c>
      <c r="L63" s="152">
        <f t="shared" si="0"/>
        <v>999</v>
      </c>
      <c r="M63" s="342">
        <f t="shared" si="1"/>
        <v>999</v>
      </c>
      <c r="N63" s="155"/>
      <c r="O63" s="160"/>
      <c r="P63" s="154">
        <f t="shared" si="2"/>
        <v>999</v>
      </c>
      <c r="Q63" s="160"/>
    </row>
    <row r="64" spans="1:17" s="72" customFormat="1" ht="18.75" customHeight="1" x14ac:dyDescent="0.25">
      <c r="A64" s="144">
        <v>58</v>
      </c>
      <c r="B64" s="145"/>
      <c r="C64" s="145"/>
      <c r="D64" s="146"/>
      <c r="E64" s="147"/>
      <c r="F64" s="160"/>
      <c r="G64" s="160"/>
      <c r="H64" s="161"/>
      <c r="I64" s="341"/>
      <c r="J64" s="150" t="e">
        <f>IF(AND(Q64="",#REF!&gt;0,#REF!&lt;5),K64,)</f>
        <v>#REF!</v>
      </c>
      <c r="K64" s="151" t="str">
        <f>IF(D64="","ZZZ9",IF(AND(#REF!&gt;0,#REF!&lt;5),D64&amp;#REF!,D64&amp;"9"))</f>
        <v>ZZZ9</v>
      </c>
      <c r="L64" s="152">
        <f t="shared" si="0"/>
        <v>999</v>
      </c>
      <c r="M64" s="342">
        <f t="shared" si="1"/>
        <v>999</v>
      </c>
      <c r="N64" s="155"/>
      <c r="O64" s="160"/>
      <c r="P64" s="154">
        <f t="shared" si="2"/>
        <v>999</v>
      </c>
      <c r="Q64" s="160"/>
    </row>
    <row r="65" spans="1:17" s="72" customFormat="1" ht="18.75" customHeight="1" x14ac:dyDescent="0.25">
      <c r="A65" s="144">
        <v>59</v>
      </c>
      <c r="B65" s="145"/>
      <c r="C65" s="145"/>
      <c r="D65" s="146"/>
      <c r="E65" s="147"/>
      <c r="F65" s="160"/>
      <c r="G65" s="160"/>
      <c r="H65" s="161"/>
      <c r="I65" s="341"/>
      <c r="J65" s="150" t="e">
        <f>IF(AND(Q65="",#REF!&gt;0,#REF!&lt;5),K65,)</f>
        <v>#REF!</v>
      </c>
      <c r="K65" s="151" t="str">
        <f>IF(D65="","ZZZ9",IF(AND(#REF!&gt;0,#REF!&lt;5),D65&amp;#REF!,D65&amp;"9"))</f>
        <v>ZZZ9</v>
      </c>
      <c r="L65" s="152">
        <f t="shared" si="0"/>
        <v>999</v>
      </c>
      <c r="M65" s="342">
        <f t="shared" si="1"/>
        <v>999</v>
      </c>
      <c r="N65" s="155"/>
      <c r="O65" s="160"/>
      <c r="P65" s="154">
        <f t="shared" si="2"/>
        <v>999</v>
      </c>
      <c r="Q65" s="160"/>
    </row>
    <row r="66" spans="1:17" s="72" customFormat="1" ht="18.75" customHeight="1" x14ac:dyDescent="0.25">
      <c r="A66" s="144">
        <v>60</v>
      </c>
      <c r="B66" s="145"/>
      <c r="C66" s="145"/>
      <c r="D66" s="146"/>
      <c r="E66" s="147"/>
      <c r="F66" s="160"/>
      <c r="G66" s="160"/>
      <c r="H66" s="161"/>
      <c r="I66" s="341"/>
      <c r="J66" s="150" t="e">
        <f>IF(AND(Q66="",#REF!&gt;0,#REF!&lt;5),K66,)</f>
        <v>#REF!</v>
      </c>
      <c r="K66" s="151" t="str">
        <f>IF(D66="","ZZZ9",IF(AND(#REF!&gt;0,#REF!&lt;5),D66&amp;#REF!,D66&amp;"9"))</f>
        <v>ZZZ9</v>
      </c>
      <c r="L66" s="152">
        <f t="shared" si="0"/>
        <v>999</v>
      </c>
      <c r="M66" s="342">
        <f t="shared" si="1"/>
        <v>999</v>
      </c>
      <c r="N66" s="155"/>
      <c r="O66" s="160"/>
      <c r="P66" s="154">
        <f t="shared" si="2"/>
        <v>999</v>
      </c>
      <c r="Q66" s="160"/>
    </row>
    <row r="67" spans="1:17" s="72" customFormat="1" ht="18.75" customHeight="1" x14ac:dyDescent="0.25">
      <c r="A67" s="144">
        <v>61</v>
      </c>
      <c r="B67" s="145"/>
      <c r="C67" s="145"/>
      <c r="D67" s="146"/>
      <c r="E67" s="147"/>
      <c r="F67" s="160"/>
      <c r="G67" s="160"/>
      <c r="H67" s="161"/>
      <c r="I67" s="341"/>
      <c r="J67" s="150" t="e">
        <f>IF(AND(Q67="",#REF!&gt;0,#REF!&lt;5),K67,)</f>
        <v>#REF!</v>
      </c>
      <c r="K67" s="151" t="str">
        <f>IF(D67="","ZZZ9",IF(AND(#REF!&gt;0,#REF!&lt;5),D67&amp;#REF!,D67&amp;"9"))</f>
        <v>ZZZ9</v>
      </c>
      <c r="L67" s="152">
        <f t="shared" si="0"/>
        <v>999</v>
      </c>
      <c r="M67" s="342">
        <f t="shared" si="1"/>
        <v>999</v>
      </c>
      <c r="N67" s="155"/>
      <c r="O67" s="160"/>
      <c r="P67" s="154">
        <f t="shared" si="2"/>
        <v>999</v>
      </c>
      <c r="Q67" s="160"/>
    </row>
    <row r="68" spans="1:17" s="72" customFormat="1" ht="18.75" customHeight="1" x14ac:dyDescent="0.25">
      <c r="A68" s="144">
        <v>62</v>
      </c>
      <c r="B68" s="145"/>
      <c r="C68" s="145"/>
      <c r="D68" s="146"/>
      <c r="E68" s="147"/>
      <c r="F68" s="160"/>
      <c r="G68" s="160"/>
      <c r="H68" s="161"/>
      <c r="I68" s="341"/>
      <c r="J68" s="150" t="e">
        <f>IF(AND(Q68="",#REF!&gt;0,#REF!&lt;5),K68,)</f>
        <v>#REF!</v>
      </c>
      <c r="K68" s="151" t="str">
        <f>IF(D68="","ZZZ9",IF(AND(#REF!&gt;0,#REF!&lt;5),D68&amp;#REF!,D68&amp;"9"))</f>
        <v>ZZZ9</v>
      </c>
      <c r="L68" s="152">
        <f t="shared" si="0"/>
        <v>999</v>
      </c>
      <c r="M68" s="342">
        <f t="shared" si="1"/>
        <v>999</v>
      </c>
      <c r="N68" s="155"/>
      <c r="O68" s="160"/>
      <c r="P68" s="154">
        <f t="shared" si="2"/>
        <v>999</v>
      </c>
      <c r="Q68" s="160"/>
    </row>
    <row r="69" spans="1:17" s="72" customFormat="1" ht="18.75" customHeight="1" x14ac:dyDescent="0.25">
      <c r="A69" s="144">
        <v>63</v>
      </c>
      <c r="B69" s="145"/>
      <c r="C69" s="145"/>
      <c r="D69" s="146"/>
      <c r="E69" s="147"/>
      <c r="F69" s="160"/>
      <c r="G69" s="160"/>
      <c r="H69" s="161"/>
      <c r="I69" s="341"/>
      <c r="J69" s="150" t="e">
        <f>IF(AND(Q69="",#REF!&gt;0,#REF!&lt;5),K69,)</f>
        <v>#REF!</v>
      </c>
      <c r="K69" s="151" t="str">
        <f>IF(D69="","ZZZ9",IF(AND(#REF!&gt;0,#REF!&lt;5),D69&amp;#REF!,D69&amp;"9"))</f>
        <v>ZZZ9</v>
      </c>
      <c r="L69" s="152">
        <f t="shared" si="0"/>
        <v>999</v>
      </c>
      <c r="M69" s="342">
        <f t="shared" si="1"/>
        <v>999</v>
      </c>
      <c r="N69" s="155"/>
      <c r="O69" s="160"/>
      <c r="P69" s="154">
        <f t="shared" si="2"/>
        <v>999</v>
      </c>
      <c r="Q69" s="160"/>
    </row>
    <row r="70" spans="1:17" s="72" customFormat="1" ht="18.75" customHeight="1" x14ac:dyDescent="0.25">
      <c r="A70" s="144">
        <v>64</v>
      </c>
      <c r="B70" s="145"/>
      <c r="C70" s="145"/>
      <c r="D70" s="146"/>
      <c r="E70" s="147"/>
      <c r="F70" s="160"/>
      <c r="G70" s="160"/>
      <c r="H70" s="161"/>
      <c r="I70" s="341"/>
      <c r="J70" s="150" t="e">
        <f>IF(AND(Q70="",#REF!&gt;0,#REF!&lt;5),K70,)</f>
        <v>#REF!</v>
      </c>
      <c r="K70" s="151" t="str">
        <f>IF(D70="","ZZZ9",IF(AND(#REF!&gt;0,#REF!&lt;5),D70&amp;#REF!,D70&amp;"9"))</f>
        <v>ZZZ9</v>
      </c>
      <c r="L70" s="152">
        <f t="shared" si="0"/>
        <v>999</v>
      </c>
      <c r="M70" s="342">
        <f t="shared" si="1"/>
        <v>999</v>
      </c>
      <c r="N70" s="155"/>
      <c r="O70" s="160"/>
      <c r="P70" s="154">
        <f t="shared" si="2"/>
        <v>999</v>
      </c>
      <c r="Q70" s="160"/>
    </row>
    <row r="71" spans="1:17" s="72" customFormat="1" ht="18.75" customHeight="1" x14ac:dyDescent="0.25">
      <c r="A71" s="144">
        <v>65</v>
      </c>
      <c r="B71" s="145"/>
      <c r="C71" s="145"/>
      <c r="D71" s="146"/>
      <c r="E71" s="147"/>
      <c r="F71" s="160"/>
      <c r="G71" s="160"/>
      <c r="H71" s="161"/>
      <c r="I71" s="341"/>
      <c r="J71" s="150" t="e">
        <f>IF(AND(Q71="",#REF!&gt;0,#REF!&lt;5),K71,)</f>
        <v>#REF!</v>
      </c>
      <c r="K71" s="151" t="str">
        <f>IF(D71="","ZZZ9",IF(AND(#REF!&gt;0,#REF!&lt;5),D71&amp;#REF!,D71&amp;"9"))</f>
        <v>ZZZ9</v>
      </c>
      <c r="L71" s="152">
        <f t="shared" si="0"/>
        <v>999</v>
      </c>
      <c r="M71" s="342">
        <f t="shared" si="1"/>
        <v>999</v>
      </c>
      <c r="N71" s="155"/>
      <c r="O71" s="160"/>
      <c r="P71" s="154">
        <f t="shared" si="2"/>
        <v>999</v>
      </c>
      <c r="Q71" s="160"/>
    </row>
    <row r="72" spans="1:17" s="72" customFormat="1" ht="18.75" customHeight="1" x14ac:dyDescent="0.25">
      <c r="A72" s="144">
        <v>66</v>
      </c>
      <c r="B72" s="145"/>
      <c r="C72" s="145"/>
      <c r="D72" s="146"/>
      <c r="E72" s="147"/>
      <c r="F72" s="160"/>
      <c r="G72" s="160"/>
      <c r="H72" s="161"/>
      <c r="I72" s="341"/>
      <c r="J72" s="150" t="e">
        <f>IF(AND(Q72="",#REF!&gt;0,#REF!&lt;5),K72,)</f>
        <v>#REF!</v>
      </c>
      <c r="K72" s="151" t="str">
        <f>IF(D72="","ZZZ9",IF(AND(#REF!&gt;0,#REF!&lt;5),D72&amp;#REF!,D72&amp;"9"))</f>
        <v>ZZZ9</v>
      </c>
      <c r="L72" s="152">
        <f t="shared" ref="L72:L103" si="3">IF(Q72="",999,Q72)</f>
        <v>999</v>
      </c>
      <c r="M72" s="342">
        <f t="shared" ref="M72:M103" si="4">IF(P72=999,999,1)</f>
        <v>999</v>
      </c>
      <c r="N72" s="155"/>
      <c r="O72" s="160"/>
      <c r="P72" s="154">
        <f t="shared" ref="P72:P103" si="5">IF(N72="DA",1,IF(N72="WC",2,IF(N72="SE",3,IF(N72="Q",4,IF(N72="LL",5,999)))))</f>
        <v>999</v>
      </c>
      <c r="Q72" s="160"/>
    </row>
    <row r="73" spans="1:17" s="72" customFormat="1" ht="18.75" customHeight="1" x14ac:dyDescent="0.25">
      <c r="A73" s="144">
        <v>67</v>
      </c>
      <c r="B73" s="145"/>
      <c r="C73" s="145"/>
      <c r="D73" s="146"/>
      <c r="E73" s="147"/>
      <c r="F73" s="160"/>
      <c r="G73" s="160"/>
      <c r="H73" s="161"/>
      <c r="I73" s="341"/>
      <c r="J73" s="150" t="e">
        <f>IF(AND(Q73="",#REF!&gt;0,#REF!&lt;5),K73,)</f>
        <v>#REF!</v>
      </c>
      <c r="K73" s="151" t="str">
        <f>IF(D73="","ZZZ9",IF(AND(#REF!&gt;0,#REF!&lt;5),D73&amp;#REF!,D73&amp;"9"))</f>
        <v>ZZZ9</v>
      </c>
      <c r="L73" s="152">
        <f t="shared" si="3"/>
        <v>999</v>
      </c>
      <c r="M73" s="342">
        <f t="shared" si="4"/>
        <v>999</v>
      </c>
      <c r="N73" s="155"/>
      <c r="O73" s="160"/>
      <c r="P73" s="154">
        <f t="shared" si="5"/>
        <v>999</v>
      </c>
      <c r="Q73" s="160"/>
    </row>
    <row r="74" spans="1:17" s="72" customFormat="1" ht="18.75" customHeight="1" x14ac:dyDescent="0.25">
      <c r="A74" s="144">
        <v>68</v>
      </c>
      <c r="B74" s="145"/>
      <c r="C74" s="145"/>
      <c r="D74" s="146"/>
      <c r="E74" s="147"/>
      <c r="F74" s="160"/>
      <c r="G74" s="160"/>
      <c r="H74" s="161"/>
      <c r="I74" s="341"/>
      <c r="J74" s="150" t="e">
        <f>IF(AND(Q74="",#REF!&gt;0,#REF!&lt;5),K74,)</f>
        <v>#REF!</v>
      </c>
      <c r="K74" s="151" t="str">
        <f>IF(D74="","ZZZ9",IF(AND(#REF!&gt;0,#REF!&lt;5),D74&amp;#REF!,D74&amp;"9"))</f>
        <v>ZZZ9</v>
      </c>
      <c r="L74" s="152">
        <f t="shared" si="3"/>
        <v>999</v>
      </c>
      <c r="M74" s="342">
        <f t="shared" si="4"/>
        <v>999</v>
      </c>
      <c r="N74" s="155"/>
      <c r="O74" s="160"/>
      <c r="P74" s="154">
        <f t="shared" si="5"/>
        <v>999</v>
      </c>
      <c r="Q74" s="160"/>
    </row>
    <row r="75" spans="1:17" s="72" customFormat="1" ht="18.75" customHeight="1" x14ac:dyDescent="0.25">
      <c r="A75" s="144">
        <v>69</v>
      </c>
      <c r="B75" s="145"/>
      <c r="C75" s="145"/>
      <c r="D75" s="146"/>
      <c r="E75" s="147"/>
      <c r="F75" s="160"/>
      <c r="G75" s="160"/>
      <c r="H75" s="161"/>
      <c r="I75" s="341"/>
      <c r="J75" s="150" t="e">
        <f>IF(AND(Q75="",#REF!&gt;0,#REF!&lt;5),K75,)</f>
        <v>#REF!</v>
      </c>
      <c r="K75" s="151" t="str">
        <f>IF(D75="","ZZZ9",IF(AND(#REF!&gt;0,#REF!&lt;5),D75&amp;#REF!,D75&amp;"9"))</f>
        <v>ZZZ9</v>
      </c>
      <c r="L75" s="152">
        <f t="shared" si="3"/>
        <v>999</v>
      </c>
      <c r="M75" s="342">
        <f t="shared" si="4"/>
        <v>999</v>
      </c>
      <c r="N75" s="155"/>
      <c r="O75" s="160"/>
      <c r="P75" s="154">
        <f t="shared" si="5"/>
        <v>999</v>
      </c>
      <c r="Q75" s="160"/>
    </row>
    <row r="76" spans="1:17" s="72" customFormat="1" ht="18.75" customHeight="1" x14ac:dyDescent="0.25">
      <c r="A76" s="144">
        <v>70</v>
      </c>
      <c r="B76" s="145"/>
      <c r="C76" s="145"/>
      <c r="D76" s="146"/>
      <c r="E76" s="147"/>
      <c r="F76" s="160"/>
      <c r="G76" s="160"/>
      <c r="H76" s="161"/>
      <c r="I76" s="341"/>
      <c r="J76" s="150" t="e">
        <f>IF(AND(Q76="",#REF!&gt;0,#REF!&lt;5),K76,)</f>
        <v>#REF!</v>
      </c>
      <c r="K76" s="151" t="str">
        <f>IF(D76="","ZZZ9",IF(AND(#REF!&gt;0,#REF!&lt;5),D76&amp;#REF!,D76&amp;"9"))</f>
        <v>ZZZ9</v>
      </c>
      <c r="L76" s="152">
        <f t="shared" si="3"/>
        <v>999</v>
      </c>
      <c r="M76" s="342">
        <f t="shared" si="4"/>
        <v>999</v>
      </c>
      <c r="N76" s="155"/>
      <c r="O76" s="160"/>
      <c r="P76" s="154">
        <f t="shared" si="5"/>
        <v>999</v>
      </c>
      <c r="Q76" s="160"/>
    </row>
    <row r="77" spans="1:17" s="72" customFormat="1" ht="18.75" customHeight="1" x14ac:dyDescent="0.25">
      <c r="A77" s="144">
        <v>71</v>
      </c>
      <c r="B77" s="145"/>
      <c r="C77" s="145"/>
      <c r="D77" s="146"/>
      <c r="E77" s="147"/>
      <c r="F77" s="160"/>
      <c r="G77" s="160"/>
      <c r="H77" s="161"/>
      <c r="I77" s="341"/>
      <c r="J77" s="150" t="e">
        <f>IF(AND(Q77="",#REF!&gt;0,#REF!&lt;5),K77,)</f>
        <v>#REF!</v>
      </c>
      <c r="K77" s="151" t="str">
        <f>IF(D77="","ZZZ9",IF(AND(#REF!&gt;0,#REF!&lt;5),D77&amp;#REF!,D77&amp;"9"))</f>
        <v>ZZZ9</v>
      </c>
      <c r="L77" s="152">
        <f t="shared" si="3"/>
        <v>999</v>
      </c>
      <c r="M77" s="342">
        <f t="shared" si="4"/>
        <v>999</v>
      </c>
      <c r="N77" s="155"/>
      <c r="O77" s="160"/>
      <c r="P77" s="154">
        <f t="shared" si="5"/>
        <v>999</v>
      </c>
      <c r="Q77" s="160"/>
    </row>
    <row r="78" spans="1:17" s="72" customFormat="1" ht="18.75" customHeight="1" x14ac:dyDescent="0.25">
      <c r="A78" s="144">
        <v>72</v>
      </c>
      <c r="B78" s="145"/>
      <c r="C78" s="145"/>
      <c r="D78" s="146"/>
      <c r="E78" s="147"/>
      <c r="F78" s="160"/>
      <c r="G78" s="160"/>
      <c r="H78" s="161"/>
      <c r="I78" s="341"/>
      <c r="J78" s="150" t="e">
        <f>IF(AND(Q78="",#REF!&gt;0,#REF!&lt;5),K78,)</f>
        <v>#REF!</v>
      </c>
      <c r="K78" s="151" t="str">
        <f>IF(D78="","ZZZ9",IF(AND(#REF!&gt;0,#REF!&lt;5),D78&amp;#REF!,D78&amp;"9"))</f>
        <v>ZZZ9</v>
      </c>
      <c r="L78" s="152">
        <f t="shared" si="3"/>
        <v>999</v>
      </c>
      <c r="M78" s="342">
        <f t="shared" si="4"/>
        <v>999</v>
      </c>
      <c r="N78" s="155"/>
      <c r="O78" s="160"/>
      <c r="P78" s="154">
        <f t="shared" si="5"/>
        <v>999</v>
      </c>
      <c r="Q78" s="160"/>
    </row>
    <row r="79" spans="1:17" s="72" customFormat="1" ht="18.75" customHeight="1" x14ac:dyDescent="0.25">
      <c r="A79" s="144">
        <v>73</v>
      </c>
      <c r="B79" s="145"/>
      <c r="C79" s="145"/>
      <c r="D79" s="146"/>
      <c r="E79" s="147"/>
      <c r="F79" s="160"/>
      <c r="G79" s="160"/>
      <c r="H79" s="161"/>
      <c r="I79" s="341"/>
      <c r="J79" s="150" t="e">
        <f>IF(AND(Q79="",#REF!&gt;0,#REF!&lt;5),K79,)</f>
        <v>#REF!</v>
      </c>
      <c r="K79" s="151" t="str">
        <f>IF(D79="","ZZZ9",IF(AND(#REF!&gt;0,#REF!&lt;5),D79&amp;#REF!,D79&amp;"9"))</f>
        <v>ZZZ9</v>
      </c>
      <c r="L79" s="152">
        <f t="shared" si="3"/>
        <v>999</v>
      </c>
      <c r="M79" s="342">
        <f t="shared" si="4"/>
        <v>999</v>
      </c>
      <c r="N79" s="155"/>
      <c r="O79" s="160"/>
      <c r="P79" s="154">
        <f t="shared" si="5"/>
        <v>999</v>
      </c>
      <c r="Q79" s="160"/>
    </row>
    <row r="80" spans="1:17" s="72" customFormat="1" ht="18.75" customHeight="1" x14ac:dyDescent="0.25">
      <c r="A80" s="144">
        <v>74</v>
      </c>
      <c r="B80" s="145"/>
      <c r="C80" s="145"/>
      <c r="D80" s="146"/>
      <c r="E80" s="147"/>
      <c r="F80" s="160"/>
      <c r="G80" s="160"/>
      <c r="H80" s="161"/>
      <c r="I80" s="341"/>
      <c r="J80" s="150" t="e">
        <f>IF(AND(Q80="",#REF!&gt;0,#REF!&lt;5),K80,)</f>
        <v>#REF!</v>
      </c>
      <c r="K80" s="151" t="str">
        <f>IF(D80="","ZZZ9",IF(AND(#REF!&gt;0,#REF!&lt;5),D80&amp;#REF!,D80&amp;"9"))</f>
        <v>ZZZ9</v>
      </c>
      <c r="L80" s="152">
        <f t="shared" si="3"/>
        <v>999</v>
      </c>
      <c r="M80" s="342">
        <f t="shared" si="4"/>
        <v>999</v>
      </c>
      <c r="N80" s="155"/>
      <c r="O80" s="160"/>
      <c r="P80" s="154">
        <f t="shared" si="5"/>
        <v>999</v>
      </c>
      <c r="Q80" s="160"/>
    </row>
    <row r="81" spans="1:17" s="72" customFormat="1" ht="18.75" customHeight="1" x14ac:dyDescent="0.25">
      <c r="A81" s="144">
        <v>75</v>
      </c>
      <c r="B81" s="145"/>
      <c r="C81" s="145"/>
      <c r="D81" s="146"/>
      <c r="E81" s="147"/>
      <c r="F81" s="160"/>
      <c r="G81" s="160"/>
      <c r="H81" s="161"/>
      <c r="I81" s="341"/>
      <c r="J81" s="150" t="e">
        <f>IF(AND(Q81="",#REF!&gt;0,#REF!&lt;5),K81,)</f>
        <v>#REF!</v>
      </c>
      <c r="K81" s="151" t="str">
        <f>IF(D81="","ZZZ9",IF(AND(#REF!&gt;0,#REF!&lt;5),D81&amp;#REF!,D81&amp;"9"))</f>
        <v>ZZZ9</v>
      </c>
      <c r="L81" s="152">
        <f t="shared" si="3"/>
        <v>999</v>
      </c>
      <c r="M81" s="342">
        <f t="shared" si="4"/>
        <v>999</v>
      </c>
      <c r="N81" s="155"/>
      <c r="O81" s="160"/>
      <c r="P81" s="154">
        <f t="shared" si="5"/>
        <v>999</v>
      </c>
      <c r="Q81" s="160"/>
    </row>
    <row r="82" spans="1:17" s="72" customFormat="1" ht="18.75" customHeight="1" x14ac:dyDescent="0.25">
      <c r="A82" s="144">
        <v>76</v>
      </c>
      <c r="B82" s="145"/>
      <c r="C82" s="145"/>
      <c r="D82" s="146"/>
      <c r="E82" s="147"/>
      <c r="F82" s="160"/>
      <c r="G82" s="160"/>
      <c r="H82" s="161"/>
      <c r="I82" s="341"/>
      <c r="J82" s="150" t="e">
        <f>IF(AND(Q82="",#REF!&gt;0,#REF!&lt;5),K82,)</f>
        <v>#REF!</v>
      </c>
      <c r="K82" s="151" t="str">
        <f>IF(D82="","ZZZ9",IF(AND(#REF!&gt;0,#REF!&lt;5),D82&amp;#REF!,D82&amp;"9"))</f>
        <v>ZZZ9</v>
      </c>
      <c r="L82" s="152">
        <f t="shared" si="3"/>
        <v>999</v>
      </c>
      <c r="M82" s="342">
        <f t="shared" si="4"/>
        <v>999</v>
      </c>
      <c r="N82" s="155"/>
      <c r="O82" s="160"/>
      <c r="P82" s="154">
        <f t="shared" si="5"/>
        <v>999</v>
      </c>
      <c r="Q82" s="160"/>
    </row>
    <row r="83" spans="1:17" s="72" customFormat="1" ht="18.75" customHeight="1" x14ac:dyDescent="0.25">
      <c r="A83" s="144">
        <v>77</v>
      </c>
      <c r="B83" s="145"/>
      <c r="C83" s="145"/>
      <c r="D83" s="146"/>
      <c r="E83" s="147"/>
      <c r="F83" s="160"/>
      <c r="G83" s="160"/>
      <c r="H83" s="161"/>
      <c r="I83" s="341"/>
      <c r="J83" s="150" t="e">
        <f>IF(AND(Q83="",#REF!&gt;0,#REF!&lt;5),K83,)</f>
        <v>#REF!</v>
      </c>
      <c r="K83" s="151" t="str">
        <f>IF(D83="","ZZZ9",IF(AND(#REF!&gt;0,#REF!&lt;5),D83&amp;#REF!,D83&amp;"9"))</f>
        <v>ZZZ9</v>
      </c>
      <c r="L83" s="152">
        <f t="shared" si="3"/>
        <v>999</v>
      </c>
      <c r="M83" s="342">
        <f t="shared" si="4"/>
        <v>999</v>
      </c>
      <c r="N83" s="155"/>
      <c r="O83" s="160"/>
      <c r="P83" s="154">
        <f t="shared" si="5"/>
        <v>999</v>
      </c>
      <c r="Q83" s="160"/>
    </row>
    <row r="84" spans="1:17" s="72" customFormat="1" ht="18.75" customHeight="1" x14ac:dyDescent="0.25">
      <c r="A84" s="144">
        <v>78</v>
      </c>
      <c r="B84" s="145"/>
      <c r="C84" s="145"/>
      <c r="D84" s="146"/>
      <c r="E84" s="147"/>
      <c r="F84" s="160"/>
      <c r="G84" s="160"/>
      <c r="H84" s="161"/>
      <c r="I84" s="341"/>
      <c r="J84" s="150" t="e">
        <f>IF(AND(Q84="",#REF!&gt;0,#REF!&lt;5),K84,)</f>
        <v>#REF!</v>
      </c>
      <c r="K84" s="151" t="str">
        <f>IF(D84="","ZZZ9",IF(AND(#REF!&gt;0,#REF!&lt;5),D84&amp;#REF!,D84&amp;"9"))</f>
        <v>ZZZ9</v>
      </c>
      <c r="L84" s="152">
        <f t="shared" si="3"/>
        <v>999</v>
      </c>
      <c r="M84" s="342">
        <f t="shared" si="4"/>
        <v>999</v>
      </c>
      <c r="N84" s="155"/>
      <c r="O84" s="160"/>
      <c r="P84" s="154">
        <f t="shared" si="5"/>
        <v>999</v>
      </c>
      <c r="Q84" s="160"/>
    </row>
    <row r="85" spans="1:17" s="72" customFormat="1" ht="18.75" customHeight="1" x14ac:dyDescent="0.25">
      <c r="A85" s="144">
        <v>79</v>
      </c>
      <c r="B85" s="145"/>
      <c r="C85" s="145"/>
      <c r="D85" s="146"/>
      <c r="E85" s="147"/>
      <c r="F85" s="160"/>
      <c r="G85" s="160"/>
      <c r="H85" s="161"/>
      <c r="I85" s="341"/>
      <c r="J85" s="150" t="e">
        <f>IF(AND(Q85="",#REF!&gt;0,#REF!&lt;5),K85,)</f>
        <v>#REF!</v>
      </c>
      <c r="K85" s="151" t="str">
        <f>IF(D85="","ZZZ9",IF(AND(#REF!&gt;0,#REF!&lt;5),D85&amp;#REF!,D85&amp;"9"))</f>
        <v>ZZZ9</v>
      </c>
      <c r="L85" s="152">
        <f t="shared" si="3"/>
        <v>999</v>
      </c>
      <c r="M85" s="342">
        <f t="shared" si="4"/>
        <v>999</v>
      </c>
      <c r="N85" s="155"/>
      <c r="O85" s="160"/>
      <c r="P85" s="154">
        <f t="shared" si="5"/>
        <v>999</v>
      </c>
      <c r="Q85" s="160"/>
    </row>
    <row r="86" spans="1:17" s="72" customFormat="1" ht="18.75" customHeight="1" x14ac:dyDescent="0.25">
      <c r="A86" s="144">
        <v>80</v>
      </c>
      <c r="B86" s="145"/>
      <c r="C86" s="145"/>
      <c r="D86" s="146"/>
      <c r="E86" s="147"/>
      <c r="F86" s="160"/>
      <c r="G86" s="160"/>
      <c r="H86" s="161"/>
      <c r="I86" s="341"/>
      <c r="J86" s="150" t="e">
        <f>IF(AND(Q86="",#REF!&gt;0,#REF!&lt;5),K86,)</f>
        <v>#REF!</v>
      </c>
      <c r="K86" s="151" t="str">
        <f>IF(D86="","ZZZ9",IF(AND(#REF!&gt;0,#REF!&lt;5),D86&amp;#REF!,D86&amp;"9"))</f>
        <v>ZZZ9</v>
      </c>
      <c r="L86" s="152">
        <f t="shared" si="3"/>
        <v>999</v>
      </c>
      <c r="M86" s="342">
        <f t="shared" si="4"/>
        <v>999</v>
      </c>
      <c r="N86" s="155"/>
      <c r="O86" s="160"/>
      <c r="P86" s="154">
        <f t="shared" si="5"/>
        <v>999</v>
      </c>
      <c r="Q86" s="160"/>
    </row>
    <row r="87" spans="1:17" s="72" customFormat="1" ht="18.75" customHeight="1" x14ac:dyDescent="0.25">
      <c r="A87" s="144">
        <v>81</v>
      </c>
      <c r="B87" s="145"/>
      <c r="C87" s="145"/>
      <c r="D87" s="146"/>
      <c r="E87" s="147"/>
      <c r="F87" s="160"/>
      <c r="G87" s="160"/>
      <c r="H87" s="161"/>
      <c r="I87" s="341"/>
      <c r="J87" s="150" t="e">
        <f>IF(AND(Q87="",#REF!&gt;0,#REF!&lt;5),K87,)</f>
        <v>#REF!</v>
      </c>
      <c r="K87" s="151" t="str">
        <f>IF(D87="","ZZZ9",IF(AND(#REF!&gt;0,#REF!&lt;5),D87&amp;#REF!,D87&amp;"9"))</f>
        <v>ZZZ9</v>
      </c>
      <c r="L87" s="152">
        <f t="shared" si="3"/>
        <v>999</v>
      </c>
      <c r="M87" s="342">
        <f t="shared" si="4"/>
        <v>999</v>
      </c>
      <c r="N87" s="155"/>
      <c r="O87" s="160"/>
      <c r="P87" s="154">
        <f t="shared" si="5"/>
        <v>999</v>
      </c>
      <c r="Q87" s="160"/>
    </row>
    <row r="88" spans="1:17" s="72" customFormat="1" ht="18.75" customHeight="1" x14ac:dyDescent="0.25">
      <c r="A88" s="144">
        <v>82</v>
      </c>
      <c r="B88" s="145"/>
      <c r="C88" s="145"/>
      <c r="D88" s="146"/>
      <c r="E88" s="147"/>
      <c r="F88" s="160"/>
      <c r="G88" s="160"/>
      <c r="H88" s="161"/>
      <c r="I88" s="341"/>
      <c r="J88" s="150" t="e">
        <f>IF(AND(Q88="",#REF!&gt;0,#REF!&lt;5),K88,)</f>
        <v>#REF!</v>
      </c>
      <c r="K88" s="151" t="str">
        <f>IF(D88="","ZZZ9",IF(AND(#REF!&gt;0,#REF!&lt;5),D88&amp;#REF!,D88&amp;"9"))</f>
        <v>ZZZ9</v>
      </c>
      <c r="L88" s="152">
        <f t="shared" si="3"/>
        <v>999</v>
      </c>
      <c r="M88" s="342">
        <f t="shared" si="4"/>
        <v>999</v>
      </c>
      <c r="N88" s="155"/>
      <c r="O88" s="160"/>
      <c r="P88" s="154">
        <f t="shared" si="5"/>
        <v>999</v>
      </c>
      <c r="Q88" s="160"/>
    </row>
    <row r="89" spans="1:17" s="72" customFormat="1" ht="18.75" customHeight="1" x14ac:dyDescent="0.25">
      <c r="A89" s="144">
        <v>83</v>
      </c>
      <c r="B89" s="145"/>
      <c r="C89" s="145"/>
      <c r="D89" s="146"/>
      <c r="E89" s="147"/>
      <c r="F89" s="160"/>
      <c r="G89" s="160"/>
      <c r="H89" s="161"/>
      <c r="I89" s="341"/>
      <c r="J89" s="150" t="e">
        <f>IF(AND(Q89="",#REF!&gt;0,#REF!&lt;5),K89,)</f>
        <v>#REF!</v>
      </c>
      <c r="K89" s="151" t="str">
        <f>IF(D89="","ZZZ9",IF(AND(#REF!&gt;0,#REF!&lt;5),D89&amp;#REF!,D89&amp;"9"))</f>
        <v>ZZZ9</v>
      </c>
      <c r="L89" s="152">
        <f t="shared" si="3"/>
        <v>999</v>
      </c>
      <c r="M89" s="342">
        <f t="shared" si="4"/>
        <v>999</v>
      </c>
      <c r="N89" s="155"/>
      <c r="O89" s="160"/>
      <c r="P89" s="154">
        <f t="shared" si="5"/>
        <v>999</v>
      </c>
      <c r="Q89" s="160"/>
    </row>
    <row r="90" spans="1:17" s="72" customFormat="1" ht="18.75" customHeight="1" x14ac:dyDescent="0.25">
      <c r="A90" s="144">
        <v>84</v>
      </c>
      <c r="B90" s="145"/>
      <c r="C90" s="145"/>
      <c r="D90" s="146"/>
      <c r="E90" s="147"/>
      <c r="F90" s="160"/>
      <c r="G90" s="160"/>
      <c r="H90" s="161"/>
      <c r="I90" s="341"/>
      <c r="J90" s="150" t="e">
        <f>IF(AND(Q90="",#REF!&gt;0,#REF!&lt;5),K90,)</f>
        <v>#REF!</v>
      </c>
      <c r="K90" s="151" t="str">
        <f>IF(D90="","ZZZ9",IF(AND(#REF!&gt;0,#REF!&lt;5),D90&amp;#REF!,D90&amp;"9"))</f>
        <v>ZZZ9</v>
      </c>
      <c r="L90" s="152">
        <f t="shared" si="3"/>
        <v>999</v>
      </c>
      <c r="M90" s="342">
        <f t="shared" si="4"/>
        <v>999</v>
      </c>
      <c r="N90" s="155"/>
      <c r="O90" s="160"/>
      <c r="P90" s="154">
        <f t="shared" si="5"/>
        <v>999</v>
      </c>
      <c r="Q90" s="160"/>
    </row>
    <row r="91" spans="1:17" s="72" customFormat="1" ht="18.75" customHeight="1" x14ac:dyDescent="0.25">
      <c r="A91" s="144">
        <v>85</v>
      </c>
      <c r="B91" s="145"/>
      <c r="C91" s="145"/>
      <c r="D91" s="146"/>
      <c r="E91" s="147"/>
      <c r="F91" s="160"/>
      <c r="G91" s="160"/>
      <c r="H91" s="161"/>
      <c r="I91" s="341"/>
      <c r="J91" s="150" t="e">
        <f>IF(AND(Q91="",#REF!&gt;0,#REF!&lt;5),K91,)</f>
        <v>#REF!</v>
      </c>
      <c r="K91" s="151" t="str">
        <f>IF(D91="","ZZZ9",IF(AND(#REF!&gt;0,#REF!&lt;5),D91&amp;#REF!,D91&amp;"9"))</f>
        <v>ZZZ9</v>
      </c>
      <c r="L91" s="152">
        <f t="shared" si="3"/>
        <v>999</v>
      </c>
      <c r="M91" s="342">
        <f t="shared" si="4"/>
        <v>999</v>
      </c>
      <c r="N91" s="155"/>
      <c r="O91" s="160"/>
      <c r="P91" s="154">
        <f t="shared" si="5"/>
        <v>999</v>
      </c>
      <c r="Q91" s="160"/>
    </row>
    <row r="92" spans="1:17" s="72" customFormat="1" ht="18.75" customHeight="1" x14ac:dyDescent="0.25">
      <c r="A92" s="144">
        <v>86</v>
      </c>
      <c r="B92" s="145"/>
      <c r="C92" s="145"/>
      <c r="D92" s="146"/>
      <c r="E92" s="147"/>
      <c r="F92" s="160"/>
      <c r="G92" s="160"/>
      <c r="H92" s="161"/>
      <c r="I92" s="341"/>
      <c r="J92" s="150" t="e">
        <f>IF(AND(Q92="",#REF!&gt;0,#REF!&lt;5),K92,)</f>
        <v>#REF!</v>
      </c>
      <c r="K92" s="151" t="str">
        <f>IF(D92="","ZZZ9",IF(AND(#REF!&gt;0,#REF!&lt;5),D92&amp;#REF!,D92&amp;"9"))</f>
        <v>ZZZ9</v>
      </c>
      <c r="L92" s="152">
        <f t="shared" si="3"/>
        <v>999</v>
      </c>
      <c r="M92" s="342">
        <f t="shared" si="4"/>
        <v>999</v>
      </c>
      <c r="N92" s="155"/>
      <c r="O92" s="160"/>
      <c r="P92" s="154">
        <f t="shared" si="5"/>
        <v>999</v>
      </c>
      <c r="Q92" s="160"/>
    </row>
    <row r="93" spans="1:17" s="72" customFormat="1" ht="18.75" customHeight="1" x14ac:dyDescent="0.25">
      <c r="A93" s="144">
        <v>87</v>
      </c>
      <c r="B93" s="145"/>
      <c r="C93" s="145"/>
      <c r="D93" s="146"/>
      <c r="E93" s="147"/>
      <c r="F93" s="160"/>
      <c r="G93" s="160"/>
      <c r="H93" s="161"/>
      <c r="I93" s="341"/>
      <c r="J93" s="150" t="e">
        <f>IF(AND(Q93="",#REF!&gt;0,#REF!&lt;5),K93,)</f>
        <v>#REF!</v>
      </c>
      <c r="K93" s="151" t="str">
        <f>IF(D93="","ZZZ9",IF(AND(#REF!&gt;0,#REF!&lt;5),D93&amp;#REF!,D93&amp;"9"))</f>
        <v>ZZZ9</v>
      </c>
      <c r="L93" s="152">
        <f t="shared" si="3"/>
        <v>999</v>
      </c>
      <c r="M93" s="342">
        <f t="shared" si="4"/>
        <v>999</v>
      </c>
      <c r="N93" s="155"/>
      <c r="O93" s="160"/>
      <c r="P93" s="154">
        <f t="shared" si="5"/>
        <v>999</v>
      </c>
      <c r="Q93" s="160"/>
    </row>
    <row r="94" spans="1:17" s="72" customFormat="1" ht="18.75" customHeight="1" x14ac:dyDescent="0.25">
      <c r="A94" s="144">
        <v>88</v>
      </c>
      <c r="B94" s="145"/>
      <c r="C94" s="145"/>
      <c r="D94" s="146"/>
      <c r="E94" s="147"/>
      <c r="F94" s="160"/>
      <c r="G94" s="160"/>
      <c r="H94" s="161"/>
      <c r="I94" s="341"/>
      <c r="J94" s="150" t="e">
        <f>IF(AND(Q94="",#REF!&gt;0,#REF!&lt;5),K94,)</f>
        <v>#REF!</v>
      </c>
      <c r="K94" s="151" t="str">
        <f>IF(D94="","ZZZ9",IF(AND(#REF!&gt;0,#REF!&lt;5),D94&amp;#REF!,D94&amp;"9"))</f>
        <v>ZZZ9</v>
      </c>
      <c r="L94" s="152">
        <f t="shared" si="3"/>
        <v>999</v>
      </c>
      <c r="M94" s="342">
        <f t="shared" si="4"/>
        <v>999</v>
      </c>
      <c r="N94" s="155"/>
      <c r="O94" s="160"/>
      <c r="P94" s="154">
        <f t="shared" si="5"/>
        <v>999</v>
      </c>
      <c r="Q94" s="160"/>
    </row>
    <row r="95" spans="1:17" s="72" customFormat="1" ht="18.75" customHeight="1" x14ac:dyDescent="0.25">
      <c r="A95" s="144">
        <v>89</v>
      </c>
      <c r="B95" s="145"/>
      <c r="C95" s="145"/>
      <c r="D95" s="146"/>
      <c r="E95" s="147"/>
      <c r="F95" s="160"/>
      <c r="G95" s="160"/>
      <c r="H95" s="161"/>
      <c r="I95" s="341"/>
      <c r="J95" s="150" t="e">
        <f>IF(AND(Q95="",#REF!&gt;0,#REF!&lt;5),K95,)</f>
        <v>#REF!</v>
      </c>
      <c r="K95" s="151" t="str">
        <f>IF(D95="","ZZZ9",IF(AND(#REF!&gt;0,#REF!&lt;5),D95&amp;#REF!,D95&amp;"9"))</f>
        <v>ZZZ9</v>
      </c>
      <c r="L95" s="152">
        <f t="shared" si="3"/>
        <v>999</v>
      </c>
      <c r="M95" s="342">
        <f t="shared" si="4"/>
        <v>999</v>
      </c>
      <c r="N95" s="155"/>
      <c r="O95" s="160"/>
      <c r="P95" s="154">
        <f t="shared" si="5"/>
        <v>999</v>
      </c>
      <c r="Q95" s="160"/>
    </row>
    <row r="96" spans="1:17" s="72" customFormat="1" ht="18.75" customHeight="1" x14ac:dyDescent="0.25">
      <c r="A96" s="144">
        <v>90</v>
      </c>
      <c r="B96" s="145"/>
      <c r="C96" s="145"/>
      <c r="D96" s="146"/>
      <c r="E96" s="147"/>
      <c r="F96" s="160"/>
      <c r="G96" s="160"/>
      <c r="H96" s="161"/>
      <c r="I96" s="341"/>
      <c r="J96" s="150" t="e">
        <f>IF(AND(Q96="",#REF!&gt;0,#REF!&lt;5),K96,)</f>
        <v>#REF!</v>
      </c>
      <c r="K96" s="151" t="str">
        <f>IF(D96="","ZZZ9",IF(AND(#REF!&gt;0,#REF!&lt;5),D96&amp;#REF!,D96&amp;"9"))</f>
        <v>ZZZ9</v>
      </c>
      <c r="L96" s="152">
        <f t="shared" si="3"/>
        <v>999</v>
      </c>
      <c r="M96" s="342">
        <f t="shared" si="4"/>
        <v>999</v>
      </c>
      <c r="N96" s="155"/>
      <c r="O96" s="160"/>
      <c r="P96" s="154">
        <f t="shared" si="5"/>
        <v>999</v>
      </c>
      <c r="Q96" s="160"/>
    </row>
    <row r="97" spans="1:17" s="72" customFormat="1" ht="18.75" customHeight="1" x14ac:dyDescent="0.25">
      <c r="A97" s="144">
        <v>91</v>
      </c>
      <c r="B97" s="145"/>
      <c r="C97" s="145"/>
      <c r="D97" s="146"/>
      <c r="E97" s="147"/>
      <c r="F97" s="160"/>
      <c r="G97" s="160"/>
      <c r="H97" s="161"/>
      <c r="I97" s="341"/>
      <c r="J97" s="150" t="e">
        <f>IF(AND(Q97="",#REF!&gt;0,#REF!&lt;5),K97,)</f>
        <v>#REF!</v>
      </c>
      <c r="K97" s="151" t="str">
        <f>IF(D97="","ZZZ9",IF(AND(#REF!&gt;0,#REF!&lt;5),D97&amp;#REF!,D97&amp;"9"))</f>
        <v>ZZZ9</v>
      </c>
      <c r="L97" s="152">
        <f t="shared" si="3"/>
        <v>999</v>
      </c>
      <c r="M97" s="342">
        <f t="shared" si="4"/>
        <v>999</v>
      </c>
      <c r="N97" s="155"/>
      <c r="O97" s="160"/>
      <c r="P97" s="154">
        <f t="shared" si="5"/>
        <v>999</v>
      </c>
      <c r="Q97" s="160"/>
    </row>
    <row r="98" spans="1:17" s="72" customFormat="1" ht="18.75" customHeight="1" x14ac:dyDescent="0.25">
      <c r="A98" s="144">
        <v>92</v>
      </c>
      <c r="B98" s="145"/>
      <c r="C98" s="145"/>
      <c r="D98" s="146"/>
      <c r="E98" s="147"/>
      <c r="F98" s="160"/>
      <c r="G98" s="160"/>
      <c r="H98" s="161"/>
      <c r="I98" s="341"/>
      <c r="J98" s="150" t="e">
        <f>IF(AND(Q98="",#REF!&gt;0,#REF!&lt;5),K98,)</f>
        <v>#REF!</v>
      </c>
      <c r="K98" s="151" t="str">
        <f>IF(D98="","ZZZ9",IF(AND(#REF!&gt;0,#REF!&lt;5),D98&amp;#REF!,D98&amp;"9"))</f>
        <v>ZZZ9</v>
      </c>
      <c r="L98" s="152">
        <f t="shared" si="3"/>
        <v>999</v>
      </c>
      <c r="M98" s="342">
        <f t="shared" si="4"/>
        <v>999</v>
      </c>
      <c r="N98" s="155"/>
      <c r="O98" s="160"/>
      <c r="P98" s="154">
        <f t="shared" si="5"/>
        <v>999</v>
      </c>
      <c r="Q98" s="160"/>
    </row>
    <row r="99" spans="1:17" s="72" customFormat="1" ht="18.75" customHeight="1" x14ac:dyDescent="0.25">
      <c r="A99" s="144">
        <v>93</v>
      </c>
      <c r="B99" s="145"/>
      <c r="C99" s="145"/>
      <c r="D99" s="146"/>
      <c r="E99" s="147"/>
      <c r="F99" s="160"/>
      <c r="G99" s="160"/>
      <c r="H99" s="161"/>
      <c r="I99" s="341"/>
      <c r="J99" s="150" t="e">
        <f>IF(AND(Q99="",#REF!&gt;0,#REF!&lt;5),K99,)</f>
        <v>#REF!</v>
      </c>
      <c r="K99" s="151" t="str">
        <f>IF(D99="","ZZZ9",IF(AND(#REF!&gt;0,#REF!&lt;5),D99&amp;#REF!,D99&amp;"9"))</f>
        <v>ZZZ9</v>
      </c>
      <c r="L99" s="152">
        <f t="shared" si="3"/>
        <v>999</v>
      </c>
      <c r="M99" s="342">
        <f t="shared" si="4"/>
        <v>999</v>
      </c>
      <c r="N99" s="155"/>
      <c r="O99" s="160"/>
      <c r="P99" s="154">
        <f t="shared" si="5"/>
        <v>999</v>
      </c>
      <c r="Q99" s="160"/>
    </row>
    <row r="100" spans="1:17" s="72" customFormat="1" ht="18.75" customHeight="1" x14ac:dyDescent="0.25">
      <c r="A100" s="144">
        <v>94</v>
      </c>
      <c r="B100" s="145"/>
      <c r="C100" s="145"/>
      <c r="D100" s="146"/>
      <c r="E100" s="147"/>
      <c r="F100" s="160"/>
      <c r="G100" s="160"/>
      <c r="H100" s="161"/>
      <c r="I100" s="341"/>
      <c r="J100" s="150" t="e">
        <f>IF(AND(Q100="",#REF!&gt;0,#REF!&lt;5),K100,)</f>
        <v>#REF!</v>
      </c>
      <c r="K100" s="151" t="str">
        <f>IF(D100="","ZZZ9",IF(AND(#REF!&gt;0,#REF!&lt;5),D100&amp;#REF!,D100&amp;"9"))</f>
        <v>ZZZ9</v>
      </c>
      <c r="L100" s="152">
        <f t="shared" si="3"/>
        <v>999</v>
      </c>
      <c r="M100" s="342">
        <f t="shared" si="4"/>
        <v>999</v>
      </c>
      <c r="N100" s="155"/>
      <c r="O100" s="160"/>
      <c r="P100" s="154">
        <f t="shared" si="5"/>
        <v>999</v>
      </c>
      <c r="Q100" s="160"/>
    </row>
    <row r="101" spans="1:17" s="72" customFormat="1" ht="18.75" customHeight="1" x14ac:dyDescent="0.25">
      <c r="A101" s="144">
        <v>95</v>
      </c>
      <c r="B101" s="145"/>
      <c r="C101" s="145"/>
      <c r="D101" s="146"/>
      <c r="E101" s="147"/>
      <c r="F101" s="160"/>
      <c r="G101" s="160"/>
      <c r="H101" s="161"/>
      <c r="I101" s="341"/>
      <c r="J101" s="150" t="e">
        <f>IF(AND(Q101="",#REF!&gt;0,#REF!&lt;5),K101,)</f>
        <v>#REF!</v>
      </c>
      <c r="K101" s="151" t="str">
        <f>IF(D101="","ZZZ9",IF(AND(#REF!&gt;0,#REF!&lt;5),D101&amp;#REF!,D101&amp;"9"))</f>
        <v>ZZZ9</v>
      </c>
      <c r="L101" s="152">
        <f t="shared" si="3"/>
        <v>999</v>
      </c>
      <c r="M101" s="342">
        <f t="shared" si="4"/>
        <v>999</v>
      </c>
      <c r="N101" s="155"/>
      <c r="O101" s="160"/>
      <c r="P101" s="154">
        <f t="shared" si="5"/>
        <v>999</v>
      </c>
      <c r="Q101" s="160"/>
    </row>
    <row r="102" spans="1:17" s="72" customFormat="1" ht="18.75" customHeight="1" x14ac:dyDescent="0.25">
      <c r="A102" s="144">
        <v>96</v>
      </c>
      <c r="B102" s="145"/>
      <c r="C102" s="145"/>
      <c r="D102" s="146"/>
      <c r="E102" s="147"/>
      <c r="F102" s="160"/>
      <c r="G102" s="160"/>
      <c r="H102" s="161"/>
      <c r="I102" s="341"/>
      <c r="J102" s="150" t="e">
        <f>IF(AND(Q102="",#REF!&gt;0,#REF!&lt;5),K102,)</f>
        <v>#REF!</v>
      </c>
      <c r="K102" s="151" t="str">
        <f>IF(D102="","ZZZ9",IF(AND(#REF!&gt;0,#REF!&lt;5),D102&amp;#REF!,D102&amp;"9"))</f>
        <v>ZZZ9</v>
      </c>
      <c r="L102" s="152">
        <f t="shared" si="3"/>
        <v>999</v>
      </c>
      <c r="M102" s="342">
        <f t="shared" si="4"/>
        <v>999</v>
      </c>
      <c r="N102" s="155"/>
      <c r="O102" s="160"/>
      <c r="P102" s="154">
        <f t="shared" si="5"/>
        <v>999</v>
      </c>
      <c r="Q102" s="160"/>
    </row>
    <row r="103" spans="1:17" s="72" customFormat="1" ht="18.75" customHeight="1" x14ac:dyDescent="0.25">
      <c r="A103" s="144">
        <v>97</v>
      </c>
      <c r="B103" s="145"/>
      <c r="C103" s="145"/>
      <c r="D103" s="146"/>
      <c r="E103" s="147"/>
      <c r="F103" s="160"/>
      <c r="G103" s="160"/>
      <c r="H103" s="161"/>
      <c r="I103" s="341"/>
      <c r="J103" s="150" t="e">
        <f>IF(AND(Q103="",#REF!&gt;0,#REF!&lt;5),K103,)</f>
        <v>#REF!</v>
      </c>
      <c r="K103" s="151" t="str">
        <f>IF(D103="","ZZZ9",IF(AND(#REF!&gt;0,#REF!&lt;5),D103&amp;#REF!,D103&amp;"9"))</f>
        <v>ZZZ9</v>
      </c>
      <c r="L103" s="152">
        <f t="shared" si="3"/>
        <v>999</v>
      </c>
      <c r="M103" s="342">
        <f t="shared" si="4"/>
        <v>999</v>
      </c>
      <c r="N103" s="155"/>
      <c r="O103" s="160"/>
      <c r="P103" s="154">
        <f t="shared" si="5"/>
        <v>999</v>
      </c>
      <c r="Q103" s="160"/>
    </row>
    <row r="104" spans="1:17" s="72" customFormat="1" ht="18.75" customHeight="1" x14ac:dyDescent="0.25">
      <c r="A104" s="144">
        <v>98</v>
      </c>
      <c r="B104" s="145"/>
      <c r="C104" s="145"/>
      <c r="D104" s="146"/>
      <c r="E104" s="147"/>
      <c r="F104" s="160"/>
      <c r="G104" s="160"/>
      <c r="H104" s="161"/>
      <c r="I104" s="341"/>
      <c r="J104" s="150" t="e">
        <f>IF(AND(Q104="",#REF!&gt;0,#REF!&lt;5),K104,)</f>
        <v>#REF!</v>
      </c>
      <c r="K104" s="151" t="str">
        <f>IF(D104="","ZZZ9",IF(AND(#REF!&gt;0,#REF!&lt;5),D104&amp;#REF!,D104&amp;"9"))</f>
        <v>ZZZ9</v>
      </c>
      <c r="L104" s="152">
        <f t="shared" ref="L104:L135" si="6">IF(Q104="",999,Q104)</f>
        <v>999</v>
      </c>
      <c r="M104" s="342">
        <f t="shared" ref="M104:M135" si="7">IF(P104=999,999,1)</f>
        <v>999</v>
      </c>
      <c r="N104" s="155"/>
      <c r="O104" s="160"/>
      <c r="P104" s="154">
        <f t="shared" ref="P104:P135" si="8">IF(N104="DA",1,IF(N104="WC",2,IF(N104="SE",3,IF(N104="Q",4,IF(N104="LL",5,999)))))</f>
        <v>999</v>
      </c>
      <c r="Q104" s="160"/>
    </row>
    <row r="105" spans="1:17" s="72" customFormat="1" ht="18.75" customHeight="1" x14ac:dyDescent="0.25">
      <c r="A105" s="144">
        <v>99</v>
      </c>
      <c r="B105" s="145"/>
      <c r="C105" s="145"/>
      <c r="D105" s="146"/>
      <c r="E105" s="147"/>
      <c r="F105" s="160"/>
      <c r="G105" s="160"/>
      <c r="H105" s="161"/>
      <c r="I105" s="341"/>
      <c r="J105" s="150" t="e">
        <f>IF(AND(Q105="",#REF!&gt;0,#REF!&lt;5),K105,)</f>
        <v>#REF!</v>
      </c>
      <c r="K105" s="151" t="str">
        <f>IF(D105="","ZZZ9",IF(AND(#REF!&gt;0,#REF!&lt;5),D105&amp;#REF!,D105&amp;"9"))</f>
        <v>ZZZ9</v>
      </c>
      <c r="L105" s="152">
        <f t="shared" si="6"/>
        <v>999</v>
      </c>
      <c r="M105" s="342">
        <f t="shared" si="7"/>
        <v>999</v>
      </c>
      <c r="N105" s="155"/>
      <c r="O105" s="160"/>
      <c r="P105" s="154">
        <f t="shared" si="8"/>
        <v>999</v>
      </c>
      <c r="Q105" s="160"/>
    </row>
    <row r="106" spans="1:17" s="72" customFormat="1" ht="18.75" customHeight="1" x14ac:dyDescent="0.25">
      <c r="A106" s="144">
        <v>100</v>
      </c>
      <c r="B106" s="145"/>
      <c r="C106" s="145"/>
      <c r="D106" s="146"/>
      <c r="E106" s="147"/>
      <c r="F106" s="160"/>
      <c r="G106" s="160"/>
      <c r="H106" s="161"/>
      <c r="I106" s="341"/>
      <c r="J106" s="150" t="e">
        <f>IF(AND(Q106="",#REF!&gt;0,#REF!&lt;5),K106,)</f>
        <v>#REF!</v>
      </c>
      <c r="K106" s="151" t="str">
        <f>IF(D106="","ZZZ9",IF(AND(#REF!&gt;0,#REF!&lt;5),D106&amp;#REF!,D106&amp;"9"))</f>
        <v>ZZZ9</v>
      </c>
      <c r="L106" s="152">
        <f t="shared" si="6"/>
        <v>999</v>
      </c>
      <c r="M106" s="342">
        <f t="shared" si="7"/>
        <v>999</v>
      </c>
      <c r="N106" s="155"/>
      <c r="O106" s="160"/>
      <c r="P106" s="154">
        <f t="shared" si="8"/>
        <v>999</v>
      </c>
      <c r="Q106" s="160"/>
    </row>
    <row r="107" spans="1:17" s="72" customFormat="1" ht="18.75" customHeight="1" x14ac:dyDescent="0.25">
      <c r="A107" s="144">
        <v>101</v>
      </c>
      <c r="B107" s="145"/>
      <c r="C107" s="145"/>
      <c r="D107" s="146"/>
      <c r="E107" s="147"/>
      <c r="F107" s="160"/>
      <c r="G107" s="160"/>
      <c r="H107" s="161"/>
      <c r="I107" s="341"/>
      <c r="J107" s="150" t="e">
        <f>IF(AND(Q107="",#REF!&gt;0,#REF!&lt;5),K107,)</f>
        <v>#REF!</v>
      </c>
      <c r="K107" s="151" t="str">
        <f>IF(D107="","ZZZ9",IF(AND(#REF!&gt;0,#REF!&lt;5),D107&amp;#REF!,D107&amp;"9"))</f>
        <v>ZZZ9</v>
      </c>
      <c r="L107" s="152">
        <f t="shared" si="6"/>
        <v>999</v>
      </c>
      <c r="M107" s="342">
        <f t="shared" si="7"/>
        <v>999</v>
      </c>
      <c r="N107" s="155"/>
      <c r="O107" s="160"/>
      <c r="P107" s="154">
        <f t="shared" si="8"/>
        <v>999</v>
      </c>
      <c r="Q107" s="160"/>
    </row>
    <row r="108" spans="1:17" s="72" customFormat="1" ht="18.75" customHeight="1" x14ac:dyDescent="0.25">
      <c r="A108" s="144">
        <v>102</v>
      </c>
      <c r="B108" s="145"/>
      <c r="C108" s="145"/>
      <c r="D108" s="146"/>
      <c r="E108" s="147"/>
      <c r="F108" s="160"/>
      <c r="G108" s="160"/>
      <c r="H108" s="161"/>
      <c r="I108" s="341"/>
      <c r="J108" s="150" t="e">
        <f>IF(AND(Q108="",#REF!&gt;0,#REF!&lt;5),K108,)</f>
        <v>#REF!</v>
      </c>
      <c r="K108" s="151" t="str">
        <f>IF(D108="","ZZZ9",IF(AND(#REF!&gt;0,#REF!&lt;5),D108&amp;#REF!,D108&amp;"9"))</f>
        <v>ZZZ9</v>
      </c>
      <c r="L108" s="152">
        <f t="shared" si="6"/>
        <v>999</v>
      </c>
      <c r="M108" s="342">
        <f t="shared" si="7"/>
        <v>999</v>
      </c>
      <c r="N108" s="155"/>
      <c r="O108" s="160"/>
      <c r="P108" s="154">
        <f t="shared" si="8"/>
        <v>999</v>
      </c>
      <c r="Q108" s="160"/>
    </row>
    <row r="109" spans="1:17" s="72" customFormat="1" ht="18.75" customHeight="1" x14ac:dyDescent="0.25">
      <c r="A109" s="144">
        <v>103</v>
      </c>
      <c r="B109" s="145"/>
      <c r="C109" s="145"/>
      <c r="D109" s="146"/>
      <c r="E109" s="147"/>
      <c r="F109" s="160"/>
      <c r="G109" s="160"/>
      <c r="H109" s="161"/>
      <c r="I109" s="341"/>
      <c r="J109" s="150" t="e">
        <f>IF(AND(Q109="",#REF!&gt;0,#REF!&lt;5),K109,)</f>
        <v>#REF!</v>
      </c>
      <c r="K109" s="151" t="str">
        <f>IF(D109="","ZZZ9",IF(AND(#REF!&gt;0,#REF!&lt;5),D109&amp;#REF!,D109&amp;"9"))</f>
        <v>ZZZ9</v>
      </c>
      <c r="L109" s="152">
        <f t="shared" si="6"/>
        <v>999</v>
      </c>
      <c r="M109" s="342">
        <f t="shared" si="7"/>
        <v>999</v>
      </c>
      <c r="N109" s="155"/>
      <c r="O109" s="160"/>
      <c r="P109" s="154">
        <f t="shared" si="8"/>
        <v>999</v>
      </c>
      <c r="Q109" s="160"/>
    </row>
    <row r="110" spans="1:17" s="72" customFormat="1" ht="18.75" customHeight="1" x14ac:dyDescent="0.25">
      <c r="A110" s="144">
        <v>104</v>
      </c>
      <c r="B110" s="145"/>
      <c r="C110" s="145"/>
      <c r="D110" s="146"/>
      <c r="E110" s="147"/>
      <c r="F110" s="160"/>
      <c r="G110" s="160"/>
      <c r="H110" s="161"/>
      <c r="I110" s="341"/>
      <c r="J110" s="150" t="e">
        <f>IF(AND(Q110="",#REF!&gt;0,#REF!&lt;5),K110,)</f>
        <v>#REF!</v>
      </c>
      <c r="K110" s="151" t="str">
        <f>IF(D110="","ZZZ9",IF(AND(#REF!&gt;0,#REF!&lt;5),D110&amp;#REF!,D110&amp;"9"))</f>
        <v>ZZZ9</v>
      </c>
      <c r="L110" s="152">
        <f t="shared" si="6"/>
        <v>999</v>
      </c>
      <c r="M110" s="342">
        <f t="shared" si="7"/>
        <v>999</v>
      </c>
      <c r="N110" s="155"/>
      <c r="O110" s="160"/>
      <c r="P110" s="154">
        <f t="shared" si="8"/>
        <v>999</v>
      </c>
      <c r="Q110" s="160"/>
    </row>
    <row r="111" spans="1:17" s="72" customFormat="1" ht="18.75" customHeight="1" x14ac:dyDescent="0.25">
      <c r="A111" s="144">
        <v>105</v>
      </c>
      <c r="B111" s="145"/>
      <c r="C111" s="145"/>
      <c r="D111" s="146"/>
      <c r="E111" s="147"/>
      <c r="F111" s="160"/>
      <c r="G111" s="160"/>
      <c r="H111" s="161"/>
      <c r="I111" s="341"/>
      <c r="J111" s="150" t="e">
        <f>IF(AND(Q111="",#REF!&gt;0,#REF!&lt;5),K111,)</f>
        <v>#REF!</v>
      </c>
      <c r="K111" s="151" t="str">
        <f>IF(D111="","ZZZ9",IF(AND(#REF!&gt;0,#REF!&lt;5),D111&amp;#REF!,D111&amp;"9"))</f>
        <v>ZZZ9</v>
      </c>
      <c r="L111" s="152">
        <f t="shared" si="6"/>
        <v>999</v>
      </c>
      <c r="M111" s="342">
        <f t="shared" si="7"/>
        <v>999</v>
      </c>
      <c r="N111" s="155"/>
      <c r="O111" s="160"/>
      <c r="P111" s="154">
        <f t="shared" si="8"/>
        <v>999</v>
      </c>
      <c r="Q111" s="160"/>
    </row>
    <row r="112" spans="1:17" s="72" customFormat="1" ht="18.75" customHeight="1" x14ac:dyDescent="0.25">
      <c r="A112" s="144">
        <v>106</v>
      </c>
      <c r="B112" s="145"/>
      <c r="C112" s="145"/>
      <c r="D112" s="146"/>
      <c r="E112" s="147"/>
      <c r="F112" s="160"/>
      <c r="G112" s="160"/>
      <c r="H112" s="161"/>
      <c r="I112" s="341"/>
      <c r="J112" s="150" t="e">
        <f>IF(AND(Q112="",#REF!&gt;0,#REF!&lt;5),K112,)</f>
        <v>#REF!</v>
      </c>
      <c r="K112" s="151" t="str">
        <f>IF(D112="","ZZZ9",IF(AND(#REF!&gt;0,#REF!&lt;5),D112&amp;#REF!,D112&amp;"9"))</f>
        <v>ZZZ9</v>
      </c>
      <c r="L112" s="152">
        <f t="shared" si="6"/>
        <v>999</v>
      </c>
      <c r="M112" s="342">
        <f t="shared" si="7"/>
        <v>999</v>
      </c>
      <c r="N112" s="155"/>
      <c r="O112" s="160"/>
      <c r="P112" s="154">
        <f t="shared" si="8"/>
        <v>999</v>
      </c>
      <c r="Q112" s="160"/>
    </row>
    <row r="113" spans="1:17" s="72" customFormat="1" ht="18.75" customHeight="1" x14ac:dyDescent="0.25">
      <c r="A113" s="144">
        <v>107</v>
      </c>
      <c r="B113" s="145"/>
      <c r="C113" s="145"/>
      <c r="D113" s="146"/>
      <c r="E113" s="147"/>
      <c r="F113" s="160"/>
      <c r="G113" s="160"/>
      <c r="H113" s="161"/>
      <c r="I113" s="341"/>
      <c r="J113" s="150" t="e">
        <f>IF(AND(Q113="",#REF!&gt;0,#REF!&lt;5),K113,)</f>
        <v>#REF!</v>
      </c>
      <c r="K113" s="151" t="str">
        <f>IF(D113="","ZZZ9",IF(AND(#REF!&gt;0,#REF!&lt;5),D113&amp;#REF!,D113&amp;"9"))</f>
        <v>ZZZ9</v>
      </c>
      <c r="L113" s="152">
        <f t="shared" si="6"/>
        <v>999</v>
      </c>
      <c r="M113" s="342">
        <f t="shared" si="7"/>
        <v>999</v>
      </c>
      <c r="N113" s="155"/>
      <c r="O113" s="160"/>
      <c r="P113" s="154">
        <f t="shared" si="8"/>
        <v>999</v>
      </c>
      <c r="Q113" s="160"/>
    </row>
    <row r="114" spans="1:17" s="72" customFormat="1" ht="18.75" customHeight="1" x14ac:dyDescent="0.25">
      <c r="A114" s="144">
        <v>108</v>
      </c>
      <c r="B114" s="145"/>
      <c r="C114" s="145"/>
      <c r="D114" s="146"/>
      <c r="E114" s="147"/>
      <c r="F114" s="160"/>
      <c r="G114" s="160"/>
      <c r="H114" s="161"/>
      <c r="I114" s="341"/>
      <c r="J114" s="150" t="e">
        <f>IF(AND(Q114="",#REF!&gt;0,#REF!&lt;5),K114,)</f>
        <v>#REF!</v>
      </c>
      <c r="K114" s="151" t="str">
        <f>IF(D114="","ZZZ9",IF(AND(#REF!&gt;0,#REF!&lt;5),D114&amp;#REF!,D114&amp;"9"))</f>
        <v>ZZZ9</v>
      </c>
      <c r="L114" s="152">
        <f t="shared" si="6"/>
        <v>999</v>
      </c>
      <c r="M114" s="342">
        <f t="shared" si="7"/>
        <v>999</v>
      </c>
      <c r="N114" s="155"/>
      <c r="O114" s="160"/>
      <c r="P114" s="154">
        <f t="shared" si="8"/>
        <v>999</v>
      </c>
      <c r="Q114" s="160"/>
    </row>
    <row r="115" spans="1:17" s="72" customFormat="1" ht="18.75" customHeight="1" x14ac:dyDescent="0.25">
      <c r="A115" s="144">
        <v>109</v>
      </c>
      <c r="B115" s="145"/>
      <c r="C115" s="145"/>
      <c r="D115" s="146"/>
      <c r="E115" s="147"/>
      <c r="F115" s="160"/>
      <c r="G115" s="160"/>
      <c r="H115" s="161"/>
      <c r="I115" s="341"/>
      <c r="J115" s="150" t="e">
        <f>IF(AND(Q115="",#REF!&gt;0,#REF!&lt;5),K115,)</f>
        <v>#REF!</v>
      </c>
      <c r="K115" s="151" t="str">
        <f>IF(D115="","ZZZ9",IF(AND(#REF!&gt;0,#REF!&lt;5),D115&amp;#REF!,D115&amp;"9"))</f>
        <v>ZZZ9</v>
      </c>
      <c r="L115" s="152">
        <f t="shared" si="6"/>
        <v>999</v>
      </c>
      <c r="M115" s="342">
        <f t="shared" si="7"/>
        <v>999</v>
      </c>
      <c r="N115" s="155"/>
      <c r="O115" s="160"/>
      <c r="P115" s="154">
        <f t="shared" si="8"/>
        <v>999</v>
      </c>
      <c r="Q115" s="160"/>
    </row>
    <row r="116" spans="1:17" s="72" customFormat="1" ht="18.75" customHeight="1" x14ac:dyDescent="0.25">
      <c r="A116" s="144">
        <v>110</v>
      </c>
      <c r="B116" s="145"/>
      <c r="C116" s="145"/>
      <c r="D116" s="146"/>
      <c r="E116" s="147"/>
      <c r="F116" s="160"/>
      <c r="G116" s="160"/>
      <c r="H116" s="161"/>
      <c r="I116" s="341"/>
      <c r="J116" s="150" t="e">
        <f>IF(AND(Q116="",#REF!&gt;0,#REF!&lt;5),K116,)</f>
        <v>#REF!</v>
      </c>
      <c r="K116" s="151" t="str">
        <f>IF(D116="","ZZZ9",IF(AND(#REF!&gt;0,#REF!&lt;5),D116&amp;#REF!,D116&amp;"9"))</f>
        <v>ZZZ9</v>
      </c>
      <c r="L116" s="152">
        <f t="shared" si="6"/>
        <v>999</v>
      </c>
      <c r="M116" s="342">
        <f t="shared" si="7"/>
        <v>999</v>
      </c>
      <c r="N116" s="155"/>
      <c r="O116" s="160"/>
      <c r="P116" s="154">
        <f t="shared" si="8"/>
        <v>999</v>
      </c>
      <c r="Q116" s="160"/>
    </row>
    <row r="117" spans="1:17" s="72" customFormat="1" ht="18.75" customHeight="1" x14ac:dyDescent="0.25">
      <c r="A117" s="144">
        <v>111</v>
      </c>
      <c r="B117" s="145"/>
      <c r="C117" s="145"/>
      <c r="D117" s="146"/>
      <c r="E117" s="147"/>
      <c r="F117" s="160"/>
      <c r="G117" s="160"/>
      <c r="H117" s="161"/>
      <c r="I117" s="341"/>
      <c r="J117" s="150" t="e">
        <f>IF(AND(Q117="",#REF!&gt;0,#REF!&lt;5),K117,)</f>
        <v>#REF!</v>
      </c>
      <c r="K117" s="151" t="str">
        <f>IF(D117="","ZZZ9",IF(AND(#REF!&gt;0,#REF!&lt;5),D117&amp;#REF!,D117&amp;"9"))</f>
        <v>ZZZ9</v>
      </c>
      <c r="L117" s="152">
        <f t="shared" si="6"/>
        <v>999</v>
      </c>
      <c r="M117" s="342">
        <f t="shared" si="7"/>
        <v>999</v>
      </c>
      <c r="N117" s="155"/>
      <c r="O117" s="160"/>
      <c r="P117" s="154">
        <f t="shared" si="8"/>
        <v>999</v>
      </c>
      <c r="Q117" s="160"/>
    </row>
    <row r="118" spans="1:17" s="72" customFormat="1" ht="18.75" customHeight="1" x14ac:dyDescent="0.25">
      <c r="A118" s="144">
        <v>112</v>
      </c>
      <c r="B118" s="145"/>
      <c r="C118" s="145"/>
      <c r="D118" s="146"/>
      <c r="E118" s="147"/>
      <c r="F118" s="160"/>
      <c r="G118" s="160"/>
      <c r="H118" s="161"/>
      <c r="I118" s="341"/>
      <c r="J118" s="150" t="e">
        <f>IF(AND(Q118="",#REF!&gt;0,#REF!&lt;5),K118,)</f>
        <v>#REF!</v>
      </c>
      <c r="K118" s="151" t="str">
        <f>IF(D118="","ZZZ9",IF(AND(#REF!&gt;0,#REF!&lt;5),D118&amp;#REF!,D118&amp;"9"))</f>
        <v>ZZZ9</v>
      </c>
      <c r="L118" s="152">
        <f t="shared" si="6"/>
        <v>999</v>
      </c>
      <c r="M118" s="342">
        <f t="shared" si="7"/>
        <v>999</v>
      </c>
      <c r="N118" s="155"/>
      <c r="O118" s="160"/>
      <c r="P118" s="154">
        <f t="shared" si="8"/>
        <v>999</v>
      </c>
      <c r="Q118" s="160"/>
    </row>
    <row r="119" spans="1:17" s="72" customFormat="1" ht="18.75" customHeight="1" x14ac:dyDescent="0.25">
      <c r="A119" s="144">
        <v>113</v>
      </c>
      <c r="B119" s="145"/>
      <c r="C119" s="145"/>
      <c r="D119" s="146"/>
      <c r="E119" s="147"/>
      <c r="F119" s="160"/>
      <c r="G119" s="160"/>
      <c r="H119" s="161"/>
      <c r="I119" s="341"/>
      <c r="J119" s="150" t="e">
        <f>IF(AND(Q119="",#REF!&gt;0,#REF!&lt;5),K119,)</f>
        <v>#REF!</v>
      </c>
      <c r="K119" s="151" t="str">
        <f>IF(D119="","ZZZ9",IF(AND(#REF!&gt;0,#REF!&lt;5),D119&amp;#REF!,D119&amp;"9"))</f>
        <v>ZZZ9</v>
      </c>
      <c r="L119" s="152">
        <f t="shared" si="6"/>
        <v>999</v>
      </c>
      <c r="M119" s="342">
        <f t="shared" si="7"/>
        <v>999</v>
      </c>
      <c r="N119" s="155"/>
      <c r="O119" s="160"/>
      <c r="P119" s="154">
        <f t="shared" si="8"/>
        <v>999</v>
      </c>
      <c r="Q119" s="160"/>
    </row>
    <row r="120" spans="1:17" s="72" customFormat="1" ht="18.75" customHeight="1" x14ac:dyDescent="0.25">
      <c r="A120" s="144">
        <v>114</v>
      </c>
      <c r="B120" s="145"/>
      <c r="C120" s="145"/>
      <c r="D120" s="146"/>
      <c r="E120" s="147"/>
      <c r="F120" s="160"/>
      <c r="G120" s="160"/>
      <c r="H120" s="161"/>
      <c r="I120" s="341"/>
      <c r="J120" s="150" t="e">
        <f>IF(AND(Q120="",#REF!&gt;0,#REF!&lt;5),K120,)</f>
        <v>#REF!</v>
      </c>
      <c r="K120" s="151" t="str">
        <f>IF(D120="","ZZZ9",IF(AND(#REF!&gt;0,#REF!&lt;5),D120&amp;#REF!,D120&amp;"9"))</f>
        <v>ZZZ9</v>
      </c>
      <c r="L120" s="152">
        <f t="shared" si="6"/>
        <v>999</v>
      </c>
      <c r="M120" s="342">
        <f t="shared" si="7"/>
        <v>999</v>
      </c>
      <c r="N120" s="155"/>
      <c r="O120" s="160"/>
      <c r="P120" s="154">
        <f t="shared" si="8"/>
        <v>999</v>
      </c>
      <c r="Q120" s="160"/>
    </row>
    <row r="121" spans="1:17" s="72" customFormat="1" ht="18.75" customHeight="1" x14ac:dyDescent="0.25">
      <c r="A121" s="144">
        <v>115</v>
      </c>
      <c r="B121" s="145"/>
      <c r="C121" s="145"/>
      <c r="D121" s="146"/>
      <c r="E121" s="147"/>
      <c r="F121" s="160"/>
      <c r="G121" s="160"/>
      <c r="H121" s="161"/>
      <c r="I121" s="341"/>
      <c r="J121" s="150" t="e">
        <f>IF(AND(Q121="",#REF!&gt;0,#REF!&lt;5),K121,)</f>
        <v>#REF!</v>
      </c>
      <c r="K121" s="151" t="str">
        <f>IF(D121="","ZZZ9",IF(AND(#REF!&gt;0,#REF!&lt;5),D121&amp;#REF!,D121&amp;"9"))</f>
        <v>ZZZ9</v>
      </c>
      <c r="L121" s="152">
        <f t="shared" si="6"/>
        <v>999</v>
      </c>
      <c r="M121" s="342">
        <f t="shared" si="7"/>
        <v>999</v>
      </c>
      <c r="N121" s="155"/>
      <c r="O121" s="160"/>
      <c r="P121" s="154">
        <f t="shared" si="8"/>
        <v>999</v>
      </c>
      <c r="Q121" s="160"/>
    </row>
    <row r="122" spans="1:17" s="72" customFormat="1" ht="18.75" customHeight="1" x14ac:dyDescent="0.25">
      <c r="A122" s="144">
        <v>116</v>
      </c>
      <c r="B122" s="145"/>
      <c r="C122" s="145"/>
      <c r="D122" s="146"/>
      <c r="E122" s="147"/>
      <c r="F122" s="160"/>
      <c r="G122" s="160"/>
      <c r="H122" s="161"/>
      <c r="I122" s="341"/>
      <c r="J122" s="150" t="e">
        <f>IF(AND(Q122="",#REF!&gt;0,#REF!&lt;5),K122,)</f>
        <v>#REF!</v>
      </c>
      <c r="K122" s="151" t="str">
        <f>IF(D122="","ZZZ9",IF(AND(#REF!&gt;0,#REF!&lt;5),D122&amp;#REF!,D122&amp;"9"))</f>
        <v>ZZZ9</v>
      </c>
      <c r="L122" s="152">
        <f t="shared" si="6"/>
        <v>999</v>
      </c>
      <c r="M122" s="342">
        <f t="shared" si="7"/>
        <v>999</v>
      </c>
      <c r="N122" s="155"/>
      <c r="O122" s="160"/>
      <c r="P122" s="154">
        <f t="shared" si="8"/>
        <v>999</v>
      </c>
      <c r="Q122" s="160"/>
    </row>
    <row r="123" spans="1:17" s="72" customFormat="1" ht="18.75" customHeight="1" x14ac:dyDescent="0.25">
      <c r="A123" s="144">
        <v>117</v>
      </c>
      <c r="B123" s="145"/>
      <c r="C123" s="145"/>
      <c r="D123" s="146"/>
      <c r="E123" s="147"/>
      <c r="F123" s="160"/>
      <c r="G123" s="160"/>
      <c r="H123" s="161"/>
      <c r="I123" s="341"/>
      <c r="J123" s="150" t="e">
        <f>IF(AND(Q123="",#REF!&gt;0,#REF!&lt;5),K123,)</f>
        <v>#REF!</v>
      </c>
      <c r="K123" s="151" t="str">
        <f>IF(D123="","ZZZ9",IF(AND(#REF!&gt;0,#REF!&lt;5),D123&amp;#REF!,D123&amp;"9"))</f>
        <v>ZZZ9</v>
      </c>
      <c r="L123" s="152">
        <f t="shared" si="6"/>
        <v>999</v>
      </c>
      <c r="M123" s="342">
        <f t="shared" si="7"/>
        <v>999</v>
      </c>
      <c r="N123" s="155"/>
      <c r="O123" s="160"/>
      <c r="P123" s="154">
        <f t="shared" si="8"/>
        <v>999</v>
      </c>
      <c r="Q123" s="160"/>
    </row>
    <row r="124" spans="1:17" s="72" customFormat="1" ht="18.75" customHeight="1" x14ac:dyDescent="0.25">
      <c r="A124" s="144">
        <v>118</v>
      </c>
      <c r="B124" s="145"/>
      <c r="C124" s="145"/>
      <c r="D124" s="146"/>
      <c r="E124" s="147"/>
      <c r="F124" s="160"/>
      <c r="G124" s="160"/>
      <c r="H124" s="161"/>
      <c r="I124" s="341"/>
      <c r="J124" s="150" t="e">
        <f>IF(AND(Q124="",#REF!&gt;0,#REF!&lt;5),K124,)</f>
        <v>#REF!</v>
      </c>
      <c r="K124" s="151" t="str">
        <f>IF(D124="","ZZZ9",IF(AND(#REF!&gt;0,#REF!&lt;5),D124&amp;#REF!,D124&amp;"9"))</f>
        <v>ZZZ9</v>
      </c>
      <c r="L124" s="152">
        <f t="shared" si="6"/>
        <v>999</v>
      </c>
      <c r="M124" s="342">
        <f t="shared" si="7"/>
        <v>999</v>
      </c>
      <c r="N124" s="155"/>
      <c r="O124" s="160"/>
      <c r="P124" s="154">
        <f t="shared" si="8"/>
        <v>999</v>
      </c>
      <c r="Q124" s="160"/>
    </row>
    <row r="125" spans="1:17" s="72" customFormat="1" ht="18.75" customHeight="1" x14ac:dyDescent="0.25">
      <c r="A125" s="144">
        <v>119</v>
      </c>
      <c r="B125" s="145"/>
      <c r="C125" s="145"/>
      <c r="D125" s="146"/>
      <c r="E125" s="147"/>
      <c r="F125" s="160"/>
      <c r="G125" s="160"/>
      <c r="H125" s="161"/>
      <c r="I125" s="341"/>
      <c r="J125" s="150" t="e">
        <f>IF(AND(Q125="",#REF!&gt;0,#REF!&lt;5),K125,)</f>
        <v>#REF!</v>
      </c>
      <c r="K125" s="151" t="str">
        <f>IF(D125="","ZZZ9",IF(AND(#REF!&gt;0,#REF!&lt;5),D125&amp;#REF!,D125&amp;"9"))</f>
        <v>ZZZ9</v>
      </c>
      <c r="L125" s="152">
        <f t="shared" si="6"/>
        <v>999</v>
      </c>
      <c r="M125" s="342">
        <f t="shared" si="7"/>
        <v>999</v>
      </c>
      <c r="N125" s="155"/>
      <c r="O125" s="160"/>
      <c r="P125" s="154">
        <f t="shared" si="8"/>
        <v>999</v>
      </c>
      <c r="Q125" s="160"/>
    </row>
    <row r="126" spans="1:17" s="72" customFormat="1" ht="18.75" customHeight="1" x14ac:dyDescent="0.25">
      <c r="A126" s="144">
        <v>120</v>
      </c>
      <c r="B126" s="145"/>
      <c r="C126" s="145"/>
      <c r="D126" s="146"/>
      <c r="E126" s="147"/>
      <c r="F126" s="160"/>
      <c r="G126" s="160"/>
      <c r="H126" s="161"/>
      <c r="I126" s="341"/>
      <c r="J126" s="150" t="e">
        <f>IF(AND(Q126="",#REF!&gt;0,#REF!&lt;5),K126,)</f>
        <v>#REF!</v>
      </c>
      <c r="K126" s="151" t="str">
        <f>IF(D126="","ZZZ9",IF(AND(#REF!&gt;0,#REF!&lt;5),D126&amp;#REF!,D126&amp;"9"))</f>
        <v>ZZZ9</v>
      </c>
      <c r="L126" s="152">
        <f t="shared" si="6"/>
        <v>999</v>
      </c>
      <c r="M126" s="342">
        <f t="shared" si="7"/>
        <v>999</v>
      </c>
      <c r="N126" s="155"/>
      <c r="O126" s="160"/>
      <c r="P126" s="154">
        <f t="shared" si="8"/>
        <v>999</v>
      </c>
      <c r="Q126" s="160"/>
    </row>
    <row r="127" spans="1:17" s="72" customFormat="1" ht="18.75" customHeight="1" x14ac:dyDescent="0.25">
      <c r="A127" s="144">
        <v>121</v>
      </c>
      <c r="B127" s="145"/>
      <c r="C127" s="145"/>
      <c r="D127" s="146"/>
      <c r="E127" s="147"/>
      <c r="F127" s="160"/>
      <c r="G127" s="160"/>
      <c r="H127" s="161"/>
      <c r="I127" s="341"/>
      <c r="J127" s="150" t="e">
        <f>IF(AND(Q127="",#REF!&gt;0,#REF!&lt;5),K127,)</f>
        <v>#REF!</v>
      </c>
      <c r="K127" s="151" t="str">
        <f>IF(D127="","ZZZ9",IF(AND(#REF!&gt;0,#REF!&lt;5),D127&amp;#REF!,D127&amp;"9"))</f>
        <v>ZZZ9</v>
      </c>
      <c r="L127" s="152">
        <f t="shared" si="6"/>
        <v>999</v>
      </c>
      <c r="M127" s="342">
        <f t="shared" si="7"/>
        <v>999</v>
      </c>
      <c r="N127" s="155"/>
      <c r="O127" s="160"/>
      <c r="P127" s="154">
        <f t="shared" si="8"/>
        <v>999</v>
      </c>
      <c r="Q127" s="160"/>
    </row>
    <row r="128" spans="1:17" s="72" customFormat="1" ht="18.75" customHeight="1" x14ac:dyDescent="0.25">
      <c r="A128" s="144">
        <v>122</v>
      </c>
      <c r="B128" s="145"/>
      <c r="C128" s="145"/>
      <c r="D128" s="146"/>
      <c r="E128" s="147"/>
      <c r="F128" s="160"/>
      <c r="G128" s="160"/>
      <c r="H128" s="161"/>
      <c r="I128" s="341"/>
      <c r="J128" s="150" t="e">
        <f>IF(AND(Q128="",#REF!&gt;0,#REF!&lt;5),K128,)</f>
        <v>#REF!</v>
      </c>
      <c r="K128" s="151" t="str">
        <f>IF(D128="","ZZZ9",IF(AND(#REF!&gt;0,#REF!&lt;5),D128&amp;#REF!,D128&amp;"9"))</f>
        <v>ZZZ9</v>
      </c>
      <c r="L128" s="152">
        <f t="shared" si="6"/>
        <v>999</v>
      </c>
      <c r="M128" s="342">
        <f t="shared" si="7"/>
        <v>999</v>
      </c>
      <c r="N128" s="155"/>
      <c r="O128" s="160"/>
      <c r="P128" s="154">
        <f t="shared" si="8"/>
        <v>999</v>
      </c>
      <c r="Q128" s="160"/>
    </row>
    <row r="129" spans="1:17" s="72" customFormat="1" ht="18.75" customHeight="1" x14ac:dyDescent="0.25">
      <c r="A129" s="144">
        <v>123</v>
      </c>
      <c r="B129" s="145"/>
      <c r="C129" s="145"/>
      <c r="D129" s="146"/>
      <c r="E129" s="147"/>
      <c r="F129" s="160"/>
      <c r="G129" s="160"/>
      <c r="H129" s="161"/>
      <c r="I129" s="341"/>
      <c r="J129" s="150" t="e">
        <f>IF(AND(Q129="",#REF!&gt;0,#REF!&lt;5),K129,)</f>
        <v>#REF!</v>
      </c>
      <c r="K129" s="151" t="str">
        <f>IF(D129="","ZZZ9",IF(AND(#REF!&gt;0,#REF!&lt;5),D129&amp;#REF!,D129&amp;"9"))</f>
        <v>ZZZ9</v>
      </c>
      <c r="L129" s="152">
        <f t="shared" si="6"/>
        <v>999</v>
      </c>
      <c r="M129" s="342">
        <f t="shared" si="7"/>
        <v>999</v>
      </c>
      <c r="N129" s="155"/>
      <c r="O129" s="160"/>
      <c r="P129" s="154">
        <f t="shared" si="8"/>
        <v>999</v>
      </c>
      <c r="Q129" s="160"/>
    </row>
    <row r="130" spans="1:17" s="72" customFormat="1" ht="18.75" customHeight="1" x14ac:dyDescent="0.25">
      <c r="A130" s="144">
        <v>124</v>
      </c>
      <c r="B130" s="145"/>
      <c r="C130" s="145"/>
      <c r="D130" s="146"/>
      <c r="E130" s="147"/>
      <c r="F130" s="160"/>
      <c r="G130" s="160"/>
      <c r="H130" s="161"/>
      <c r="I130" s="341"/>
      <c r="J130" s="150" t="e">
        <f>IF(AND(Q130="",#REF!&gt;0,#REF!&lt;5),K130,)</f>
        <v>#REF!</v>
      </c>
      <c r="K130" s="151" t="str">
        <f>IF(D130="","ZZZ9",IF(AND(#REF!&gt;0,#REF!&lt;5),D130&amp;#REF!,D130&amp;"9"))</f>
        <v>ZZZ9</v>
      </c>
      <c r="L130" s="152">
        <f t="shared" si="6"/>
        <v>999</v>
      </c>
      <c r="M130" s="342">
        <f t="shared" si="7"/>
        <v>999</v>
      </c>
      <c r="N130" s="155"/>
      <c r="O130" s="160"/>
      <c r="P130" s="154">
        <f t="shared" si="8"/>
        <v>999</v>
      </c>
      <c r="Q130" s="160"/>
    </row>
    <row r="131" spans="1:17" s="72" customFormat="1" ht="18.75" customHeight="1" x14ac:dyDescent="0.25">
      <c r="A131" s="144">
        <v>125</v>
      </c>
      <c r="B131" s="145"/>
      <c r="C131" s="145"/>
      <c r="D131" s="146"/>
      <c r="E131" s="147"/>
      <c r="F131" s="160"/>
      <c r="G131" s="160"/>
      <c r="H131" s="161"/>
      <c r="I131" s="341"/>
      <c r="J131" s="150" t="e">
        <f>IF(AND(Q131="",#REF!&gt;0,#REF!&lt;5),K131,)</f>
        <v>#REF!</v>
      </c>
      <c r="K131" s="151" t="str">
        <f>IF(D131="","ZZZ9",IF(AND(#REF!&gt;0,#REF!&lt;5),D131&amp;#REF!,D131&amp;"9"))</f>
        <v>ZZZ9</v>
      </c>
      <c r="L131" s="152">
        <f t="shared" si="6"/>
        <v>999</v>
      </c>
      <c r="M131" s="342">
        <f t="shared" si="7"/>
        <v>999</v>
      </c>
      <c r="N131" s="155"/>
      <c r="O131" s="160"/>
      <c r="P131" s="154">
        <f t="shared" si="8"/>
        <v>999</v>
      </c>
      <c r="Q131" s="160"/>
    </row>
    <row r="132" spans="1:17" s="72" customFormat="1" ht="18.75" customHeight="1" x14ac:dyDescent="0.25">
      <c r="A132" s="144">
        <v>126</v>
      </c>
      <c r="B132" s="145"/>
      <c r="C132" s="145"/>
      <c r="D132" s="146"/>
      <c r="E132" s="147"/>
      <c r="F132" s="160"/>
      <c r="G132" s="160"/>
      <c r="H132" s="161"/>
      <c r="I132" s="341"/>
      <c r="J132" s="150" t="e">
        <f>IF(AND(Q132="",#REF!&gt;0,#REF!&lt;5),K132,)</f>
        <v>#REF!</v>
      </c>
      <c r="K132" s="151" t="str">
        <f>IF(D132="","ZZZ9",IF(AND(#REF!&gt;0,#REF!&lt;5),D132&amp;#REF!,D132&amp;"9"))</f>
        <v>ZZZ9</v>
      </c>
      <c r="L132" s="152">
        <f t="shared" si="6"/>
        <v>999</v>
      </c>
      <c r="M132" s="342">
        <f t="shared" si="7"/>
        <v>999</v>
      </c>
      <c r="N132" s="155"/>
      <c r="O132" s="160"/>
      <c r="P132" s="154">
        <f t="shared" si="8"/>
        <v>999</v>
      </c>
      <c r="Q132" s="160"/>
    </row>
    <row r="133" spans="1:17" s="72" customFormat="1" ht="18.75" customHeight="1" x14ac:dyDescent="0.25">
      <c r="A133" s="144">
        <v>127</v>
      </c>
      <c r="B133" s="145"/>
      <c r="C133" s="145"/>
      <c r="D133" s="146"/>
      <c r="E133" s="147"/>
      <c r="F133" s="160"/>
      <c r="G133" s="160"/>
      <c r="H133" s="161"/>
      <c r="I133" s="341"/>
      <c r="J133" s="150" t="e">
        <f>IF(AND(Q133="",#REF!&gt;0,#REF!&lt;5),K133,)</f>
        <v>#REF!</v>
      </c>
      <c r="K133" s="151" t="str">
        <f>IF(D133="","ZZZ9",IF(AND(#REF!&gt;0,#REF!&lt;5),D133&amp;#REF!,D133&amp;"9"))</f>
        <v>ZZZ9</v>
      </c>
      <c r="L133" s="152">
        <f t="shared" si="6"/>
        <v>999</v>
      </c>
      <c r="M133" s="342">
        <f t="shared" si="7"/>
        <v>999</v>
      </c>
      <c r="N133" s="155"/>
      <c r="O133" s="160"/>
      <c r="P133" s="154">
        <f t="shared" si="8"/>
        <v>999</v>
      </c>
      <c r="Q133" s="160"/>
    </row>
    <row r="134" spans="1:17" s="72" customFormat="1" ht="18.75" customHeight="1" x14ac:dyDescent="0.25">
      <c r="A134" s="144">
        <v>128</v>
      </c>
      <c r="B134" s="145"/>
      <c r="C134" s="145"/>
      <c r="D134" s="146"/>
      <c r="E134" s="147"/>
      <c r="F134" s="160"/>
      <c r="G134" s="160"/>
      <c r="H134" s="161"/>
      <c r="I134" s="341"/>
      <c r="J134" s="150" t="e">
        <f>IF(AND(Q134="",#REF!&gt;0,#REF!&lt;5),K134,)</f>
        <v>#REF!</v>
      </c>
      <c r="K134" s="151" t="str">
        <f>IF(D134="","ZZZ9",IF(AND(#REF!&gt;0,#REF!&lt;5),D134&amp;#REF!,D134&amp;"9"))</f>
        <v>ZZZ9</v>
      </c>
      <c r="L134" s="152">
        <f t="shared" si="6"/>
        <v>999</v>
      </c>
      <c r="M134" s="342">
        <f t="shared" si="7"/>
        <v>999</v>
      </c>
      <c r="N134" s="155"/>
      <c r="O134" s="341"/>
      <c r="P134" s="347">
        <f t="shared" si="8"/>
        <v>999</v>
      </c>
      <c r="Q134" s="341"/>
    </row>
    <row r="135" spans="1:17" ht="13.2" x14ac:dyDescent="0.25">
      <c r="A135" s="144">
        <v>129</v>
      </c>
      <c r="B135" s="145"/>
      <c r="C135" s="145"/>
      <c r="D135" s="146"/>
      <c r="E135" s="147"/>
      <c r="F135" s="160"/>
      <c r="G135" s="160"/>
      <c r="H135" s="161"/>
      <c r="I135" s="341"/>
      <c r="J135" s="150" t="e">
        <f>IF(AND(Q135="",#REF!&gt;0,#REF!&lt;5),K135,)</f>
        <v>#REF!</v>
      </c>
      <c r="K135" s="151" t="str">
        <f>IF(D135="","ZZZ9",IF(AND(#REF!&gt;0,#REF!&lt;5),D135&amp;#REF!,D135&amp;"9"))</f>
        <v>ZZZ9</v>
      </c>
      <c r="L135" s="152">
        <f t="shared" si="6"/>
        <v>999</v>
      </c>
      <c r="M135" s="342">
        <f t="shared" si="7"/>
        <v>999</v>
      </c>
      <c r="N135" s="155"/>
      <c r="O135" s="160"/>
      <c r="P135" s="154">
        <f t="shared" si="8"/>
        <v>999</v>
      </c>
      <c r="Q135" s="160"/>
    </row>
    <row r="136" spans="1:17" ht="13.2" x14ac:dyDescent="0.25">
      <c r="A136" s="144">
        <v>130</v>
      </c>
      <c r="B136" s="145"/>
      <c r="C136" s="145"/>
      <c r="D136" s="146"/>
      <c r="E136" s="147"/>
      <c r="F136" s="160"/>
      <c r="G136" s="160"/>
      <c r="H136" s="161"/>
      <c r="I136" s="341"/>
      <c r="J136" s="150" t="e">
        <f>IF(AND(Q136="",#REF!&gt;0,#REF!&lt;5),K136,)</f>
        <v>#REF!</v>
      </c>
      <c r="K136" s="151" t="str">
        <f>IF(D136="","ZZZ9",IF(AND(#REF!&gt;0,#REF!&lt;5),D136&amp;#REF!,D136&amp;"9"))</f>
        <v>ZZZ9</v>
      </c>
      <c r="L136" s="152">
        <f t="shared" ref="L136:L156" si="9">IF(Q136="",999,Q136)</f>
        <v>999</v>
      </c>
      <c r="M136" s="342">
        <f t="shared" ref="M136:M156" si="10">IF(P136=999,999,1)</f>
        <v>999</v>
      </c>
      <c r="N136" s="155"/>
      <c r="O136" s="160"/>
      <c r="P136" s="154">
        <f t="shared" ref="P136:P156" si="11">IF(N136="DA",1,IF(N136="WC",2,IF(N136="SE",3,IF(N136="Q",4,IF(N136="LL",5,999)))))</f>
        <v>999</v>
      </c>
      <c r="Q136" s="160"/>
    </row>
    <row r="137" spans="1:17" ht="13.2" x14ac:dyDescent="0.25">
      <c r="A137" s="144">
        <v>131</v>
      </c>
      <c r="B137" s="145"/>
      <c r="C137" s="145"/>
      <c r="D137" s="146"/>
      <c r="E137" s="147"/>
      <c r="F137" s="160"/>
      <c r="G137" s="160"/>
      <c r="H137" s="161"/>
      <c r="I137" s="341"/>
      <c r="J137" s="150" t="e">
        <f>IF(AND(Q137="",#REF!&gt;0,#REF!&lt;5),K137,)</f>
        <v>#REF!</v>
      </c>
      <c r="K137" s="151" t="str">
        <f>IF(D137="","ZZZ9",IF(AND(#REF!&gt;0,#REF!&lt;5),D137&amp;#REF!,D137&amp;"9"))</f>
        <v>ZZZ9</v>
      </c>
      <c r="L137" s="152">
        <f t="shared" si="9"/>
        <v>999</v>
      </c>
      <c r="M137" s="342">
        <f t="shared" si="10"/>
        <v>999</v>
      </c>
      <c r="N137" s="155"/>
      <c r="O137" s="160"/>
      <c r="P137" s="154">
        <f t="shared" si="11"/>
        <v>999</v>
      </c>
      <c r="Q137" s="160"/>
    </row>
    <row r="138" spans="1:17" ht="13.2" x14ac:dyDescent="0.25">
      <c r="A138" s="144">
        <v>132</v>
      </c>
      <c r="B138" s="145"/>
      <c r="C138" s="145"/>
      <c r="D138" s="146"/>
      <c r="E138" s="147"/>
      <c r="F138" s="160"/>
      <c r="G138" s="160"/>
      <c r="H138" s="161"/>
      <c r="I138" s="341"/>
      <c r="J138" s="150" t="e">
        <f>IF(AND(Q138="",#REF!&gt;0,#REF!&lt;5),K138,)</f>
        <v>#REF!</v>
      </c>
      <c r="K138" s="151" t="str">
        <f>IF(D138="","ZZZ9",IF(AND(#REF!&gt;0,#REF!&lt;5),D138&amp;#REF!,D138&amp;"9"))</f>
        <v>ZZZ9</v>
      </c>
      <c r="L138" s="152">
        <f t="shared" si="9"/>
        <v>999</v>
      </c>
      <c r="M138" s="342">
        <f t="shared" si="10"/>
        <v>999</v>
      </c>
      <c r="N138" s="155"/>
      <c r="O138" s="160"/>
      <c r="P138" s="154">
        <f t="shared" si="11"/>
        <v>999</v>
      </c>
      <c r="Q138" s="160"/>
    </row>
    <row r="139" spans="1:17" ht="13.2" x14ac:dyDescent="0.25">
      <c r="A139" s="144">
        <v>133</v>
      </c>
      <c r="B139" s="145"/>
      <c r="C139" s="145"/>
      <c r="D139" s="146"/>
      <c r="E139" s="147"/>
      <c r="F139" s="160"/>
      <c r="G139" s="160"/>
      <c r="H139" s="161"/>
      <c r="I139" s="341"/>
      <c r="J139" s="150" t="e">
        <f>IF(AND(Q139="",#REF!&gt;0,#REF!&lt;5),K139,)</f>
        <v>#REF!</v>
      </c>
      <c r="K139" s="151" t="str">
        <f>IF(D139="","ZZZ9",IF(AND(#REF!&gt;0,#REF!&lt;5),D139&amp;#REF!,D139&amp;"9"))</f>
        <v>ZZZ9</v>
      </c>
      <c r="L139" s="152">
        <f t="shared" si="9"/>
        <v>999</v>
      </c>
      <c r="M139" s="342">
        <f t="shared" si="10"/>
        <v>999</v>
      </c>
      <c r="N139" s="155"/>
      <c r="O139" s="160"/>
      <c r="P139" s="154">
        <f t="shared" si="11"/>
        <v>999</v>
      </c>
      <c r="Q139" s="160"/>
    </row>
    <row r="140" spans="1:17" ht="13.2" x14ac:dyDescent="0.25">
      <c r="A140" s="144">
        <v>134</v>
      </c>
      <c r="B140" s="145"/>
      <c r="C140" s="145"/>
      <c r="D140" s="146"/>
      <c r="E140" s="147"/>
      <c r="F140" s="160"/>
      <c r="G140" s="160"/>
      <c r="H140" s="161"/>
      <c r="I140" s="341"/>
      <c r="J140" s="150" t="e">
        <f>IF(AND(Q140="",#REF!&gt;0,#REF!&lt;5),K140,)</f>
        <v>#REF!</v>
      </c>
      <c r="K140" s="151" t="str">
        <f>IF(D140="","ZZZ9",IF(AND(#REF!&gt;0,#REF!&lt;5),D140&amp;#REF!,D140&amp;"9"))</f>
        <v>ZZZ9</v>
      </c>
      <c r="L140" s="152">
        <f t="shared" si="9"/>
        <v>999</v>
      </c>
      <c r="M140" s="342">
        <f t="shared" si="10"/>
        <v>999</v>
      </c>
      <c r="N140" s="155"/>
      <c r="O140" s="160"/>
      <c r="P140" s="154">
        <f t="shared" si="11"/>
        <v>999</v>
      </c>
      <c r="Q140" s="160"/>
    </row>
    <row r="141" spans="1:17" ht="13.2" x14ac:dyDescent="0.25">
      <c r="A141" s="144">
        <v>135</v>
      </c>
      <c r="B141" s="145"/>
      <c r="C141" s="145"/>
      <c r="D141" s="146"/>
      <c r="E141" s="147"/>
      <c r="F141" s="160"/>
      <c r="G141" s="160"/>
      <c r="H141" s="161"/>
      <c r="I141" s="341"/>
      <c r="J141" s="150" t="e">
        <f>IF(AND(Q141="",#REF!&gt;0,#REF!&lt;5),K141,)</f>
        <v>#REF!</v>
      </c>
      <c r="K141" s="151" t="str">
        <f>IF(D141="","ZZZ9",IF(AND(#REF!&gt;0,#REF!&lt;5),D141&amp;#REF!,D141&amp;"9"))</f>
        <v>ZZZ9</v>
      </c>
      <c r="L141" s="152">
        <f t="shared" si="9"/>
        <v>999</v>
      </c>
      <c r="M141" s="342">
        <f t="shared" si="10"/>
        <v>999</v>
      </c>
      <c r="N141" s="155"/>
      <c r="O141" s="341"/>
      <c r="P141" s="347">
        <f t="shared" si="11"/>
        <v>999</v>
      </c>
      <c r="Q141" s="341"/>
    </row>
    <row r="142" spans="1:17" ht="13.2" x14ac:dyDescent="0.25">
      <c r="A142" s="144">
        <v>136</v>
      </c>
      <c r="B142" s="145"/>
      <c r="C142" s="145"/>
      <c r="D142" s="146"/>
      <c r="E142" s="147"/>
      <c r="F142" s="160"/>
      <c r="G142" s="160"/>
      <c r="H142" s="161"/>
      <c r="I142" s="341"/>
      <c r="J142" s="150" t="e">
        <f>IF(AND(Q142="",#REF!&gt;0,#REF!&lt;5),K142,)</f>
        <v>#REF!</v>
      </c>
      <c r="K142" s="151" t="str">
        <f>IF(D142="","ZZZ9",IF(AND(#REF!&gt;0,#REF!&lt;5),D142&amp;#REF!,D142&amp;"9"))</f>
        <v>ZZZ9</v>
      </c>
      <c r="L142" s="152">
        <f t="shared" si="9"/>
        <v>999</v>
      </c>
      <c r="M142" s="342">
        <f t="shared" si="10"/>
        <v>999</v>
      </c>
      <c r="N142" s="155"/>
      <c r="O142" s="160"/>
      <c r="P142" s="154">
        <f t="shared" si="11"/>
        <v>999</v>
      </c>
      <c r="Q142" s="160"/>
    </row>
    <row r="143" spans="1:17" ht="13.2" x14ac:dyDescent="0.25">
      <c r="A143" s="144">
        <v>137</v>
      </c>
      <c r="B143" s="145"/>
      <c r="C143" s="145"/>
      <c r="D143" s="146"/>
      <c r="E143" s="147"/>
      <c r="F143" s="160"/>
      <c r="G143" s="160"/>
      <c r="H143" s="161"/>
      <c r="I143" s="341"/>
      <c r="J143" s="150" t="e">
        <f>IF(AND(Q143="",#REF!&gt;0,#REF!&lt;5),K143,)</f>
        <v>#REF!</v>
      </c>
      <c r="K143" s="151" t="str">
        <f>IF(D143="","ZZZ9",IF(AND(#REF!&gt;0,#REF!&lt;5),D143&amp;#REF!,D143&amp;"9"))</f>
        <v>ZZZ9</v>
      </c>
      <c r="L143" s="152">
        <f t="shared" si="9"/>
        <v>999</v>
      </c>
      <c r="M143" s="342">
        <f t="shared" si="10"/>
        <v>999</v>
      </c>
      <c r="N143" s="155"/>
      <c r="O143" s="160"/>
      <c r="P143" s="154">
        <f t="shared" si="11"/>
        <v>999</v>
      </c>
      <c r="Q143" s="160"/>
    </row>
    <row r="144" spans="1:17" ht="13.2" x14ac:dyDescent="0.25">
      <c r="A144" s="144">
        <v>138</v>
      </c>
      <c r="B144" s="145"/>
      <c r="C144" s="145"/>
      <c r="D144" s="146"/>
      <c r="E144" s="147"/>
      <c r="F144" s="160"/>
      <c r="G144" s="160"/>
      <c r="H144" s="161"/>
      <c r="I144" s="341"/>
      <c r="J144" s="150" t="e">
        <f>IF(AND(Q144="",#REF!&gt;0,#REF!&lt;5),K144,)</f>
        <v>#REF!</v>
      </c>
      <c r="K144" s="151" t="str">
        <f>IF(D144="","ZZZ9",IF(AND(#REF!&gt;0,#REF!&lt;5),D144&amp;#REF!,D144&amp;"9"))</f>
        <v>ZZZ9</v>
      </c>
      <c r="L144" s="152">
        <f t="shared" si="9"/>
        <v>999</v>
      </c>
      <c r="M144" s="342">
        <f t="shared" si="10"/>
        <v>999</v>
      </c>
      <c r="N144" s="155"/>
      <c r="O144" s="160"/>
      <c r="P144" s="154">
        <f t="shared" si="11"/>
        <v>999</v>
      </c>
      <c r="Q144" s="160"/>
    </row>
    <row r="145" spans="1:17" ht="13.2" x14ac:dyDescent="0.25">
      <c r="A145" s="144">
        <v>139</v>
      </c>
      <c r="B145" s="145"/>
      <c r="C145" s="145"/>
      <c r="D145" s="146"/>
      <c r="E145" s="147"/>
      <c r="F145" s="160"/>
      <c r="G145" s="160"/>
      <c r="H145" s="161"/>
      <c r="I145" s="341"/>
      <c r="J145" s="150" t="e">
        <f>IF(AND(Q145="",#REF!&gt;0,#REF!&lt;5),K145,)</f>
        <v>#REF!</v>
      </c>
      <c r="K145" s="151" t="str">
        <f>IF(D145="","ZZZ9",IF(AND(#REF!&gt;0,#REF!&lt;5),D145&amp;#REF!,D145&amp;"9"))</f>
        <v>ZZZ9</v>
      </c>
      <c r="L145" s="152">
        <f t="shared" si="9"/>
        <v>999</v>
      </c>
      <c r="M145" s="342">
        <f t="shared" si="10"/>
        <v>999</v>
      </c>
      <c r="N145" s="155"/>
      <c r="O145" s="160"/>
      <c r="P145" s="154">
        <f t="shared" si="11"/>
        <v>999</v>
      </c>
      <c r="Q145" s="160"/>
    </row>
    <row r="146" spans="1:17" ht="13.2" x14ac:dyDescent="0.25">
      <c r="A146" s="144">
        <v>140</v>
      </c>
      <c r="B146" s="145"/>
      <c r="C146" s="145"/>
      <c r="D146" s="146"/>
      <c r="E146" s="147"/>
      <c r="F146" s="160"/>
      <c r="G146" s="160"/>
      <c r="H146" s="161"/>
      <c r="I146" s="341"/>
      <c r="J146" s="150" t="e">
        <f>IF(AND(Q146="",#REF!&gt;0,#REF!&lt;5),K146,)</f>
        <v>#REF!</v>
      </c>
      <c r="K146" s="151" t="str">
        <f>IF(D146="","ZZZ9",IF(AND(#REF!&gt;0,#REF!&lt;5),D146&amp;#REF!,D146&amp;"9"))</f>
        <v>ZZZ9</v>
      </c>
      <c r="L146" s="152">
        <f t="shared" si="9"/>
        <v>999</v>
      </c>
      <c r="M146" s="342">
        <f t="shared" si="10"/>
        <v>999</v>
      </c>
      <c r="N146" s="155"/>
      <c r="O146" s="160"/>
      <c r="P146" s="154">
        <f t="shared" si="11"/>
        <v>999</v>
      </c>
      <c r="Q146" s="160"/>
    </row>
    <row r="147" spans="1:17" ht="13.2" x14ac:dyDescent="0.25">
      <c r="A147" s="144">
        <v>141</v>
      </c>
      <c r="B147" s="145"/>
      <c r="C147" s="145"/>
      <c r="D147" s="146"/>
      <c r="E147" s="147"/>
      <c r="F147" s="160"/>
      <c r="G147" s="160"/>
      <c r="H147" s="161"/>
      <c r="I147" s="341"/>
      <c r="J147" s="150" t="e">
        <f>IF(AND(Q147="",#REF!&gt;0,#REF!&lt;5),K147,)</f>
        <v>#REF!</v>
      </c>
      <c r="K147" s="151" t="str">
        <f>IF(D147="","ZZZ9",IF(AND(#REF!&gt;0,#REF!&lt;5),D147&amp;#REF!,D147&amp;"9"))</f>
        <v>ZZZ9</v>
      </c>
      <c r="L147" s="152">
        <f t="shared" si="9"/>
        <v>999</v>
      </c>
      <c r="M147" s="342">
        <f t="shared" si="10"/>
        <v>999</v>
      </c>
      <c r="N147" s="155"/>
      <c r="O147" s="160"/>
      <c r="P147" s="154">
        <f t="shared" si="11"/>
        <v>999</v>
      </c>
      <c r="Q147" s="160"/>
    </row>
    <row r="148" spans="1:17" ht="13.2" x14ac:dyDescent="0.25">
      <c r="A148" s="144">
        <v>142</v>
      </c>
      <c r="B148" s="145"/>
      <c r="C148" s="145"/>
      <c r="D148" s="146"/>
      <c r="E148" s="147"/>
      <c r="F148" s="160"/>
      <c r="G148" s="160"/>
      <c r="H148" s="161"/>
      <c r="I148" s="341"/>
      <c r="J148" s="150" t="e">
        <f>IF(AND(Q148="",#REF!&gt;0,#REF!&lt;5),K148,)</f>
        <v>#REF!</v>
      </c>
      <c r="K148" s="151" t="str">
        <f>IF(D148="","ZZZ9",IF(AND(#REF!&gt;0,#REF!&lt;5),D148&amp;#REF!,D148&amp;"9"))</f>
        <v>ZZZ9</v>
      </c>
      <c r="L148" s="152">
        <f t="shared" si="9"/>
        <v>999</v>
      </c>
      <c r="M148" s="342">
        <f t="shared" si="10"/>
        <v>999</v>
      </c>
      <c r="N148" s="155"/>
      <c r="O148" s="341"/>
      <c r="P148" s="347">
        <f t="shared" si="11"/>
        <v>999</v>
      </c>
      <c r="Q148" s="341"/>
    </row>
    <row r="149" spans="1:17" ht="13.2" x14ac:dyDescent="0.25">
      <c r="A149" s="144">
        <v>143</v>
      </c>
      <c r="B149" s="145"/>
      <c r="C149" s="145"/>
      <c r="D149" s="146"/>
      <c r="E149" s="147"/>
      <c r="F149" s="160"/>
      <c r="G149" s="160"/>
      <c r="H149" s="161"/>
      <c r="I149" s="341"/>
      <c r="J149" s="150" t="e">
        <f>IF(AND(Q149="",#REF!&gt;0,#REF!&lt;5),K149,)</f>
        <v>#REF!</v>
      </c>
      <c r="K149" s="151" t="str">
        <f>IF(D149="","ZZZ9",IF(AND(#REF!&gt;0,#REF!&lt;5),D149&amp;#REF!,D149&amp;"9"))</f>
        <v>ZZZ9</v>
      </c>
      <c r="L149" s="152">
        <f t="shared" si="9"/>
        <v>999</v>
      </c>
      <c r="M149" s="342">
        <f t="shared" si="10"/>
        <v>999</v>
      </c>
      <c r="N149" s="155"/>
      <c r="O149" s="160"/>
      <c r="P149" s="154">
        <f t="shared" si="11"/>
        <v>999</v>
      </c>
      <c r="Q149" s="160"/>
    </row>
    <row r="150" spans="1:17" ht="13.2" x14ac:dyDescent="0.25">
      <c r="A150" s="144">
        <v>144</v>
      </c>
      <c r="B150" s="145"/>
      <c r="C150" s="145"/>
      <c r="D150" s="146"/>
      <c r="E150" s="147"/>
      <c r="F150" s="160"/>
      <c r="G150" s="160"/>
      <c r="H150" s="161"/>
      <c r="I150" s="341"/>
      <c r="J150" s="150" t="e">
        <f>IF(AND(Q150="",#REF!&gt;0,#REF!&lt;5),K150,)</f>
        <v>#REF!</v>
      </c>
      <c r="K150" s="151" t="str">
        <f>IF(D150="","ZZZ9",IF(AND(#REF!&gt;0,#REF!&lt;5),D150&amp;#REF!,D150&amp;"9"))</f>
        <v>ZZZ9</v>
      </c>
      <c r="L150" s="152">
        <f t="shared" si="9"/>
        <v>999</v>
      </c>
      <c r="M150" s="342">
        <f t="shared" si="10"/>
        <v>999</v>
      </c>
      <c r="N150" s="155"/>
      <c r="O150" s="160"/>
      <c r="P150" s="154">
        <f t="shared" si="11"/>
        <v>999</v>
      </c>
      <c r="Q150" s="160"/>
    </row>
    <row r="151" spans="1:17" ht="13.2" x14ac:dyDescent="0.25">
      <c r="A151" s="144">
        <v>145</v>
      </c>
      <c r="B151" s="145"/>
      <c r="C151" s="145"/>
      <c r="D151" s="146"/>
      <c r="E151" s="147"/>
      <c r="F151" s="160"/>
      <c r="G151" s="160"/>
      <c r="H151" s="161"/>
      <c r="I151" s="341"/>
      <c r="J151" s="150" t="e">
        <f>IF(AND(Q151="",#REF!&gt;0,#REF!&lt;5),K151,)</f>
        <v>#REF!</v>
      </c>
      <c r="K151" s="151" t="str">
        <f>IF(D151="","ZZZ9",IF(AND(#REF!&gt;0,#REF!&lt;5),D151&amp;#REF!,D151&amp;"9"))</f>
        <v>ZZZ9</v>
      </c>
      <c r="L151" s="152">
        <f t="shared" si="9"/>
        <v>999</v>
      </c>
      <c r="M151" s="342">
        <f t="shared" si="10"/>
        <v>999</v>
      </c>
      <c r="N151" s="155"/>
      <c r="O151" s="160"/>
      <c r="P151" s="154">
        <f t="shared" si="11"/>
        <v>999</v>
      </c>
      <c r="Q151" s="160"/>
    </row>
    <row r="152" spans="1:17" ht="13.2" x14ac:dyDescent="0.25">
      <c r="A152" s="144">
        <v>146</v>
      </c>
      <c r="B152" s="145"/>
      <c r="C152" s="145"/>
      <c r="D152" s="146"/>
      <c r="E152" s="147"/>
      <c r="F152" s="160"/>
      <c r="G152" s="160"/>
      <c r="H152" s="161"/>
      <c r="I152" s="341"/>
      <c r="J152" s="150" t="e">
        <f>IF(AND(Q152="",#REF!&gt;0,#REF!&lt;5),K152,)</f>
        <v>#REF!</v>
      </c>
      <c r="K152" s="151" t="str">
        <f>IF(D152="","ZZZ9",IF(AND(#REF!&gt;0,#REF!&lt;5),D152&amp;#REF!,D152&amp;"9"))</f>
        <v>ZZZ9</v>
      </c>
      <c r="L152" s="152">
        <f t="shared" si="9"/>
        <v>999</v>
      </c>
      <c r="M152" s="342">
        <f t="shared" si="10"/>
        <v>999</v>
      </c>
      <c r="N152" s="155"/>
      <c r="O152" s="160"/>
      <c r="P152" s="154">
        <f t="shared" si="11"/>
        <v>999</v>
      </c>
      <c r="Q152" s="160"/>
    </row>
    <row r="153" spans="1:17" ht="13.2" x14ac:dyDescent="0.25">
      <c r="A153" s="144">
        <v>147</v>
      </c>
      <c r="B153" s="145"/>
      <c r="C153" s="145"/>
      <c r="D153" s="146"/>
      <c r="E153" s="147"/>
      <c r="F153" s="160"/>
      <c r="G153" s="160"/>
      <c r="H153" s="161"/>
      <c r="I153" s="341"/>
      <c r="J153" s="150" t="e">
        <f>IF(AND(Q153="",#REF!&gt;0,#REF!&lt;5),K153,)</f>
        <v>#REF!</v>
      </c>
      <c r="K153" s="151" t="str">
        <f>IF(D153="","ZZZ9",IF(AND(#REF!&gt;0,#REF!&lt;5),D153&amp;#REF!,D153&amp;"9"))</f>
        <v>ZZZ9</v>
      </c>
      <c r="L153" s="152">
        <f t="shared" si="9"/>
        <v>999</v>
      </c>
      <c r="M153" s="342">
        <f t="shared" si="10"/>
        <v>999</v>
      </c>
      <c r="N153" s="155"/>
      <c r="O153" s="160"/>
      <c r="P153" s="154">
        <f t="shared" si="11"/>
        <v>999</v>
      </c>
      <c r="Q153" s="160"/>
    </row>
    <row r="154" spans="1:17" ht="13.2" x14ac:dyDescent="0.25">
      <c r="A154" s="144">
        <v>148</v>
      </c>
      <c r="B154" s="145"/>
      <c r="C154" s="145"/>
      <c r="D154" s="146"/>
      <c r="E154" s="147"/>
      <c r="F154" s="160"/>
      <c r="G154" s="160"/>
      <c r="H154" s="161"/>
      <c r="I154" s="341"/>
      <c r="J154" s="150" t="e">
        <f>IF(AND(Q154="",#REF!&gt;0,#REF!&lt;5),K154,)</f>
        <v>#REF!</v>
      </c>
      <c r="K154" s="151" t="str">
        <f>IF(D154="","ZZZ9",IF(AND(#REF!&gt;0,#REF!&lt;5),D154&amp;#REF!,D154&amp;"9"))</f>
        <v>ZZZ9</v>
      </c>
      <c r="L154" s="152">
        <f t="shared" si="9"/>
        <v>999</v>
      </c>
      <c r="M154" s="342">
        <f t="shared" si="10"/>
        <v>999</v>
      </c>
      <c r="N154" s="155"/>
      <c r="O154" s="160"/>
      <c r="P154" s="154">
        <f t="shared" si="11"/>
        <v>999</v>
      </c>
      <c r="Q154" s="160"/>
    </row>
    <row r="155" spans="1:17" ht="13.2" x14ac:dyDescent="0.25">
      <c r="A155" s="144">
        <v>149</v>
      </c>
      <c r="B155" s="145"/>
      <c r="C155" s="145"/>
      <c r="D155" s="146"/>
      <c r="E155" s="147"/>
      <c r="F155" s="160"/>
      <c r="G155" s="160"/>
      <c r="H155" s="161"/>
      <c r="I155" s="341"/>
      <c r="J155" s="150" t="e">
        <f>IF(AND(Q155="",#REF!&gt;0,#REF!&lt;5),K155,)</f>
        <v>#REF!</v>
      </c>
      <c r="K155" s="151" t="str">
        <f>IF(D155="","ZZZ9",IF(AND(#REF!&gt;0,#REF!&lt;5),D155&amp;#REF!,D155&amp;"9"))</f>
        <v>ZZZ9</v>
      </c>
      <c r="L155" s="152">
        <f t="shared" si="9"/>
        <v>999</v>
      </c>
      <c r="M155" s="342">
        <f t="shared" si="10"/>
        <v>999</v>
      </c>
      <c r="N155" s="155"/>
      <c r="O155" s="160"/>
      <c r="P155" s="154">
        <f t="shared" si="11"/>
        <v>999</v>
      </c>
      <c r="Q155" s="160"/>
    </row>
    <row r="156" spans="1:17" ht="13.2" x14ac:dyDescent="0.25">
      <c r="A156" s="144">
        <v>150</v>
      </c>
      <c r="B156" s="145"/>
      <c r="C156" s="145"/>
      <c r="D156" s="146"/>
      <c r="E156" s="147"/>
      <c r="F156" s="160"/>
      <c r="G156" s="160"/>
      <c r="H156" s="161"/>
      <c r="I156" s="341"/>
      <c r="J156" s="150" t="e">
        <f>IF(AND(Q156="",#REF!&gt;0,#REF!&lt;5),K156,)</f>
        <v>#REF!</v>
      </c>
      <c r="K156" s="151" t="str">
        <f>IF(D156="","ZZZ9",IF(AND(#REF!&gt;0,#REF!&lt;5),D156&amp;#REF!,D156&amp;"9"))</f>
        <v>ZZZ9</v>
      </c>
      <c r="L156" s="152">
        <f t="shared" si="9"/>
        <v>999</v>
      </c>
      <c r="M156" s="342">
        <f t="shared" si="10"/>
        <v>999</v>
      </c>
      <c r="N156" s="155"/>
      <c r="O156" s="160"/>
      <c r="P156" s="154">
        <f t="shared" si="11"/>
        <v>999</v>
      </c>
      <c r="Q156" s="160"/>
    </row>
  </sheetData>
  <conditionalFormatting sqref="A7:D156">
    <cfRule type="expression" dxfId="1202" priority="19">
      <formula>$Q7&gt;=1</formula>
    </cfRule>
  </conditionalFormatting>
  <conditionalFormatting sqref="D7:D10 B11:D37">
    <cfRule type="expression" dxfId="1201" priority="2">
      <formula>$Q3&gt;=1</formula>
    </cfRule>
  </conditionalFormatting>
  <conditionalFormatting sqref="E7:E14">
    <cfRule type="expression" dxfId="1200" priority="8">
      <formula>AND(ROUNDDOWN(($A$4-E7)/365.25,0)&lt;=13,G7&lt;&gt;"OK")</formula>
    </cfRule>
    <cfRule type="expression" dxfId="1199" priority="9">
      <formula>AND(ROUNDDOWN(($A$4-E7)/365.25,0)&lt;=14,G7&lt;&gt;"OK")</formula>
    </cfRule>
    <cfRule type="expression" dxfId="1198" priority="10">
      <formula>AND(ROUNDDOWN(($A$4-E7)/365.25,0)&lt;=17,G7&lt;&gt;"OK")</formula>
    </cfRule>
    <cfRule type="expression" dxfId="1197" priority="11">
      <formula>AND(ROUNDDOWN(($A$4-E7)/365.25,0)&lt;=13,G7&lt;&gt;"OK")</formula>
    </cfRule>
    <cfRule type="expression" dxfId="1196" priority="12">
      <formula>AND(ROUNDDOWN(($A$4-E7)/365.25,0)&lt;=14,G7&lt;&gt;"OK")</formula>
    </cfRule>
    <cfRule type="expression" dxfId="1195" priority="13">
      <formula>AND(ROUNDDOWN(($A$4-E7)/365.25,0)&lt;=17,G7&lt;&gt;"OK")</formula>
    </cfRule>
  </conditionalFormatting>
  <conditionalFormatting sqref="E7:E27 E29:E37">
    <cfRule type="expression" dxfId="1194" priority="3">
      <formula>AND(ROUNDDOWN(($A$4-E7)/365.25,0)&lt;=13,G7&lt;&gt;"OK")</formula>
    </cfRule>
    <cfRule type="expression" dxfId="1193" priority="4">
      <formula>AND(ROUNDDOWN(($A$4-E7)/365.25,0)&lt;=14,G7&lt;&gt;"OK")</formula>
    </cfRule>
    <cfRule type="expression" dxfId="1192" priority="5">
      <formula>AND(ROUNDDOWN(($A$4-E7)/365.25,0)&lt;=17,G7&lt;&gt;"OK")</formula>
    </cfRule>
  </conditionalFormatting>
  <conditionalFormatting sqref="E7:E156">
    <cfRule type="expression" dxfId="1191" priority="15">
      <formula>AND(ROUNDDOWN(($A$4-E7)/365.25,0)&lt;=13,G7&lt;&gt;"OK")</formula>
    </cfRule>
    <cfRule type="expression" dxfId="1190" priority="16">
      <formula>AND(ROUNDDOWN(($A$4-E7)/365.25,0)&lt;=14,G7&lt;&gt;"OK")</formula>
    </cfRule>
    <cfRule type="expression" dxfId="1189" priority="17">
      <formula>AND(ROUNDDOWN(($A$4-E7)/365.25,0)&lt;=17,G7&lt;&gt;"OK")</formula>
    </cfRule>
  </conditionalFormatting>
  <conditionalFormatting sqref="J7:J156">
    <cfRule type="cellIs" dxfId="1188" priority="14"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7169" r:id="rId3" name="Button 82">
              <controlPr defaultSize="0" autoPict="0">
                <anchor moveWithCells="1" sizeWithCells="1">
                  <from>
                    <xdr:col>7</xdr:col>
                    <xdr:colOff>76200</xdr:colOff>
                    <xdr:row>0</xdr:row>
                    <xdr:rowOff>68580</xdr:rowOff>
                  </from>
                  <to>
                    <xdr:col>13</xdr:col>
                    <xdr:colOff>419100</xdr:colOff>
                    <xdr:row>2</xdr:row>
                    <xdr:rowOff>7620</xdr:rowOff>
                  </to>
                </anchor>
              </controlPr>
            </control>
          </mc:Choice>
        </mc:AlternateContent>
        <mc:AlternateContent xmlns:mc="http://schemas.openxmlformats.org/markup-compatibility/2006">
          <mc:Choice Requires="x14">
            <control shapeId="7172" r:id="rId4" name="Button 4">
              <controlPr defaultSize="0" autoFill="0" autoPict="0" altText="Sorsolási rangsor szerinti sorbarakás">
                <anchor moveWithCells="1">
                  <from>
                    <xdr:col>7</xdr:col>
                    <xdr:colOff>99060</xdr:colOff>
                    <xdr:row>0</xdr:row>
                    <xdr:rowOff>83820</xdr:rowOff>
                  </from>
                  <to>
                    <xdr:col>13</xdr:col>
                    <xdr:colOff>525780</xdr:colOff>
                    <xdr:row>2</xdr:row>
                    <xdr:rowOff>7620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FF00"/>
  </sheetPr>
  <dimension ref="A1:AK54"/>
  <sheetViews>
    <sheetView showZeros="0" zoomScale="85" zoomScaleNormal="85" workbookViewId="0">
      <selection activeCell="O14" sqref="O14"/>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IF(Y5=1,CONCATENATE(VLOOKUP(Y3,AA16:AH30,2)),CONCATENATE(VLOOKUP(Y3,AA2:AK13,2)))</f>
        <v>#N/A</v>
      </c>
      <c r="AC1" s="354" t="e">
        <f>IF(Y5=1,CONCATENATE(VLOOKUP(Y3,AA16:AK30,3)),CONCATENATE(VLOOKUP(Y3,AA2:AK13,3)))</f>
        <v>#N/A</v>
      </c>
      <c r="AD1" s="354" t="e">
        <f>IF(Y5=1,CONCATENATE(VLOOKUP(Y3,AA16:AK30,4)),CONCATENATE(VLOOKUP(Y3,AA2:AK13,4)))</f>
        <v>#N/A</v>
      </c>
      <c r="AE1" s="354" t="e">
        <f>IF(Y5=1,CONCATENATE(VLOOKUP(Y3,AA16:AK30,5)),CONCATENATE(VLOOKUP(Y3,AA2:AK13,5)))</f>
        <v>#N/A</v>
      </c>
      <c r="AF1" s="354" t="e">
        <f>IF(Y5=1,CONCATENATE(VLOOKUP(Y3,AA16:AK30,6)),CONCATENATE(VLOOKUP(Y3,AA2:AK13,6)))</f>
        <v>#N/A</v>
      </c>
      <c r="AG1" s="354" t="e">
        <f>IF(Y5=1,CONCATENATE(VLOOKUP(Y3,AA16:AK30,7)),CONCATENATE(VLOOKUP(Y3,AA2:AK13,7)))</f>
        <v>#N/A</v>
      </c>
      <c r="AH1" s="354" t="e">
        <f>IF(Y5=1,CONCATENATE(VLOOKUP(Y3,AA16:AK30,8)),CONCATENATE(VLOOKUP(Y3,AA2:AK13,8)))</f>
        <v>#N/A</v>
      </c>
      <c r="AI1" s="354" t="e">
        <f>IF(Y5=1,CONCATENATE(VLOOKUP(Y3,AA16:AK30,9)),CONCATENATE(VLOOKUP(Y3,AA2:AK13,9)))</f>
        <v>#N/A</v>
      </c>
      <c r="AJ1" s="354" t="e">
        <f>IF(Y5=1,CONCATENATE(VLOOKUP(Y3,AA16:AK30,10)),CONCATENATE(VLOOKUP(Y3,AA2:AK13,10)))</f>
        <v>#N/A</v>
      </c>
      <c r="AK1" s="354" t="e">
        <f>IF(Y5=1,CONCATENATE(VLOOKUP(Y3,AA16:AK30,11)),CONCATENATE(VLOOKUP(Y3,AA2:AK13,11)))</f>
        <v>#N/A</v>
      </c>
    </row>
    <row r="2" spans="1:37" ht="13.2" x14ac:dyDescent="0.25">
      <c r="A2" s="355" t="s">
        <v>32</v>
      </c>
      <c r="B2" s="356"/>
      <c r="C2" s="356"/>
      <c r="D2" s="356"/>
      <c r="E2" s="701" t="str">
        <f>Altalanos!$B$8</f>
        <v>I. (U8) – Lány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(2)'!$A$7:$O$22,5))</f>
        <v/>
      </c>
      <c r="D7" s="239" t="str">
        <f>IF($B7="","",VLOOKUP($B7,'1MD ELO (2)'!$A$7:$O$22,15))</f>
        <v/>
      </c>
      <c r="E7" s="443" t="str">
        <f>UPPER(IF($B7="","",VLOOKUP($B7,'1MD ELO (2)'!$A$7:$O$22,2)))</f>
        <v/>
      </c>
      <c r="F7" s="444"/>
      <c r="G7" s="443" t="str">
        <f>IF($B7="","",VLOOKUP($B7,'1MD ELO (2)'!$A$7:$O$22,3))</f>
        <v/>
      </c>
      <c r="H7" s="444"/>
      <c r="I7" s="443" t="str">
        <f>IF($B7="","",VLOOKUP($B7,'1MD ELO (2)'!$A$7:$O$22,4))</f>
        <v/>
      </c>
      <c r="J7" s="377"/>
      <c r="K7" s="382"/>
      <c r="L7" s="383" t="str">
        <f>IF(K7="","",CONCATENATE(VLOOKUP($Y$3,$AB$1:$AK$1,K7)," pont"))</f>
        <v/>
      </c>
      <c r="M7" s="384"/>
      <c r="Q7" s="365" t="s">
        <v>99</v>
      </c>
      <c r="R7" s="440" t="s">
        <v>150</v>
      </c>
      <c r="S7" s="440" t="s">
        <v>151</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147</v>
      </c>
      <c r="S8" s="441" t="s">
        <v>152</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(2)'!$A$7:$O$22,5))</f>
        <v/>
      </c>
      <c r="D9" s="239" t="str">
        <f>IF($B9="","",VLOOKUP($B9,'1MD ELO (2)'!$A$7:$O$22,15))</f>
        <v/>
      </c>
      <c r="E9" s="380" t="str">
        <f>UPPER(IF($B9="","",VLOOKUP($B9,'1MD ELO (2)'!$A$7:$O$22,2)))</f>
        <v/>
      </c>
      <c r="F9" s="381"/>
      <c r="G9" s="380" t="str">
        <f>IF($B9="","",VLOOKUP($B9,'1MD ELO (2)'!$A$7:$O$22,3))</f>
        <v/>
      </c>
      <c r="H9" s="381"/>
      <c r="I9" s="380" t="str">
        <f>IF($B9="","",VLOOKUP($B9,'1MD ELO (2)'!$A$7:$O$22,4))</f>
        <v/>
      </c>
      <c r="J9" s="377"/>
      <c r="K9" s="382"/>
      <c r="L9" s="383" t="str">
        <f>IF(K9="","",CONCATENATE(VLOOKUP($Y$3,$AB$1:$AK$1,K9)," pont"))</f>
        <v/>
      </c>
      <c r="M9" s="384"/>
      <c r="Q9" s="375" t="s">
        <v>110</v>
      </c>
      <c r="R9" s="445" t="s">
        <v>140</v>
      </c>
      <c r="S9" s="445" t="s">
        <v>153</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(2)'!$A$7:$O$22,5))</f>
        <v/>
      </c>
      <c r="D11" s="239" t="str">
        <f>IF($B11="","",VLOOKUP($B11,'1MD ELO (2)'!$A$7:$O$22,15))</f>
        <v/>
      </c>
      <c r="E11" s="380" t="str">
        <f>UPPER(IF($B11="","",VLOOKUP($B11,'1MD ELO (2)'!$A$7:$O$22,2)))</f>
        <v/>
      </c>
      <c r="F11" s="381"/>
      <c r="G11" s="380" t="str">
        <f>IF($B11="","",VLOOKUP($B11,'1MD ELO (2)'!$A$7:$O$22,3))</f>
        <v/>
      </c>
      <c r="H11" s="381"/>
      <c r="I11" s="380" t="str">
        <f>IF($B11="","",VLOOKUP($B11,'1MD ELO (2)'!$A$7:$O$22,4))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54" t="s">
        <v>131</v>
      </c>
      <c r="B13" s="455"/>
      <c r="C13" s="239" t="str">
        <f>IF($B13="","",VLOOKUP($B13,'1MD ELO (2)'!$A$7:$O$22,5))</f>
        <v/>
      </c>
      <c r="D13" s="239" t="str">
        <f>IF($B13="","",VLOOKUP($B13,'1MD ELO (2)'!$A$7:$O$22,15))</f>
        <v/>
      </c>
      <c r="E13" s="380" t="str">
        <f>UPPER(IF($B13="","",VLOOKUP($B13,'1MD ELO (2)'!$A$7:$O$22,2)))</f>
        <v/>
      </c>
      <c r="F13" s="381"/>
      <c r="G13" s="380" t="str">
        <f>IF($B13="","",VLOOKUP($B13,'1MD ELO (2)'!$A$7:$O$22,3))</f>
        <v/>
      </c>
      <c r="H13" s="381"/>
      <c r="I13" s="380" t="str">
        <f>IF($B13="","",VLOOKUP($B13,'1MD ELO (2)'!$A$7:$O$22,4))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436" t="s">
        <v>139</v>
      </c>
      <c r="B15" s="456"/>
      <c r="C15" s="239" t="str">
        <f>IF($B15="","",VLOOKUP($B15,'1MD ELO (2)'!$A$7:$O$22,5))</f>
        <v/>
      </c>
      <c r="D15" s="457" t="str">
        <f>IF($B15="","",VLOOKUP($B15,'1MD ELO (2)'!$A$7:$O$22,15))</f>
        <v/>
      </c>
      <c r="E15" s="443" t="str">
        <f>UPPER(IF($B15="","",VLOOKUP($B15,'1MD ELO (2)'!$A$7:$O$22,2)))</f>
        <v/>
      </c>
      <c r="F15" s="444"/>
      <c r="G15" s="443" t="str">
        <f>IF($B15="","",VLOOKUP($B15,'1MD ELO (2)'!$A$7:$O$22,3))</f>
        <v/>
      </c>
      <c r="H15" s="444"/>
      <c r="I15" s="443" t="str">
        <f>IF($B15="","",VLOOKUP($B15,'1MD ELO (2)'!$A$7:$O$22,4))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(2)'!$A$7:$O$22,5))</f>
        <v/>
      </c>
      <c r="D17" s="239" t="str">
        <f>IF($B17="","",VLOOKUP($B17,'1MD ELO (2)'!$A$7:$O$22,15))</f>
        <v/>
      </c>
      <c r="E17" s="380" t="str">
        <f>UPPER(IF($B17="","",VLOOKUP($B17,'1MD ELO (2)'!$A$7:$O$22,2)))</f>
        <v/>
      </c>
      <c r="F17" s="381"/>
      <c r="G17" s="380" t="str">
        <f>IF($B17="","",VLOOKUP($B17,'1MD ELO (2)'!$A$7:$O$22,3))</f>
        <v/>
      </c>
      <c r="H17" s="381"/>
      <c r="I17" s="380" t="str">
        <f>IF($B17="","",VLOOKUP($B17,'1MD ELO (2)'!$A$7:$O$22,4))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454" t="s">
        <v>149</v>
      </c>
      <c r="B19" s="447"/>
      <c r="C19" s="239" t="str">
        <f>IF($B19="","",VLOOKUP($B19,'1MD ELO (2)'!$A$7:$O$22,5))</f>
        <v/>
      </c>
      <c r="D19" s="239" t="str">
        <f>IF($B19="","",VLOOKUP($B19,'1MD ELO (2)'!$A$7:$O$22,15))</f>
        <v/>
      </c>
      <c r="E19" s="380" t="str">
        <f>UPPER(IF($B19="","",VLOOKUP($B19,'1MD ELO (2)'!$A$7:$O$22,2)))</f>
        <v/>
      </c>
      <c r="F19" s="381"/>
      <c r="G19" s="380" t="str">
        <f>IF($B19="","",VLOOKUP($B19,'1MD ELO (2)'!$A$7:$O$22,3))</f>
        <v/>
      </c>
      <c r="H19" s="381"/>
      <c r="I19" s="380" t="str">
        <f>IF($B19="","",VLOOKUP($B19,'1MD ELO (2)'!$A$7:$O$22,4))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8"/>
      <c r="B20" s="446"/>
      <c r="C20" s="386"/>
      <c r="D20" s="386"/>
      <c r="E20" s="386"/>
      <c r="F20" s="386"/>
      <c r="G20" s="386"/>
      <c r="H20" s="386"/>
      <c r="I20" s="386"/>
      <c r="J20" s="377"/>
      <c r="K20" s="378"/>
      <c r="L20" s="378"/>
      <c r="M20" s="387"/>
      <c r="Y20" s="361"/>
      <c r="Z20" s="361"/>
      <c r="AA20" s="361" t="s">
        <v>104</v>
      </c>
      <c r="AB20" s="361">
        <v>200</v>
      </c>
      <c r="AC20" s="361">
        <v>150</v>
      </c>
      <c r="AD20" s="361">
        <v>130</v>
      </c>
      <c r="AE20" s="361">
        <v>110</v>
      </c>
      <c r="AF20" s="361">
        <v>95</v>
      </c>
      <c r="AG20" s="361">
        <v>80</v>
      </c>
      <c r="AH20" s="361">
        <v>70</v>
      </c>
      <c r="AI20" s="361">
        <v>60</v>
      </c>
      <c r="AJ20" s="361">
        <v>55</v>
      </c>
      <c r="AK20" s="361">
        <v>50</v>
      </c>
    </row>
    <row r="21" spans="1:37" ht="13.2" x14ac:dyDescent="0.25">
      <c r="A21" s="454" t="s">
        <v>154</v>
      </c>
      <c r="B21" s="447"/>
      <c r="C21" s="239" t="str">
        <f>IF($B21="","",VLOOKUP($B21,'1MD ELO (2)'!$A$7:$O$22,5))</f>
        <v/>
      </c>
      <c r="D21" s="239" t="str">
        <f>IF($B21="","",VLOOKUP($B21,'1MD ELO (2)'!$A$7:$O$22,15))</f>
        <v/>
      </c>
      <c r="E21" s="380" t="str">
        <f>UPPER(IF($B21="","",VLOOKUP($B21,'1MD ELO (2)'!$A$7:$O$22,2)))</f>
        <v/>
      </c>
      <c r="F21" s="381"/>
      <c r="G21" s="380" t="str">
        <f>IF($B21="","",VLOOKUP($B21,'1MD ELO (2)'!$A$7:$O$22,3))</f>
        <v/>
      </c>
      <c r="H21" s="381"/>
      <c r="I21" s="380" t="str">
        <f>IF($B21="","",VLOOKUP($B21,'1MD ELO (2)'!$A$7:$O$22,4))</f>
        <v/>
      </c>
      <c r="J21" s="377"/>
      <c r="K21" s="382"/>
      <c r="L21" s="383" t="str">
        <f>IF(K21="","",CONCATENATE(VLOOKUP($Y$3,$AB$1:$AK$1,K21)," pont"))</f>
        <v/>
      </c>
      <c r="M21" s="384"/>
      <c r="Y21" s="361"/>
      <c r="Z21" s="361"/>
      <c r="AA21" s="361" t="s">
        <v>112</v>
      </c>
      <c r="AB21" s="361">
        <v>150</v>
      </c>
      <c r="AC21" s="361">
        <v>120</v>
      </c>
      <c r="AD21" s="361">
        <v>100</v>
      </c>
      <c r="AE21" s="361">
        <v>80</v>
      </c>
      <c r="AF21" s="361">
        <v>70</v>
      </c>
      <c r="AG21" s="361">
        <v>60</v>
      </c>
      <c r="AH21" s="361">
        <v>55</v>
      </c>
      <c r="AI21" s="361">
        <v>50</v>
      </c>
      <c r="AJ21" s="361">
        <v>45</v>
      </c>
      <c r="AK21" s="361">
        <v>40</v>
      </c>
    </row>
    <row r="22" spans="1:37" ht="13.2" x14ac:dyDescent="0.25">
      <c r="A22" s="377"/>
      <c r="B22" s="377"/>
      <c r="C22" s="377"/>
      <c r="D22" s="377"/>
      <c r="E22" s="377"/>
      <c r="F22" s="377"/>
      <c r="G22" s="377"/>
      <c r="H22" s="377"/>
      <c r="I22" s="377"/>
      <c r="J22" s="377"/>
      <c r="K22" s="377"/>
      <c r="L22" s="377"/>
      <c r="M22" s="377"/>
      <c r="Y22" s="361"/>
      <c r="Z22" s="361"/>
      <c r="AA22" s="361" t="s">
        <v>113</v>
      </c>
      <c r="AB22" s="361">
        <v>120</v>
      </c>
      <c r="AC22" s="361">
        <v>90</v>
      </c>
      <c r="AD22" s="361">
        <v>65</v>
      </c>
      <c r="AE22" s="361">
        <v>55</v>
      </c>
      <c r="AF22" s="361">
        <v>50</v>
      </c>
      <c r="AG22" s="361">
        <v>45</v>
      </c>
      <c r="AH22" s="361">
        <v>40</v>
      </c>
      <c r="AI22" s="361">
        <v>35</v>
      </c>
      <c r="AJ22" s="361">
        <v>25</v>
      </c>
      <c r="AK22" s="361">
        <v>20</v>
      </c>
    </row>
    <row r="23" spans="1:37" ht="13.2" x14ac:dyDescent="0.25">
      <c r="A23" s="377"/>
      <c r="B23" s="377"/>
      <c r="C23" s="377"/>
      <c r="D23" s="377"/>
      <c r="E23" s="377"/>
      <c r="F23" s="377"/>
      <c r="G23" s="377"/>
      <c r="H23" s="377"/>
      <c r="I23" s="377"/>
      <c r="J23" s="377"/>
      <c r="K23" s="377"/>
      <c r="L23" s="377"/>
      <c r="M23" s="377"/>
      <c r="Y23" s="361"/>
      <c r="Z23" s="361"/>
      <c r="AA23" s="361" t="s">
        <v>114</v>
      </c>
      <c r="AB23" s="361">
        <v>90</v>
      </c>
      <c r="AC23" s="361">
        <v>60</v>
      </c>
      <c r="AD23" s="361">
        <v>45</v>
      </c>
      <c r="AE23" s="361">
        <v>34</v>
      </c>
      <c r="AF23" s="361">
        <v>27</v>
      </c>
      <c r="AG23" s="361">
        <v>22</v>
      </c>
      <c r="AH23" s="361">
        <v>18</v>
      </c>
      <c r="AI23" s="361">
        <v>15</v>
      </c>
      <c r="AJ23" s="361">
        <v>12</v>
      </c>
      <c r="AK23" s="361">
        <v>9</v>
      </c>
    </row>
    <row r="24" spans="1:37" ht="18.75" customHeight="1" x14ac:dyDescent="0.25">
      <c r="A24" s="377"/>
      <c r="B24" s="721"/>
      <c r="C24" s="721"/>
      <c r="D24" s="718" t="str">
        <f>E7</f>
        <v/>
      </c>
      <c r="E24" s="718"/>
      <c r="F24" s="718" t="str">
        <f>E9</f>
        <v/>
      </c>
      <c r="G24" s="718"/>
      <c r="H24" s="718" t="str">
        <f>E11</f>
        <v/>
      </c>
      <c r="I24" s="718"/>
      <c r="J24" s="718" t="str">
        <f>E13</f>
        <v/>
      </c>
      <c r="K24" s="718"/>
      <c r="L24" s="377"/>
      <c r="M24" s="448" t="s">
        <v>107</v>
      </c>
      <c r="Y24" s="361"/>
      <c r="Z24" s="361"/>
      <c r="AA24" s="361" t="s">
        <v>115</v>
      </c>
      <c r="AB24" s="361">
        <v>60</v>
      </c>
      <c r="AC24" s="361">
        <v>40</v>
      </c>
      <c r="AD24" s="361">
        <v>30</v>
      </c>
      <c r="AE24" s="361">
        <v>20</v>
      </c>
      <c r="AF24" s="361">
        <v>18</v>
      </c>
      <c r="AG24" s="361">
        <v>15</v>
      </c>
      <c r="AH24" s="361">
        <v>12</v>
      </c>
      <c r="AI24" s="361">
        <v>10</v>
      </c>
      <c r="AJ24" s="361">
        <v>8</v>
      </c>
      <c r="AK24" s="361">
        <v>6</v>
      </c>
    </row>
    <row r="25" spans="1:37" ht="18.75" customHeight="1" x14ac:dyDescent="0.25">
      <c r="A25" s="389" t="s">
        <v>98</v>
      </c>
      <c r="B25" s="715" t="str">
        <f>E7</f>
        <v/>
      </c>
      <c r="C25" s="715"/>
      <c r="D25" s="717"/>
      <c r="E25" s="717"/>
      <c r="F25" s="716"/>
      <c r="G25" s="716"/>
      <c r="H25" s="716"/>
      <c r="I25" s="716"/>
      <c r="J25" s="718"/>
      <c r="K25" s="718"/>
      <c r="L25" s="377"/>
      <c r="M25" s="449"/>
      <c r="Y25" s="361"/>
      <c r="Z25" s="361"/>
      <c r="AA25" s="361" t="s">
        <v>117</v>
      </c>
      <c r="AB25" s="361">
        <v>40</v>
      </c>
      <c r="AC25" s="361">
        <v>25</v>
      </c>
      <c r="AD25" s="361">
        <v>18</v>
      </c>
      <c r="AE25" s="361">
        <v>13</v>
      </c>
      <c r="AF25" s="361">
        <v>8</v>
      </c>
      <c r="AG25" s="361">
        <v>7</v>
      </c>
      <c r="AH25" s="361">
        <v>6</v>
      </c>
      <c r="AI25" s="361">
        <v>5</v>
      </c>
      <c r="AJ25" s="361">
        <v>4</v>
      </c>
      <c r="AK25" s="361">
        <v>3</v>
      </c>
    </row>
    <row r="26" spans="1:37" ht="18.75" customHeight="1" x14ac:dyDescent="0.25">
      <c r="A26" s="389" t="s">
        <v>116</v>
      </c>
      <c r="B26" s="715" t="str">
        <f>E9</f>
        <v/>
      </c>
      <c r="C26" s="715"/>
      <c r="D26" s="716"/>
      <c r="E26" s="716"/>
      <c r="F26" s="717"/>
      <c r="G26" s="717"/>
      <c r="H26" s="716"/>
      <c r="I26" s="716"/>
      <c r="J26" s="716"/>
      <c r="K26" s="716"/>
      <c r="L26" s="377"/>
      <c r="M26" s="449"/>
      <c r="Y26" s="361"/>
      <c r="Z26" s="361"/>
      <c r="AA26" s="361" t="s">
        <v>118</v>
      </c>
      <c r="AB26" s="361">
        <v>25</v>
      </c>
      <c r="AC26" s="361">
        <v>15</v>
      </c>
      <c r="AD26" s="361">
        <v>13</v>
      </c>
      <c r="AE26" s="361">
        <v>7</v>
      </c>
      <c r="AF26" s="361">
        <v>6</v>
      </c>
      <c r="AG26" s="361">
        <v>5</v>
      </c>
      <c r="AH26" s="361">
        <v>4</v>
      </c>
      <c r="AI26" s="361">
        <v>3</v>
      </c>
      <c r="AJ26" s="361">
        <v>2</v>
      </c>
      <c r="AK26" s="361">
        <v>1</v>
      </c>
    </row>
    <row r="27" spans="1:37" ht="18.75" customHeight="1" x14ac:dyDescent="0.25">
      <c r="A27" s="389" t="s">
        <v>119</v>
      </c>
      <c r="B27" s="715" t="str">
        <f>E11</f>
        <v/>
      </c>
      <c r="C27" s="715"/>
      <c r="D27" s="716"/>
      <c r="E27" s="716"/>
      <c r="F27" s="716"/>
      <c r="G27" s="716"/>
      <c r="H27" s="717"/>
      <c r="I27" s="717"/>
      <c r="J27" s="716"/>
      <c r="K27" s="716"/>
      <c r="L27" s="377"/>
      <c r="M27" s="449"/>
      <c r="Y27" s="361"/>
      <c r="Z27" s="361"/>
      <c r="AA27" s="361" t="s">
        <v>120</v>
      </c>
      <c r="AB27" s="361">
        <v>15</v>
      </c>
      <c r="AC27" s="361">
        <v>10</v>
      </c>
      <c r="AD27" s="361">
        <v>8</v>
      </c>
      <c r="AE27" s="361">
        <v>4</v>
      </c>
      <c r="AF27" s="361">
        <v>3</v>
      </c>
      <c r="AG27" s="361">
        <v>2</v>
      </c>
      <c r="AH27" s="361">
        <v>1</v>
      </c>
      <c r="AI27" s="361">
        <v>0</v>
      </c>
      <c r="AJ27" s="361">
        <v>0</v>
      </c>
      <c r="AK27" s="361">
        <v>0</v>
      </c>
    </row>
    <row r="28" spans="1:37" ht="18.75" customHeight="1" x14ac:dyDescent="0.25">
      <c r="A28" s="458" t="s">
        <v>131</v>
      </c>
      <c r="B28" s="715" t="str">
        <f>E13</f>
        <v/>
      </c>
      <c r="C28" s="715"/>
      <c r="D28" s="716"/>
      <c r="E28" s="716"/>
      <c r="F28" s="716"/>
      <c r="G28" s="716"/>
      <c r="H28" s="718"/>
      <c r="I28" s="718"/>
      <c r="J28" s="717"/>
      <c r="K28" s="717"/>
      <c r="L28" s="377"/>
      <c r="M28" s="449"/>
      <c r="Y28" s="361"/>
      <c r="Z28" s="361"/>
      <c r="AA28" s="361" t="s">
        <v>120</v>
      </c>
      <c r="AB28" s="361">
        <v>15</v>
      </c>
      <c r="AC28" s="361">
        <v>10</v>
      </c>
      <c r="AD28" s="361">
        <v>8</v>
      </c>
      <c r="AE28" s="361">
        <v>4</v>
      </c>
      <c r="AF28" s="361">
        <v>3</v>
      </c>
      <c r="AG28" s="361">
        <v>2</v>
      </c>
      <c r="AH28" s="361">
        <v>1</v>
      </c>
      <c r="AI28" s="361">
        <v>0</v>
      </c>
      <c r="AJ28" s="361">
        <v>0</v>
      </c>
      <c r="AK28" s="361">
        <v>0</v>
      </c>
    </row>
    <row r="29" spans="1:37" ht="13.2" x14ac:dyDescent="0.25">
      <c r="A29" s="377"/>
      <c r="B29" s="377"/>
      <c r="C29" s="377"/>
      <c r="D29" s="377"/>
      <c r="E29" s="377"/>
      <c r="F29" s="377"/>
      <c r="G29" s="377"/>
      <c r="H29" s="377"/>
      <c r="I29" s="377"/>
      <c r="J29" s="377"/>
      <c r="K29" s="377"/>
      <c r="L29" s="377"/>
      <c r="M29" s="450"/>
      <c r="Y29" s="361"/>
      <c r="Z29" s="361"/>
      <c r="AA29" s="361" t="s">
        <v>121</v>
      </c>
      <c r="AB29" s="361">
        <v>10</v>
      </c>
      <c r="AC29" s="361">
        <v>6</v>
      </c>
      <c r="AD29" s="361">
        <v>4</v>
      </c>
      <c r="AE29" s="361">
        <v>2</v>
      </c>
      <c r="AF29" s="361">
        <v>1</v>
      </c>
      <c r="AG29" s="361">
        <v>0</v>
      </c>
      <c r="AH29" s="361">
        <v>0</v>
      </c>
      <c r="AI29" s="361">
        <v>0</v>
      </c>
      <c r="AJ29" s="361">
        <v>0</v>
      </c>
      <c r="AK29" s="361">
        <v>0</v>
      </c>
    </row>
    <row r="30" spans="1:37" ht="18.75" customHeight="1" x14ac:dyDescent="0.25">
      <c r="A30" s="377"/>
      <c r="B30" s="721"/>
      <c r="C30" s="721"/>
      <c r="D30" s="718" t="str">
        <f>E15</f>
        <v/>
      </c>
      <c r="E30" s="718"/>
      <c r="F30" s="718" t="str">
        <f>E17</f>
        <v/>
      </c>
      <c r="G30" s="718"/>
      <c r="H30" s="718" t="str">
        <f>E19</f>
        <v/>
      </c>
      <c r="I30" s="718"/>
      <c r="J30" s="718" t="str">
        <f>E21</f>
        <v/>
      </c>
      <c r="K30" s="718"/>
      <c r="L30" s="377"/>
      <c r="M30" s="450"/>
      <c r="Y30" s="361"/>
      <c r="Z30" s="361"/>
      <c r="AA30" s="361" t="s">
        <v>122</v>
      </c>
      <c r="AB30" s="361">
        <v>3</v>
      </c>
      <c r="AC30" s="361">
        <v>2</v>
      </c>
      <c r="AD30" s="361">
        <v>1</v>
      </c>
      <c r="AE30" s="361">
        <v>0</v>
      </c>
      <c r="AF30" s="361">
        <v>0</v>
      </c>
      <c r="AG30" s="361">
        <v>0</v>
      </c>
      <c r="AH30" s="361">
        <v>0</v>
      </c>
      <c r="AI30" s="361">
        <v>0</v>
      </c>
      <c r="AJ30" s="361">
        <v>0</v>
      </c>
      <c r="AK30" s="361">
        <v>0</v>
      </c>
    </row>
    <row r="31" spans="1:37" ht="18.75" customHeight="1" x14ac:dyDescent="0.25">
      <c r="A31" s="458" t="s">
        <v>139</v>
      </c>
      <c r="B31" s="715" t="str">
        <f>E15</f>
        <v/>
      </c>
      <c r="C31" s="715"/>
      <c r="D31" s="717"/>
      <c r="E31" s="717"/>
      <c r="F31" s="716"/>
      <c r="G31" s="716"/>
      <c r="H31" s="716"/>
      <c r="I31" s="716"/>
      <c r="J31" s="718"/>
      <c r="K31" s="718"/>
      <c r="L31" s="377"/>
      <c r="M31" s="449"/>
    </row>
    <row r="32" spans="1:37" ht="18.75" customHeight="1" x14ac:dyDescent="0.25">
      <c r="A32" s="458" t="s">
        <v>142</v>
      </c>
      <c r="B32" s="715" t="str">
        <f>E17</f>
        <v/>
      </c>
      <c r="C32" s="715"/>
      <c r="D32" s="716"/>
      <c r="E32" s="716"/>
      <c r="F32" s="717"/>
      <c r="G32" s="717"/>
      <c r="H32" s="716"/>
      <c r="I32" s="716"/>
      <c r="J32" s="716"/>
      <c r="K32" s="716"/>
      <c r="L32" s="377"/>
      <c r="M32" s="449"/>
    </row>
    <row r="33" spans="1:18" ht="18.75" customHeight="1" x14ac:dyDescent="0.25">
      <c r="A33" s="458" t="s">
        <v>149</v>
      </c>
      <c r="B33" s="715" t="str">
        <f>E19</f>
        <v/>
      </c>
      <c r="C33" s="715"/>
      <c r="D33" s="716"/>
      <c r="E33" s="716"/>
      <c r="F33" s="716"/>
      <c r="G33" s="716"/>
      <c r="H33" s="717"/>
      <c r="I33" s="717"/>
      <c r="J33" s="716"/>
      <c r="K33" s="716"/>
      <c r="L33" s="377"/>
      <c r="M33" s="449"/>
    </row>
    <row r="34" spans="1:18" ht="18.75" customHeight="1" x14ac:dyDescent="0.25">
      <c r="A34" s="458" t="s">
        <v>154</v>
      </c>
      <c r="B34" s="715" t="str">
        <f>E21</f>
        <v/>
      </c>
      <c r="C34" s="715"/>
      <c r="D34" s="716"/>
      <c r="E34" s="716"/>
      <c r="F34" s="716"/>
      <c r="G34" s="716"/>
      <c r="H34" s="718"/>
      <c r="I34" s="718"/>
      <c r="J34" s="717"/>
      <c r="K34" s="717"/>
      <c r="L34" s="377"/>
      <c r="M34" s="449"/>
    </row>
    <row r="35" spans="1:18" ht="18.75" customHeight="1" x14ac:dyDescent="0.25">
      <c r="A35" s="451"/>
      <c r="B35" s="452"/>
      <c r="C35" s="452"/>
      <c r="D35" s="451"/>
      <c r="E35" s="451"/>
      <c r="F35" s="451"/>
      <c r="G35" s="451"/>
      <c r="H35" s="451"/>
      <c r="I35" s="451"/>
      <c r="J35" s="377"/>
      <c r="K35" s="377"/>
      <c r="L35" s="377"/>
      <c r="M35" s="453"/>
    </row>
    <row r="36" spans="1:18" ht="13.2" x14ac:dyDescent="0.25">
      <c r="A36" s="377"/>
      <c r="B36" s="377"/>
      <c r="C36" s="377"/>
      <c r="D36" s="377"/>
      <c r="E36" s="377"/>
      <c r="F36" s="377"/>
      <c r="G36" s="377"/>
      <c r="H36" s="377"/>
      <c r="I36" s="377"/>
      <c r="J36" s="377"/>
      <c r="K36" s="377"/>
      <c r="L36" s="377"/>
      <c r="M36" s="377"/>
    </row>
    <row r="37" spans="1:18" ht="13.2" x14ac:dyDescent="0.25">
      <c r="A37" s="377" t="s">
        <v>82</v>
      </c>
      <c r="B37" s="377"/>
      <c r="C37" s="725" t="str">
        <f>IF(M25=1,B25,IF(M26=1,B26,IF(M27=1,B27,IF(M28=1,B28,""))))</f>
        <v/>
      </c>
      <c r="D37" s="725"/>
      <c r="E37" s="378" t="s">
        <v>143</v>
      </c>
      <c r="F37" s="725" t="str">
        <f>IF(M31=1,B31,IF(M32=1,B32,IF(M33=1,B33,IF(M34=1,B34,""))))</f>
        <v/>
      </c>
      <c r="G37" s="725"/>
      <c r="H37" s="377"/>
      <c r="I37" s="390"/>
      <c r="J37" s="377"/>
      <c r="K37" s="377"/>
      <c r="L37" s="377"/>
      <c r="M37" s="377"/>
    </row>
    <row r="38" spans="1:18" ht="13.2" x14ac:dyDescent="0.25">
      <c r="A38" s="377"/>
      <c r="B38" s="377"/>
      <c r="C38" s="377"/>
      <c r="D38" s="377"/>
      <c r="E38" s="377"/>
      <c r="F38" s="378"/>
      <c r="G38" s="378"/>
      <c r="H38" s="377"/>
      <c r="I38" s="377"/>
      <c r="J38" s="377"/>
      <c r="K38" s="377"/>
      <c r="L38" s="377"/>
      <c r="M38" s="377"/>
    </row>
    <row r="39" spans="1:18" ht="13.2" x14ac:dyDescent="0.25">
      <c r="A39" s="377" t="s">
        <v>144</v>
      </c>
      <c r="B39" s="377"/>
      <c r="C39" s="725" t="str">
        <f>IF(M25=2,B25,IF(M26=2,B26,IF(M27=2,B27,IF(M28=2,B28,""))))</f>
        <v/>
      </c>
      <c r="D39" s="725"/>
      <c r="E39" s="378" t="s">
        <v>143</v>
      </c>
      <c r="F39" s="725" t="str">
        <f>IF(M31=2,B31,IF(M32=2,B32,IF(M33=2,B33,IF(M34=2,B34,""))))</f>
        <v/>
      </c>
      <c r="G39" s="725"/>
      <c r="H39" s="377"/>
      <c r="I39" s="390"/>
      <c r="J39" s="377"/>
      <c r="K39" s="377"/>
      <c r="L39" s="377"/>
      <c r="M39" s="377"/>
    </row>
    <row r="40" spans="1:18" ht="13.2" x14ac:dyDescent="0.25">
      <c r="A40" s="377"/>
      <c r="B40" s="377"/>
      <c r="C40" s="378"/>
      <c r="D40" s="378"/>
      <c r="E40" s="378"/>
      <c r="F40" s="378"/>
      <c r="G40" s="378"/>
      <c r="H40" s="377"/>
      <c r="I40" s="377"/>
      <c r="J40" s="377"/>
      <c r="K40" s="377"/>
      <c r="L40" s="377"/>
      <c r="M40" s="377"/>
    </row>
    <row r="41" spans="1:18" ht="13.2" x14ac:dyDescent="0.25">
      <c r="A41" s="377" t="s">
        <v>145</v>
      </c>
      <c r="B41" s="377"/>
      <c r="C41" s="725" t="str">
        <f>IF(M25=3,B25,IF(M26=3,B26,IF(M27=3,B27,IF(M28=3,B28,""))))</f>
        <v/>
      </c>
      <c r="D41" s="725"/>
      <c r="E41" s="378" t="s">
        <v>143</v>
      </c>
      <c r="F41" s="725" t="str">
        <f>IF(M31=3,B31,IF(M32=3,B32,IF(M33=3,B33,IF(M34=3,B34,""))))</f>
        <v/>
      </c>
      <c r="G41" s="725"/>
      <c r="H41" s="377"/>
      <c r="I41" s="390"/>
      <c r="J41" s="377"/>
      <c r="K41" s="377"/>
      <c r="L41" s="377"/>
      <c r="M41" s="377"/>
    </row>
    <row r="42" spans="1:18" ht="13.2" x14ac:dyDescent="0.25">
      <c r="A42" s="377"/>
      <c r="B42" s="377"/>
      <c r="C42" s="377"/>
      <c r="D42" s="377"/>
      <c r="E42" s="377"/>
      <c r="F42" s="377"/>
      <c r="G42" s="377"/>
      <c r="H42" s="377"/>
      <c r="I42" s="377"/>
      <c r="J42" s="377"/>
      <c r="K42" s="377"/>
      <c r="L42" s="377"/>
      <c r="M42" s="377"/>
    </row>
    <row r="43" spans="1:18" ht="13.2" x14ac:dyDescent="0.25">
      <c r="A43" s="386" t="s">
        <v>155</v>
      </c>
      <c r="B43" s="377"/>
      <c r="C43" s="725">
        <f>IF(M25=4,B25,IF(M26=4,B26,IF(M27=4,B27,IF(M28=4,B28,))))</f>
        <v>0</v>
      </c>
      <c r="D43" s="725"/>
      <c r="E43" s="378" t="s">
        <v>143</v>
      </c>
      <c r="F43" s="725" t="str">
        <f>IF(M31=3,B31,IF(M32=3,B32,IF(M33=4,B33,IF(M34=4,B34,""))))</f>
        <v/>
      </c>
      <c r="G43" s="725"/>
      <c r="H43" s="377"/>
      <c r="I43" s="390"/>
      <c r="J43" s="377"/>
      <c r="K43" s="377"/>
      <c r="L43" s="377"/>
      <c r="M43" s="377"/>
    </row>
    <row r="44" spans="1:18" ht="13.2" x14ac:dyDescent="0.25">
      <c r="A44" s="377"/>
      <c r="B44" s="377"/>
      <c r="C44" s="377"/>
      <c r="D44" s="377"/>
      <c r="E44" s="377"/>
      <c r="F44" s="377"/>
      <c r="G44" s="377"/>
      <c r="H44" s="377"/>
      <c r="I44" s="377"/>
      <c r="J44" s="377"/>
      <c r="K44" s="377"/>
      <c r="L44" s="390"/>
      <c r="M44" s="377"/>
      <c r="P44" s="398"/>
      <c r="Q44" s="398"/>
      <c r="R44" s="399"/>
    </row>
    <row r="45" spans="1:18" ht="13.2" x14ac:dyDescent="0.25">
      <c r="A45" s="242" t="s">
        <v>54</v>
      </c>
      <c r="B45" s="243"/>
      <c r="C45" s="244"/>
      <c r="D45" s="391" t="s">
        <v>60</v>
      </c>
      <c r="E45" s="392" t="s">
        <v>61</v>
      </c>
      <c r="F45" s="393"/>
      <c r="G45" s="391" t="s">
        <v>60</v>
      </c>
      <c r="H45" s="392" t="s">
        <v>123</v>
      </c>
      <c r="I45" s="394"/>
      <c r="J45" s="392" t="s">
        <v>124</v>
      </c>
      <c r="K45" s="395" t="s">
        <v>125</v>
      </c>
      <c r="L45" s="36"/>
      <c r="M45" s="393"/>
      <c r="P45" s="410"/>
      <c r="Q45" s="410"/>
      <c r="R45" s="263"/>
    </row>
    <row r="46" spans="1:18" ht="13.2" x14ac:dyDescent="0.25">
      <c r="A46" s="400" t="s">
        <v>65</v>
      </c>
      <c r="B46" s="401"/>
      <c r="C46" s="402"/>
      <c r="D46" s="403">
        <v>1</v>
      </c>
      <c r="E46" s="713" t="str">
        <f>IF(D46&gt;$R$47,,UPPER(VLOOKUP(D46,'1MD ELO (2)'!$A$7:$Q$134,2)))</f>
        <v>NÁNÁSI</v>
      </c>
      <c r="F46" s="713"/>
      <c r="G46" s="404" t="s">
        <v>66</v>
      </c>
      <c r="H46" s="401"/>
      <c r="I46" s="405"/>
      <c r="J46" s="406"/>
      <c r="K46" s="407" t="s">
        <v>67</v>
      </c>
      <c r="L46" s="408"/>
      <c r="M46" s="420"/>
      <c r="P46" s="263"/>
      <c r="Q46" s="262"/>
      <c r="R46" s="263"/>
    </row>
    <row r="47" spans="1:18" ht="13.2" x14ac:dyDescent="0.25">
      <c r="A47" s="411" t="s">
        <v>126</v>
      </c>
      <c r="B47" s="412"/>
      <c r="C47" s="413"/>
      <c r="D47" s="414">
        <v>2</v>
      </c>
      <c r="E47" s="714" t="str">
        <f>IF(D47&gt;$R$47,,UPPER(VLOOKUP(D47,'1MD ELO (2)'!$A$7:$Q$134,2)))</f>
        <v>LENTE</v>
      </c>
      <c r="F47" s="714"/>
      <c r="G47" s="415" t="s">
        <v>69</v>
      </c>
      <c r="H47" s="416"/>
      <c r="I47" s="417"/>
      <c r="J47" s="260"/>
      <c r="K47" s="418"/>
      <c r="L47" s="390"/>
      <c r="M47" s="419"/>
      <c r="P47" s="410"/>
      <c r="Q47" s="410"/>
      <c r="R47" s="425">
        <f>MIN(4,'1MD ELO (2)'!Q2)</f>
        <v>4</v>
      </c>
    </row>
    <row r="48" spans="1:18" ht="13.2" x14ac:dyDescent="0.25">
      <c r="A48" s="275"/>
      <c r="B48" s="276"/>
      <c r="C48" s="278"/>
      <c r="D48" s="414"/>
      <c r="E48" s="258"/>
      <c r="F48" s="377"/>
      <c r="G48" s="415" t="s">
        <v>70</v>
      </c>
      <c r="H48" s="416"/>
      <c r="I48" s="417"/>
      <c r="J48" s="260"/>
      <c r="K48" s="407" t="s">
        <v>71</v>
      </c>
      <c r="L48" s="408"/>
      <c r="M48" s="420"/>
      <c r="P48" s="263"/>
      <c r="Q48" s="262"/>
      <c r="R48" s="263"/>
    </row>
    <row r="49" spans="1:18" ht="13.2" x14ac:dyDescent="0.25">
      <c r="A49" s="279"/>
      <c r="B49" s="182"/>
      <c r="C49" s="280"/>
      <c r="D49" s="414"/>
      <c r="E49" s="258"/>
      <c r="F49" s="377"/>
      <c r="G49" s="415" t="s">
        <v>72</v>
      </c>
      <c r="H49" s="416"/>
      <c r="I49" s="417"/>
      <c r="J49" s="260"/>
      <c r="K49" s="421"/>
      <c r="L49" s="377"/>
      <c r="M49" s="409"/>
      <c r="P49" s="263"/>
      <c r="Q49" s="262"/>
      <c r="R49" s="263"/>
    </row>
    <row r="50" spans="1:18" ht="13.2" x14ac:dyDescent="0.25">
      <c r="A50" s="281"/>
      <c r="B50" s="282"/>
      <c r="C50" s="283"/>
      <c r="D50" s="414"/>
      <c r="E50" s="258"/>
      <c r="F50" s="377"/>
      <c r="G50" s="415" t="s">
        <v>73</v>
      </c>
      <c r="H50" s="416"/>
      <c r="I50" s="417"/>
      <c r="J50" s="260"/>
      <c r="K50" s="411"/>
      <c r="L50" s="390"/>
      <c r="M50" s="419"/>
      <c r="P50" s="410"/>
      <c r="Q50" s="410"/>
      <c r="R50" s="263"/>
    </row>
    <row r="51" spans="1:18" ht="13.2" x14ac:dyDescent="0.25">
      <c r="A51" s="284"/>
      <c r="B51" s="19"/>
      <c r="C51" s="280"/>
      <c r="D51" s="414"/>
      <c r="E51" s="258"/>
      <c r="F51" s="377"/>
      <c r="G51" s="415" t="s">
        <v>74</v>
      </c>
      <c r="H51" s="416"/>
      <c r="I51" s="417"/>
      <c r="J51" s="260"/>
      <c r="K51" s="407" t="s">
        <v>34</v>
      </c>
      <c r="L51" s="408"/>
      <c r="M51" s="420"/>
      <c r="P51" s="263"/>
      <c r="Q51" s="262"/>
      <c r="R51" s="263"/>
    </row>
    <row r="52" spans="1:18" ht="13.2" x14ac:dyDescent="0.25">
      <c r="A52" s="284"/>
      <c r="B52" s="19"/>
      <c r="C52" s="286"/>
      <c r="D52" s="414"/>
      <c r="E52" s="258"/>
      <c r="F52" s="377"/>
      <c r="G52" s="415" t="s">
        <v>75</v>
      </c>
      <c r="H52" s="416"/>
      <c r="I52" s="417"/>
      <c r="J52" s="260"/>
      <c r="K52" s="421"/>
      <c r="L52" s="377"/>
      <c r="M52" s="409"/>
      <c r="P52" s="263"/>
      <c r="Q52" s="262"/>
      <c r="R52" s="425"/>
    </row>
    <row r="53" spans="1:18" ht="13.2" x14ac:dyDescent="0.25">
      <c r="A53" s="287"/>
      <c r="B53" s="288"/>
      <c r="C53" s="290"/>
      <c r="D53" s="422"/>
      <c r="E53" s="292"/>
      <c r="F53" s="390"/>
      <c r="G53" s="423" t="s">
        <v>76</v>
      </c>
      <c r="H53" s="412"/>
      <c r="I53" s="424"/>
      <c r="J53" s="294"/>
      <c r="K53" s="411">
        <f>L4</f>
        <v>0</v>
      </c>
      <c r="L53" s="390"/>
      <c r="M53" s="419"/>
    </row>
    <row r="54" spans="1:18" ht="13.2" x14ac:dyDescent="0.25"/>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1004" priority="2" operator="equal">
      <formula>"Bye"</formula>
    </cfRule>
  </conditionalFormatting>
  <conditionalFormatting sqref="R47 R52">
    <cfRule type="expression" dxfId="1003"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FF00"/>
  </sheetPr>
  <dimension ref="A1:AS140"/>
  <sheetViews>
    <sheetView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27" width="11.5546875" hidden="1" customWidth="1"/>
    <col min="28" max="28" width="10.33203125" hidden="1" customWidth="1"/>
    <col min="29" max="34" width="11.5546875" hidden="1" customWidth="1"/>
    <col min="35" max="37" width="9.109375" style="386" customWidth="1"/>
  </cols>
  <sheetData>
    <row r="1" spans="1:45" s="167" customFormat="1" ht="21.75" customHeight="1" x14ac:dyDescent="0.25">
      <c r="A1" s="459" t="str">
        <f>Altalanos!$A$6</f>
        <v>Diákolimpia / H-B vm</v>
      </c>
      <c r="B1" s="459"/>
      <c r="C1" s="348"/>
      <c r="D1" s="348"/>
      <c r="E1" s="348"/>
      <c r="F1" s="348"/>
      <c r="G1" s="348"/>
      <c r="H1" s="459"/>
      <c r="I1" s="350"/>
      <c r="J1" s="351"/>
      <c r="K1" s="349" t="s">
        <v>83</v>
      </c>
      <c r="L1" s="352"/>
      <c r="M1" s="353"/>
      <c r="N1" s="351"/>
      <c r="O1" s="351"/>
      <c r="P1" s="351"/>
      <c r="Q1" s="348"/>
      <c r="R1" s="351"/>
      <c r="T1" s="460"/>
      <c r="U1" s="460"/>
      <c r="V1" s="460"/>
      <c r="W1" s="460"/>
      <c r="X1" s="460"/>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c r="AI1" s="451"/>
      <c r="AJ1" s="451"/>
      <c r="AK1" s="451"/>
    </row>
    <row r="2" spans="1:45" s="172" customFormat="1" ht="13.2" x14ac:dyDescent="0.25">
      <c r="A2" s="355" t="s">
        <v>32</v>
      </c>
      <c r="B2" s="356"/>
      <c r="C2" s="356"/>
      <c r="D2" s="356"/>
      <c r="E2" s="701" t="str">
        <f>Altalanos!$B$8</f>
        <v>I. (U8) – Lány / B</v>
      </c>
      <c r="F2" s="356"/>
      <c r="G2" s="357"/>
      <c r="H2" s="358"/>
      <c r="I2" s="358"/>
      <c r="J2" s="359"/>
      <c r="K2" s="352"/>
      <c r="L2" s="352"/>
      <c r="M2" s="352"/>
      <c r="N2" s="359"/>
      <c r="O2" s="358"/>
      <c r="P2" s="359"/>
      <c r="Q2" s="358"/>
      <c r="R2" s="359"/>
      <c r="T2" s="461"/>
      <c r="U2" s="461"/>
      <c r="V2" s="461"/>
      <c r="W2" s="461"/>
      <c r="X2" s="461"/>
      <c r="Y2" s="360"/>
      <c r="Z2" s="361"/>
      <c r="AA2" s="361" t="s">
        <v>98</v>
      </c>
      <c r="AB2" s="362">
        <v>300</v>
      </c>
      <c r="AC2" s="362">
        <v>250</v>
      </c>
      <c r="AD2" s="362">
        <v>200</v>
      </c>
      <c r="AE2" s="362">
        <v>150</v>
      </c>
      <c r="AF2" s="362">
        <v>120</v>
      </c>
      <c r="AG2" s="362">
        <v>90</v>
      </c>
      <c r="AH2" s="362">
        <v>40</v>
      </c>
      <c r="AI2" s="377"/>
      <c r="AJ2" s="377"/>
      <c r="AK2" s="377"/>
      <c r="AL2" s="461"/>
      <c r="AM2" s="461"/>
      <c r="AN2" s="461"/>
      <c r="AO2" s="461"/>
      <c r="AP2" s="461"/>
      <c r="AQ2" s="461"/>
      <c r="AR2" s="461"/>
      <c r="AS2" s="461"/>
    </row>
    <row r="3" spans="1:45" s="175" customFormat="1" ht="11.25" customHeight="1" x14ac:dyDescent="0.25">
      <c r="A3" s="56" t="s">
        <v>24</v>
      </c>
      <c r="B3" s="56"/>
      <c r="C3" s="56"/>
      <c r="D3" s="56"/>
      <c r="E3" s="55"/>
      <c r="F3" s="56"/>
      <c r="G3" s="56" t="s">
        <v>13</v>
      </c>
      <c r="H3" s="56"/>
      <c r="I3" s="56"/>
      <c r="J3" s="173"/>
      <c r="K3" s="56" t="s">
        <v>35</v>
      </c>
      <c r="L3" s="173"/>
      <c r="M3" s="56"/>
      <c r="N3" s="173"/>
      <c r="O3" s="56"/>
      <c r="P3" s="173"/>
      <c r="Q3" s="56"/>
      <c r="R3" s="57" t="s">
        <v>36</v>
      </c>
      <c r="T3" s="462"/>
      <c r="U3" s="462"/>
      <c r="V3" s="462"/>
      <c r="W3" s="462"/>
      <c r="X3" s="462"/>
      <c r="Y3" s="361" t="str">
        <f>IF(K4="OB","A",IF(K4="IX","W",IF(K4="","",K4)))</f>
        <v/>
      </c>
      <c r="Z3" s="361"/>
      <c r="AA3" s="361" t="s">
        <v>116</v>
      </c>
      <c r="AB3" s="362">
        <v>280</v>
      </c>
      <c r="AC3" s="362">
        <v>230</v>
      </c>
      <c r="AD3" s="362">
        <v>180</v>
      </c>
      <c r="AE3" s="362">
        <v>140</v>
      </c>
      <c r="AF3" s="362">
        <v>80</v>
      </c>
      <c r="AG3" s="362">
        <v>0</v>
      </c>
      <c r="AH3" s="362">
        <v>0</v>
      </c>
      <c r="AI3" s="377"/>
      <c r="AJ3" s="377"/>
      <c r="AK3" s="377"/>
      <c r="AL3" s="462"/>
      <c r="AM3" s="462"/>
      <c r="AN3" s="462"/>
      <c r="AO3" s="462"/>
      <c r="AP3" s="462"/>
      <c r="AQ3" s="462"/>
      <c r="AR3" s="462"/>
      <c r="AS3" s="462"/>
    </row>
    <row r="4" spans="1:45" s="181" customFormat="1" ht="11.25" customHeight="1" x14ac:dyDescent="0.25">
      <c r="A4" s="720" t="str">
        <f>Altalanos!$A$10</f>
        <v>2025. 04. 29-30.</v>
      </c>
      <c r="B4" s="720"/>
      <c r="C4" s="720"/>
      <c r="D4" s="2"/>
      <c r="E4" s="366"/>
      <c r="F4" s="366"/>
      <c r="G4" s="366" t="str">
        <f>Altalanos!$C$10</f>
        <v>Berettyóújfalu</v>
      </c>
      <c r="H4" s="463"/>
      <c r="I4" s="366"/>
      <c r="J4" s="368"/>
      <c r="K4" s="367"/>
      <c r="L4" s="368"/>
      <c r="M4" s="464"/>
      <c r="N4" s="368"/>
      <c r="O4" s="366"/>
      <c r="P4" s="368"/>
      <c r="Q4" s="366"/>
      <c r="R4" s="369">
        <f>Altalanos!$E$10</f>
        <v>0</v>
      </c>
      <c r="T4" s="465"/>
      <c r="U4" s="465"/>
      <c r="V4" s="465"/>
      <c r="W4" s="465"/>
      <c r="X4" s="465"/>
      <c r="Y4" s="361"/>
      <c r="Z4" s="361"/>
      <c r="AA4" s="361" t="s">
        <v>101</v>
      </c>
      <c r="AB4" s="362">
        <v>250</v>
      </c>
      <c r="AC4" s="362">
        <v>200</v>
      </c>
      <c r="AD4" s="362">
        <v>150</v>
      </c>
      <c r="AE4" s="362">
        <v>120</v>
      </c>
      <c r="AF4" s="362">
        <v>90</v>
      </c>
      <c r="AG4" s="362">
        <v>60</v>
      </c>
      <c r="AH4" s="362">
        <v>25</v>
      </c>
      <c r="AI4" s="377"/>
      <c r="AJ4" s="377"/>
      <c r="AK4" s="377"/>
      <c r="AL4" s="465"/>
      <c r="AM4" s="465"/>
      <c r="AN4" s="465"/>
      <c r="AO4" s="465"/>
      <c r="AP4" s="465"/>
      <c r="AQ4" s="465"/>
      <c r="AR4" s="465"/>
      <c r="AS4" s="465"/>
    </row>
    <row r="5" spans="1:45" s="175" customFormat="1" ht="13.2" x14ac:dyDescent="0.25">
      <c r="A5" s="182"/>
      <c r="B5" s="183" t="s">
        <v>53</v>
      </c>
      <c r="C5" s="184" t="s">
        <v>54</v>
      </c>
      <c r="D5" s="183" t="s">
        <v>55</v>
      </c>
      <c r="E5" s="183" t="s">
        <v>81</v>
      </c>
      <c r="F5" s="185" t="s">
        <v>27</v>
      </c>
      <c r="G5" s="185" t="s">
        <v>28</v>
      </c>
      <c r="H5" s="185"/>
      <c r="I5" s="185" t="s">
        <v>38</v>
      </c>
      <c r="J5" s="185"/>
      <c r="K5" s="183" t="s">
        <v>57</v>
      </c>
      <c r="L5" s="186"/>
      <c r="M5" s="183" t="s">
        <v>82</v>
      </c>
      <c r="N5" s="186"/>
      <c r="O5" s="183" t="s">
        <v>156</v>
      </c>
      <c r="P5" s="186"/>
      <c r="Q5" s="183"/>
      <c r="R5" s="187"/>
      <c r="T5" s="462"/>
      <c r="U5" s="462"/>
      <c r="V5" s="462"/>
      <c r="W5" s="462"/>
      <c r="X5" s="462"/>
      <c r="Y5" s="361">
        <f>IF(OR(Altalanos!$A$8="F1",Altalanos!$A$8="F2",Altalanos!$A$8="N1",Altalanos!$A$8="N2"),1,2)</f>
        <v>2</v>
      </c>
      <c r="Z5" s="361"/>
      <c r="AA5" s="361" t="s">
        <v>104</v>
      </c>
      <c r="AB5" s="362">
        <v>200</v>
      </c>
      <c r="AC5" s="362">
        <v>150</v>
      </c>
      <c r="AD5" s="362">
        <v>120</v>
      </c>
      <c r="AE5" s="362">
        <v>90</v>
      </c>
      <c r="AF5" s="362">
        <v>60</v>
      </c>
      <c r="AG5" s="362">
        <v>40</v>
      </c>
      <c r="AH5" s="362">
        <v>15</v>
      </c>
      <c r="AI5" s="377"/>
      <c r="AJ5" s="377"/>
      <c r="AK5" s="377"/>
      <c r="AL5" s="462"/>
      <c r="AM5" s="462"/>
      <c r="AN5" s="462"/>
      <c r="AO5" s="462"/>
      <c r="AP5" s="462"/>
      <c r="AQ5" s="462"/>
      <c r="AR5" s="462"/>
      <c r="AS5" s="462"/>
    </row>
    <row r="6" spans="1:45" s="195" customFormat="1" ht="10.5" customHeight="1" x14ac:dyDescent="0.25">
      <c r="A6" s="466"/>
      <c r="B6" s="467"/>
      <c r="C6" s="467"/>
      <c r="D6" s="467"/>
      <c r="E6" s="467"/>
      <c r="F6" s="466" t="str">
        <f>IF(Y3="","",CONCATENATE(VLOOKUP(Y3,AB1:AH1,4)," pont"))</f>
        <v/>
      </c>
      <c r="G6" s="468"/>
      <c r="H6" s="469"/>
      <c r="I6" s="468"/>
      <c r="J6" s="470"/>
      <c r="K6" s="467" t="str">
        <f>IF(Y3="","",CONCATENATE(VLOOKUP(Y3,AB1:AH1,3)," pont"))</f>
        <v/>
      </c>
      <c r="L6" s="470"/>
      <c r="M6" s="467" t="str">
        <f>IF(Y3="","",CONCATENATE(VLOOKUP(Y3,AB1:AH1,2)," pont"))</f>
        <v/>
      </c>
      <c r="N6" s="470"/>
      <c r="O6" s="467" t="str">
        <f>IF(Y3="","",CONCATENATE(VLOOKUP(Y3,AB1:AH1,1)," pont"))</f>
        <v/>
      </c>
      <c r="P6" s="470"/>
      <c r="Q6" s="467"/>
      <c r="R6" s="471"/>
      <c r="T6" s="472"/>
      <c r="U6" s="472"/>
      <c r="V6" s="472"/>
      <c r="W6" s="472"/>
      <c r="X6" s="472"/>
      <c r="Y6" s="473"/>
      <c r="Z6" s="473"/>
      <c r="AA6" s="473" t="s">
        <v>112</v>
      </c>
      <c r="AB6" s="474">
        <v>150</v>
      </c>
      <c r="AC6" s="474">
        <v>120</v>
      </c>
      <c r="AD6" s="474">
        <v>90</v>
      </c>
      <c r="AE6" s="474">
        <v>60</v>
      </c>
      <c r="AF6" s="474">
        <v>40</v>
      </c>
      <c r="AG6" s="474">
        <v>25</v>
      </c>
      <c r="AH6" s="474">
        <v>10</v>
      </c>
      <c r="AI6" s="475"/>
      <c r="AJ6" s="475"/>
      <c r="AK6" s="475"/>
      <c r="AL6" s="472"/>
      <c r="AM6" s="472"/>
      <c r="AN6" s="472"/>
      <c r="AO6" s="472"/>
      <c r="AP6" s="472"/>
      <c r="AQ6" s="472"/>
      <c r="AR6" s="472"/>
      <c r="AS6" s="472"/>
    </row>
    <row r="7" spans="1:45" s="63" customFormat="1" ht="12.75" customHeight="1" x14ac:dyDescent="0.25">
      <c r="A7" s="196">
        <v>1</v>
      </c>
      <c r="B7" s="238" t="str">
        <f>IF($E7="","",VLOOKUP($E7,'1MD ELO (2)'!$A$7:$O$22,14))</f>
        <v/>
      </c>
      <c r="C7" s="239" t="str">
        <f>IF($E7="","",VLOOKUP($E7,'1MD ELO (2)'!$A$7:$O$22,15))</f>
        <v/>
      </c>
      <c r="D7" s="239" t="str">
        <f>IF($E7="","",VLOOKUP($E7,'1MD ELO (2)'!$A$7:$O$22,5))</f>
        <v/>
      </c>
      <c r="E7" s="240"/>
      <c r="F7" s="476" t="str">
        <f>UPPER(IF($E7="","",VLOOKUP($E7,'1MD ELO (2)'!$A$7:$O$22,2)))</f>
        <v/>
      </c>
      <c r="G7" s="476" t="str">
        <f>IF($E7="","",VLOOKUP($E7,'1MD ELO (2)'!$A$7:$O$22,3))</f>
        <v/>
      </c>
      <c r="H7" s="476"/>
      <c r="I7" s="476" t="str">
        <f>IF($E7="","",VLOOKUP($E7,'1MD ELO (2)'!$A$7:$O$22,4))</f>
        <v/>
      </c>
      <c r="J7" s="477"/>
      <c r="K7" s="478"/>
      <c r="L7" s="478"/>
      <c r="M7" s="478"/>
      <c r="N7" s="478"/>
      <c r="O7" s="203"/>
      <c r="P7" s="204"/>
      <c r="Q7" s="205"/>
      <c r="R7" s="206"/>
      <c r="S7" s="207"/>
      <c r="T7" s="207"/>
      <c r="U7" s="479" t="str">
        <f>Birók!P21</f>
        <v>Bíró</v>
      </c>
      <c r="V7" s="207"/>
      <c r="W7" s="207"/>
      <c r="X7" s="207"/>
      <c r="Y7" s="361"/>
      <c r="Z7" s="361"/>
      <c r="AA7" s="361" t="s">
        <v>113</v>
      </c>
      <c r="AB7" s="362">
        <v>120</v>
      </c>
      <c r="AC7" s="362">
        <v>90</v>
      </c>
      <c r="AD7" s="362">
        <v>60</v>
      </c>
      <c r="AE7" s="362">
        <v>40</v>
      </c>
      <c r="AF7" s="362">
        <v>25</v>
      </c>
      <c r="AG7" s="362">
        <v>10</v>
      </c>
      <c r="AH7" s="362">
        <v>5</v>
      </c>
      <c r="AI7" s="377"/>
      <c r="AJ7" s="377"/>
      <c r="AK7" s="377"/>
      <c r="AL7" s="207"/>
      <c r="AM7" s="207"/>
      <c r="AN7" s="207"/>
      <c r="AO7" s="207"/>
      <c r="AP7" s="207"/>
      <c r="AQ7" s="207"/>
      <c r="AR7" s="207"/>
      <c r="AS7" s="207"/>
    </row>
    <row r="8" spans="1:45" s="63" customFormat="1" ht="12.75" customHeight="1" x14ac:dyDescent="0.25">
      <c r="A8" s="209"/>
      <c r="B8" s="480"/>
      <c r="C8" s="481"/>
      <c r="D8" s="481"/>
      <c r="E8" s="482"/>
      <c r="F8" s="483"/>
      <c r="G8" s="483"/>
      <c r="H8" s="484"/>
      <c r="I8" s="485" t="s">
        <v>59</v>
      </c>
      <c r="J8" s="216"/>
      <c r="K8" s="486" t="str">
        <f>UPPER(IF(OR(J8="a",J8="as"),F7,IF(OR(J8="b",J8="bs"),F9,)))</f>
        <v/>
      </c>
      <c r="L8" s="486"/>
      <c r="M8" s="478"/>
      <c r="N8" s="478"/>
      <c r="O8" s="203"/>
      <c r="P8" s="204"/>
      <c r="Q8" s="205"/>
      <c r="R8" s="206"/>
      <c r="S8" s="207"/>
      <c r="T8" s="207"/>
      <c r="U8" s="487" t="str">
        <f>Birók!P22</f>
        <v xml:space="preserve"> </v>
      </c>
      <c r="V8" s="207"/>
      <c r="W8" s="207"/>
      <c r="X8" s="207"/>
      <c r="Y8" s="361"/>
      <c r="Z8" s="361"/>
      <c r="AA8" s="361" t="s">
        <v>114</v>
      </c>
      <c r="AB8" s="362">
        <v>90</v>
      </c>
      <c r="AC8" s="362">
        <v>60</v>
      </c>
      <c r="AD8" s="362">
        <v>40</v>
      </c>
      <c r="AE8" s="362">
        <v>25</v>
      </c>
      <c r="AF8" s="362">
        <v>10</v>
      </c>
      <c r="AG8" s="362">
        <v>5</v>
      </c>
      <c r="AH8" s="362">
        <v>2</v>
      </c>
      <c r="AI8" s="377"/>
      <c r="AJ8" s="377"/>
      <c r="AK8" s="377"/>
      <c r="AL8" s="207"/>
      <c r="AM8" s="207"/>
      <c r="AN8" s="207"/>
      <c r="AO8" s="207"/>
      <c r="AP8" s="207"/>
      <c r="AQ8" s="207"/>
      <c r="AR8" s="207"/>
      <c r="AS8" s="207"/>
    </row>
    <row r="9" spans="1:45" s="63" customFormat="1" ht="12.75" customHeight="1" x14ac:dyDescent="0.25">
      <c r="A9" s="209">
        <v>2</v>
      </c>
      <c r="B9" s="238" t="str">
        <f>IF($E9="","",VLOOKUP($E9,'1MD ELO (2)'!$A$7:$O$22,14))</f>
        <v/>
      </c>
      <c r="C9" s="239" t="str">
        <f>IF($E9="","",VLOOKUP($E9,'1MD ELO (2)'!$A$7:$O$22,15))</f>
        <v/>
      </c>
      <c r="D9" s="239" t="str">
        <f>IF($E9="","",VLOOKUP($E9,'1MD ELO (2)'!$A$7:$O$22,5))</f>
        <v/>
      </c>
      <c r="E9" s="488"/>
      <c r="F9" s="380" t="str">
        <f>UPPER(IF($E9="","",VLOOKUP($E9,'1MD ELO (2)'!$A$7:$O$22,2)))</f>
        <v/>
      </c>
      <c r="G9" s="380" t="str">
        <f>IF($E9="","",VLOOKUP($E9,'1MD ELO (2)'!$A$7:$O$22,3))</f>
        <v/>
      </c>
      <c r="H9" s="380"/>
      <c r="I9" s="380" t="str">
        <f>IF($E9="","",VLOOKUP($E9,'1MD ELO (2)'!$A$7:$O$22,4))</f>
        <v/>
      </c>
      <c r="J9" s="489"/>
      <c r="K9" s="478"/>
      <c r="L9" s="490"/>
      <c r="M9" s="478"/>
      <c r="N9" s="478"/>
      <c r="O9" s="203"/>
      <c r="P9" s="204"/>
      <c r="Q9" s="205"/>
      <c r="R9" s="206"/>
      <c r="S9" s="207"/>
      <c r="T9" s="207"/>
      <c r="U9" s="487" t="str">
        <f>Birók!P23</f>
        <v xml:space="preserve"> </v>
      </c>
      <c r="V9" s="207"/>
      <c r="W9" s="207"/>
      <c r="X9" s="207"/>
      <c r="Y9" s="361"/>
      <c r="Z9" s="361"/>
      <c r="AA9" s="361" t="s">
        <v>115</v>
      </c>
      <c r="AB9" s="362">
        <v>60</v>
      </c>
      <c r="AC9" s="362">
        <v>40</v>
      </c>
      <c r="AD9" s="362">
        <v>25</v>
      </c>
      <c r="AE9" s="362">
        <v>10</v>
      </c>
      <c r="AF9" s="362">
        <v>5</v>
      </c>
      <c r="AG9" s="362">
        <v>2</v>
      </c>
      <c r="AH9" s="362">
        <v>1</v>
      </c>
      <c r="AI9" s="377"/>
      <c r="AJ9" s="377"/>
      <c r="AK9" s="377"/>
      <c r="AL9" s="207"/>
      <c r="AM9" s="207"/>
      <c r="AN9" s="207"/>
      <c r="AO9" s="207"/>
      <c r="AP9" s="207"/>
      <c r="AQ9" s="207"/>
      <c r="AR9" s="207"/>
      <c r="AS9" s="207"/>
    </row>
    <row r="10" spans="1:45" s="63" customFormat="1" ht="12.75" customHeight="1" x14ac:dyDescent="0.25">
      <c r="A10" s="209"/>
      <c r="B10" s="480"/>
      <c r="C10" s="481"/>
      <c r="D10" s="481"/>
      <c r="E10" s="491"/>
      <c r="F10" s="483"/>
      <c r="G10" s="483"/>
      <c r="H10" s="484"/>
      <c r="I10" s="483"/>
      <c r="J10" s="492"/>
      <c r="K10" s="485" t="s">
        <v>59</v>
      </c>
      <c r="L10" s="225"/>
      <c r="M10" s="486" t="str">
        <f>UPPER(IF(OR(L10="a",L10="as"),K8,IF(OR(L10="b",L10="bs"),K12,)))</f>
        <v/>
      </c>
      <c r="N10" s="493"/>
      <c r="O10" s="494"/>
      <c r="P10" s="494"/>
      <c r="Q10" s="205"/>
      <c r="R10" s="206"/>
      <c r="S10" s="207"/>
      <c r="T10" s="207"/>
      <c r="U10" s="487" t="str">
        <f>Birók!P24</f>
        <v xml:space="preserve"> </v>
      </c>
      <c r="V10" s="207"/>
      <c r="W10" s="207"/>
      <c r="X10" s="207"/>
      <c r="Y10" s="361"/>
      <c r="Z10" s="361"/>
      <c r="AA10" s="361" t="s">
        <v>117</v>
      </c>
      <c r="AB10" s="362">
        <v>40</v>
      </c>
      <c r="AC10" s="362">
        <v>25</v>
      </c>
      <c r="AD10" s="362">
        <v>15</v>
      </c>
      <c r="AE10" s="362">
        <v>7</v>
      </c>
      <c r="AF10" s="362">
        <v>4</v>
      </c>
      <c r="AG10" s="362">
        <v>1</v>
      </c>
      <c r="AH10" s="362">
        <v>0</v>
      </c>
      <c r="AI10" s="377"/>
      <c r="AJ10" s="377"/>
      <c r="AK10" s="377"/>
      <c r="AL10" s="207"/>
      <c r="AM10" s="207"/>
      <c r="AN10" s="207"/>
      <c r="AO10" s="207"/>
      <c r="AP10" s="207"/>
      <c r="AQ10" s="207"/>
      <c r="AR10" s="207"/>
      <c r="AS10" s="207"/>
    </row>
    <row r="11" spans="1:45" s="63" customFormat="1" ht="12.75" customHeight="1" x14ac:dyDescent="0.25">
      <c r="A11" s="209">
        <v>3</v>
      </c>
      <c r="B11" s="238" t="str">
        <f>IF($E11="","",VLOOKUP($E11,'1MD ELO (2)'!$A$7:$O$22,14))</f>
        <v/>
      </c>
      <c r="C11" s="239" t="str">
        <f>IF($E11="","",VLOOKUP($E11,'1MD ELO (2)'!$A$7:$O$22,15))</f>
        <v/>
      </c>
      <c r="D11" s="239" t="str">
        <f>IF($E11="","",VLOOKUP($E11,'1MD ELO (2)'!$A$7:$O$22,5))</f>
        <v/>
      </c>
      <c r="E11" s="488"/>
      <c r="F11" s="380" t="str">
        <f>UPPER(IF($E11="","",VLOOKUP($E11,'1MD ELO (2)'!$A$7:$O$22,2)))</f>
        <v/>
      </c>
      <c r="G11" s="380" t="str">
        <f>IF($E11="","",VLOOKUP($E11,'1MD ELO (2)'!$A$7:$O$22,3))</f>
        <v/>
      </c>
      <c r="H11" s="380"/>
      <c r="I11" s="380" t="str">
        <f>IF($E11="","",VLOOKUP($E11,'1MD ELO (2)'!$A$7:$O$22,4))</f>
        <v/>
      </c>
      <c r="J11" s="477"/>
      <c r="K11" s="478"/>
      <c r="L11" s="495"/>
      <c r="M11" s="478"/>
      <c r="N11" s="496"/>
      <c r="O11" s="494"/>
      <c r="P11" s="494"/>
      <c r="Q11" s="205"/>
      <c r="R11" s="206"/>
      <c r="S11" s="207"/>
      <c r="T11" s="207"/>
      <c r="U11" s="487" t="str">
        <f>Birók!P25</f>
        <v xml:space="preserve"> </v>
      </c>
      <c r="V11" s="207"/>
      <c r="W11" s="207"/>
      <c r="X11" s="207"/>
      <c r="Y11" s="361"/>
      <c r="Z11" s="361"/>
      <c r="AA11" s="361" t="s">
        <v>118</v>
      </c>
      <c r="AB11" s="362">
        <v>25</v>
      </c>
      <c r="AC11" s="362">
        <v>15</v>
      </c>
      <c r="AD11" s="362">
        <v>10</v>
      </c>
      <c r="AE11" s="362">
        <v>6</v>
      </c>
      <c r="AF11" s="362">
        <v>3</v>
      </c>
      <c r="AG11" s="362">
        <v>1</v>
      </c>
      <c r="AH11" s="362">
        <v>0</v>
      </c>
      <c r="AI11" s="377"/>
      <c r="AJ11" s="377"/>
      <c r="AK11" s="377"/>
      <c r="AL11" s="207"/>
      <c r="AM11" s="207"/>
      <c r="AN11" s="207"/>
      <c r="AO11" s="207"/>
      <c r="AP11" s="207"/>
      <c r="AQ11" s="207"/>
      <c r="AR11" s="207"/>
      <c r="AS11" s="207"/>
    </row>
    <row r="12" spans="1:45" s="63" customFormat="1" ht="12.75" customHeight="1" x14ac:dyDescent="0.25">
      <c r="A12" s="209"/>
      <c r="B12" s="480"/>
      <c r="C12" s="481"/>
      <c r="D12" s="481"/>
      <c r="E12" s="491"/>
      <c r="F12" s="483"/>
      <c r="G12" s="483"/>
      <c r="H12" s="484"/>
      <c r="I12" s="485" t="s">
        <v>59</v>
      </c>
      <c r="J12" s="216"/>
      <c r="K12" s="486" t="str">
        <f>UPPER(IF(OR(J12="a",J12="as"),F11,IF(OR(J12="b",J12="bs"),F13,)))</f>
        <v/>
      </c>
      <c r="L12" s="497"/>
      <c r="M12" s="478"/>
      <c r="N12" s="496"/>
      <c r="O12" s="494"/>
      <c r="P12" s="494"/>
      <c r="Q12" s="205"/>
      <c r="R12" s="206"/>
      <c r="S12" s="207"/>
      <c r="T12" s="207"/>
      <c r="U12" s="487" t="str">
        <f>Birók!P26</f>
        <v xml:space="preserve"> </v>
      </c>
      <c r="V12" s="207"/>
      <c r="W12" s="207"/>
      <c r="X12" s="207"/>
      <c r="Y12" s="361"/>
      <c r="Z12" s="361"/>
      <c r="AA12" s="361" t="s">
        <v>120</v>
      </c>
      <c r="AB12" s="362">
        <v>15</v>
      </c>
      <c r="AC12" s="362">
        <v>10</v>
      </c>
      <c r="AD12" s="362">
        <v>6</v>
      </c>
      <c r="AE12" s="362">
        <v>3</v>
      </c>
      <c r="AF12" s="362">
        <v>1</v>
      </c>
      <c r="AG12" s="362">
        <v>0</v>
      </c>
      <c r="AH12" s="362">
        <v>0</v>
      </c>
      <c r="AI12" s="377"/>
      <c r="AJ12" s="377"/>
      <c r="AK12" s="377"/>
      <c r="AL12" s="207"/>
      <c r="AM12" s="207"/>
      <c r="AN12" s="207"/>
      <c r="AO12" s="207"/>
      <c r="AP12" s="207"/>
      <c r="AQ12" s="207"/>
      <c r="AR12" s="207"/>
      <c r="AS12" s="207"/>
    </row>
    <row r="13" spans="1:45" s="63" customFormat="1" ht="12.75" customHeight="1" x14ac:dyDescent="0.25">
      <c r="A13" s="209">
        <v>4</v>
      </c>
      <c r="B13" s="238" t="str">
        <f>IF($E13="","",VLOOKUP($E13,'1MD ELO (2)'!$A$7:$O$22,14))</f>
        <v/>
      </c>
      <c r="C13" s="239" t="str">
        <f>IF($E13="","",VLOOKUP($E13,'1MD ELO (2)'!$A$7:$O$22,15))</f>
        <v/>
      </c>
      <c r="D13" s="239" t="str">
        <f>IF($E13="","",VLOOKUP($E13,'1MD ELO (2)'!$A$7:$O$22,5))</f>
        <v/>
      </c>
      <c r="E13" s="488"/>
      <c r="F13" s="380" t="str">
        <f>UPPER(IF($E13="","",VLOOKUP($E13,'1MD ELO (2)'!$A$7:$O$22,2)))</f>
        <v/>
      </c>
      <c r="G13" s="380" t="str">
        <f>IF($E13="","",VLOOKUP($E13,'1MD ELO (2)'!$A$7:$O$22,3))</f>
        <v/>
      </c>
      <c r="H13" s="380"/>
      <c r="I13" s="380" t="str">
        <f>IF($E13="","",VLOOKUP($E13,'1MD ELO (2)'!$A$7:$O$22,4))</f>
        <v/>
      </c>
      <c r="J13" s="498"/>
      <c r="K13" s="478"/>
      <c r="L13" s="478"/>
      <c r="M13" s="478"/>
      <c r="N13" s="496"/>
      <c r="O13" s="494"/>
      <c r="P13" s="494"/>
      <c r="Q13" s="205"/>
      <c r="R13" s="206"/>
      <c r="S13" s="207"/>
      <c r="T13" s="207"/>
      <c r="U13" s="487" t="str">
        <f>Birók!P27</f>
        <v xml:space="preserve"> </v>
      </c>
      <c r="V13" s="207"/>
      <c r="W13" s="207"/>
      <c r="X13" s="207"/>
      <c r="Y13" s="361"/>
      <c r="Z13" s="361"/>
      <c r="AA13" s="361" t="s">
        <v>121</v>
      </c>
      <c r="AB13" s="362">
        <v>10</v>
      </c>
      <c r="AC13" s="362">
        <v>6</v>
      </c>
      <c r="AD13" s="362">
        <v>3</v>
      </c>
      <c r="AE13" s="362">
        <v>1</v>
      </c>
      <c r="AF13" s="362">
        <v>0</v>
      </c>
      <c r="AG13" s="362">
        <v>0</v>
      </c>
      <c r="AH13" s="362">
        <v>0</v>
      </c>
      <c r="AI13" s="377"/>
      <c r="AJ13" s="377"/>
      <c r="AK13" s="377"/>
      <c r="AL13" s="207"/>
      <c r="AM13" s="207"/>
      <c r="AN13" s="207"/>
      <c r="AO13" s="207"/>
      <c r="AP13" s="207"/>
      <c r="AQ13" s="207"/>
      <c r="AR13" s="207"/>
      <c r="AS13" s="207"/>
    </row>
    <row r="14" spans="1:45" s="63" customFormat="1" ht="12.75" customHeight="1" x14ac:dyDescent="0.25">
      <c r="A14" s="209"/>
      <c r="B14" s="480"/>
      <c r="C14" s="481"/>
      <c r="D14" s="481"/>
      <c r="E14" s="491"/>
      <c r="F14" s="483"/>
      <c r="G14" s="483"/>
      <c r="H14" s="484"/>
      <c r="I14" s="483"/>
      <c r="J14" s="492"/>
      <c r="K14" s="478"/>
      <c r="L14" s="478"/>
      <c r="M14" s="485" t="s">
        <v>59</v>
      </c>
      <c r="N14" s="225"/>
      <c r="O14" s="486" t="str">
        <f>UPPER(IF(OR(N14="a",N14="as"),M10,IF(OR(N14="b",N14="bs"),M18,)))</f>
        <v/>
      </c>
      <c r="P14" s="493"/>
      <c r="Q14" s="205"/>
      <c r="R14" s="206"/>
      <c r="S14" s="207"/>
      <c r="T14" s="207"/>
      <c r="U14" s="487" t="str">
        <f>Birók!P28</f>
        <v xml:space="preserve"> </v>
      </c>
      <c r="V14" s="207"/>
      <c r="W14" s="207"/>
      <c r="X14" s="207"/>
      <c r="Y14" s="361"/>
      <c r="Z14" s="361"/>
      <c r="AA14" s="361" t="s">
        <v>122</v>
      </c>
      <c r="AB14" s="362">
        <v>3</v>
      </c>
      <c r="AC14" s="362">
        <v>2</v>
      </c>
      <c r="AD14" s="362">
        <v>1</v>
      </c>
      <c r="AE14" s="362">
        <v>0</v>
      </c>
      <c r="AF14" s="362">
        <v>0</v>
      </c>
      <c r="AG14" s="362">
        <v>0</v>
      </c>
      <c r="AH14" s="362">
        <v>0</v>
      </c>
      <c r="AI14" s="377"/>
      <c r="AJ14" s="377"/>
      <c r="AK14" s="377"/>
      <c r="AL14" s="207"/>
      <c r="AM14" s="207"/>
      <c r="AN14" s="207"/>
      <c r="AO14" s="207"/>
      <c r="AP14" s="207"/>
      <c r="AQ14" s="207"/>
      <c r="AR14" s="207"/>
      <c r="AS14" s="207"/>
    </row>
    <row r="15" spans="1:45" s="63" customFormat="1" ht="12.75" customHeight="1" x14ac:dyDescent="0.25">
      <c r="A15" s="302">
        <v>5</v>
      </c>
      <c r="B15" s="238" t="str">
        <f>IF($E15="","",VLOOKUP($E15,'1MD ELO (2)'!$A$7:$O$22,14))</f>
        <v/>
      </c>
      <c r="C15" s="239" t="str">
        <f>IF($E15="","",VLOOKUP($E15,'1MD ELO (2)'!$A$7:$O$22,15))</f>
        <v/>
      </c>
      <c r="D15" s="239" t="str">
        <f>IF($E15="","",VLOOKUP($E15,'1MD ELO (2)'!$A$7:$O$22,5))</f>
        <v/>
      </c>
      <c r="E15" s="488"/>
      <c r="F15" s="380" t="str">
        <f>UPPER(IF($E15="","",VLOOKUP($E15,'1MD ELO (2)'!$A$7:$O$22,2)))</f>
        <v/>
      </c>
      <c r="G15" s="380" t="str">
        <f>IF($E15="","",VLOOKUP($E15,'1MD ELO (2)'!$A$7:$O$22,3))</f>
        <v/>
      </c>
      <c r="H15" s="380"/>
      <c r="I15" s="380" t="str">
        <f>IF($E15="","",VLOOKUP($E15,'1MD ELO (2)'!$A$7:$O$22,4))</f>
        <v/>
      </c>
      <c r="J15" s="499"/>
      <c r="K15" s="478"/>
      <c r="L15" s="478"/>
      <c r="M15" s="478"/>
      <c r="N15" s="496"/>
      <c r="O15" s="478"/>
      <c r="P15" s="494"/>
      <c r="Q15" s="205"/>
      <c r="R15" s="206"/>
      <c r="S15" s="207"/>
      <c r="T15" s="207"/>
      <c r="U15" s="487" t="str">
        <f>Birók!P29</f>
        <v xml:space="preserve"> </v>
      </c>
      <c r="V15" s="207"/>
      <c r="W15" s="207"/>
      <c r="X15" s="207"/>
      <c r="Y15" s="361"/>
      <c r="Z15" s="361"/>
      <c r="AA15" s="361"/>
      <c r="AB15" s="361"/>
      <c r="AC15" s="361"/>
      <c r="AD15" s="361"/>
      <c r="AE15" s="361"/>
      <c r="AF15" s="361"/>
      <c r="AG15" s="361"/>
      <c r="AH15" s="361"/>
      <c r="AI15" s="377"/>
      <c r="AJ15" s="377"/>
      <c r="AK15" s="377"/>
      <c r="AL15" s="207"/>
      <c r="AM15" s="207"/>
      <c r="AN15" s="207"/>
      <c r="AO15" s="207"/>
      <c r="AP15" s="207"/>
      <c r="AQ15" s="207"/>
      <c r="AR15" s="207"/>
      <c r="AS15" s="207"/>
    </row>
    <row r="16" spans="1:45" s="63" customFormat="1" ht="12.75" customHeight="1" x14ac:dyDescent="0.25">
      <c r="A16" s="209"/>
      <c r="B16" s="480"/>
      <c r="C16" s="481"/>
      <c r="D16" s="481"/>
      <c r="E16" s="491"/>
      <c r="F16" s="483"/>
      <c r="G16" s="483"/>
      <c r="H16" s="484"/>
      <c r="I16" s="485" t="s">
        <v>59</v>
      </c>
      <c r="J16" s="216"/>
      <c r="K16" s="486" t="str">
        <f>UPPER(IF(OR(J16="a",J16="as"),F15,IF(OR(J16="b",J16="bs"),F17,)))</f>
        <v/>
      </c>
      <c r="L16" s="486"/>
      <c r="M16" s="478"/>
      <c r="N16" s="496"/>
      <c r="O16" s="485"/>
      <c r="P16" s="494"/>
      <c r="Q16" s="205"/>
      <c r="R16" s="206"/>
      <c r="S16" s="207"/>
      <c r="T16" s="207"/>
      <c r="U16" s="500" t="str">
        <f>Birók!P30</f>
        <v>Egyik sem</v>
      </c>
      <c r="V16" s="207"/>
      <c r="W16" s="207"/>
      <c r="X16" s="207"/>
      <c r="Y16" s="361"/>
      <c r="Z16" s="361"/>
      <c r="AA16" s="361" t="s">
        <v>98</v>
      </c>
      <c r="AB16" s="362">
        <v>150</v>
      </c>
      <c r="AC16" s="362">
        <v>120</v>
      </c>
      <c r="AD16" s="362">
        <v>90</v>
      </c>
      <c r="AE16" s="362">
        <v>60</v>
      </c>
      <c r="AF16" s="362">
        <v>40</v>
      </c>
      <c r="AG16" s="362">
        <v>25</v>
      </c>
      <c r="AH16" s="362">
        <v>15</v>
      </c>
      <c r="AI16" s="377"/>
      <c r="AJ16" s="377"/>
      <c r="AK16" s="377"/>
      <c r="AL16" s="207"/>
      <c r="AM16" s="207"/>
      <c r="AN16" s="207"/>
      <c r="AO16" s="207"/>
      <c r="AP16" s="207"/>
      <c r="AQ16" s="207"/>
      <c r="AR16" s="207"/>
      <c r="AS16" s="207"/>
    </row>
    <row r="17" spans="1:45" s="63" customFormat="1" ht="12.75" customHeight="1" x14ac:dyDescent="0.25">
      <c r="A17" s="209">
        <v>6</v>
      </c>
      <c r="B17" s="238" t="str">
        <f>IF($E17="","",VLOOKUP($E17,'1MD ELO (2)'!$A$7:$O$22,14))</f>
        <v/>
      </c>
      <c r="C17" s="239" t="str">
        <f>IF($E17="","",VLOOKUP($E17,'1MD ELO (2)'!$A$7:$O$22,15))</f>
        <v/>
      </c>
      <c r="D17" s="239" t="str">
        <f>IF($E17="","",VLOOKUP($E17,'1MD ELO (2)'!$A$7:$O$22,5))</f>
        <v/>
      </c>
      <c r="E17" s="488"/>
      <c r="F17" s="380" t="str">
        <f>UPPER(IF($E17="","",VLOOKUP($E17,'1MD ELO (2)'!$A$7:$O$22,2)))</f>
        <v/>
      </c>
      <c r="G17" s="380" t="str">
        <f>IF($E17="","",VLOOKUP($E17,'1MD ELO (2)'!$A$7:$O$22,3))</f>
        <v/>
      </c>
      <c r="H17" s="380"/>
      <c r="I17" s="380" t="str">
        <f>IF($E17="","",VLOOKUP($E17,'1MD ELO (2)'!$A$7:$O$22,4))</f>
        <v/>
      </c>
      <c r="J17" s="489"/>
      <c r="K17" s="478"/>
      <c r="L17" s="490"/>
      <c r="M17" s="478"/>
      <c r="N17" s="496"/>
      <c r="O17" s="494"/>
      <c r="P17" s="494"/>
      <c r="Q17" s="205"/>
      <c r="R17" s="206"/>
      <c r="S17" s="207"/>
      <c r="T17" s="207"/>
      <c r="U17" s="207"/>
      <c r="V17" s="207"/>
      <c r="W17" s="207"/>
      <c r="X17" s="207"/>
      <c r="Y17" s="361"/>
      <c r="Z17" s="361"/>
      <c r="AA17" s="361" t="s">
        <v>101</v>
      </c>
      <c r="AB17" s="362">
        <v>120</v>
      </c>
      <c r="AC17" s="362">
        <v>90</v>
      </c>
      <c r="AD17" s="362">
        <v>60</v>
      </c>
      <c r="AE17" s="362">
        <v>40</v>
      </c>
      <c r="AF17" s="362">
        <v>25</v>
      </c>
      <c r="AG17" s="362">
        <v>15</v>
      </c>
      <c r="AH17" s="362">
        <v>8</v>
      </c>
      <c r="AI17" s="377"/>
      <c r="AJ17" s="377"/>
      <c r="AK17" s="377"/>
      <c r="AL17" s="207"/>
      <c r="AM17" s="207"/>
      <c r="AN17" s="207"/>
      <c r="AO17" s="207"/>
      <c r="AP17" s="207"/>
      <c r="AQ17" s="207"/>
      <c r="AR17" s="207"/>
      <c r="AS17" s="207"/>
    </row>
    <row r="18" spans="1:45" s="63" customFormat="1" ht="12.75" customHeight="1" x14ac:dyDescent="0.25">
      <c r="A18" s="209"/>
      <c r="B18" s="480"/>
      <c r="C18" s="481"/>
      <c r="D18" s="481"/>
      <c r="E18" s="491"/>
      <c r="F18" s="483"/>
      <c r="G18" s="483"/>
      <c r="H18" s="484"/>
      <c r="I18" s="483"/>
      <c r="J18" s="492"/>
      <c r="K18" s="485" t="s">
        <v>59</v>
      </c>
      <c r="L18" s="225"/>
      <c r="M18" s="486" t="str">
        <f>UPPER(IF(OR(L18="a",L18="as"),K16,IF(OR(L18="b",L18="bs"),K20,)))</f>
        <v/>
      </c>
      <c r="N18" s="501"/>
      <c r="O18" s="494"/>
      <c r="P18" s="494"/>
      <c r="Q18" s="205"/>
      <c r="R18" s="206"/>
      <c r="S18" s="207"/>
      <c r="T18" s="207"/>
      <c r="U18" s="207"/>
      <c r="V18" s="207"/>
      <c r="W18" s="207"/>
      <c r="X18" s="207"/>
      <c r="Y18" s="361"/>
      <c r="Z18" s="361"/>
      <c r="AA18" s="361" t="s">
        <v>104</v>
      </c>
      <c r="AB18" s="362">
        <v>90</v>
      </c>
      <c r="AC18" s="362">
        <v>60</v>
      </c>
      <c r="AD18" s="362">
        <v>40</v>
      </c>
      <c r="AE18" s="362">
        <v>25</v>
      </c>
      <c r="AF18" s="362">
        <v>15</v>
      </c>
      <c r="AG18" s="362">
        <v>8</v>
      </c>
      <c r="AH18" s="362">
        <v>4</v>
      </c>
      <c r="AI18" s="377"/>
      <c r="AJ18" s="377"/>
      <c r="AK18" s="377"/>
      <c r="AL18" s="207"/>
      <c r="AM18" s="207"/>
      <c r="AN18" s="207"/>
      <c r="AO18" s="207"/>
      <c r="AP18" s="207"/>
      <c r="AQ18" s="207"/>
      <c r="AR18" s="207"/>
      <c r="AS18" s="207"/>
    </row>
    <row r="19" spans="1:45" s="63" customFormat="1" ht="12.75" customHeight="1" x14ac:dyDescent="0.25">
      <c r="A19" s="209">
        <v>7</v>
      </c>
      <c r="B19" s="238" t="str">
        <f>IF($E19="","",VLOOKUP($E19,'1MD ELO (2)'!$A$7:$O$22,14))</f>
        <v/>
      </c>
      <c r="C19" s="239" t="str">
        <f>IF($E19="","",VLOOKUP($E19,'1MD ELO (2)'!$A$7:$O$22,15))</f>
        <v/>
      </c>
      <c r="D19" s="239" t="str">
        <f>IF($E19="","",VLOOKUP($E19,'1MD ELO (2)'!$A$7:$O$22,5))</f>
        <v/>
      </c>
      <c r="E19" s="488"/>
      <c r="F19" s="380" t="str">
        <f>UPPER(IF($E19="","",VLOOKUP($E19,'1MD ELO (2)'!$A$7:$O$22,2)))</f>
        <v/>
      </c>
      <c r="G19" s="380" t="str">
        <f>IF($E19="","",VLOOKUP($E19,'1MD ELO (2)'!$A$7:$O$22,3))</f>
        <v/>
      </c>
      <c r="H19" s="380"/>
      <c r="I19" s="380" t="str">
        <f>IF($E19="","",VLOOKUP($E19,'1MD ELO (2)'!$A$7:$O$22,4))</f>
        <v/>
      </c>
      <c r="J19" s="477"/>
      <c r="K19" s="478"/>
      <c r="L19" s="495"/>
      <c r="M19" s="478"/>
      <c r="N19" s="494"/>
      <c r="O19" s="494"/>
      <c r="P19" s="494"/>
      <c r="Q19" s="205"/>
      <c r="R19" s="206"/>
      <c r="S19" s="207"/>
      <c r="T19" s="207"/>
      <c r="U19" s="207"/>
      <c r="V19" s="207"/>
      <c r="W19" s="207"/>
      <c r="X19" s="207"/>
      <c r="Y19" s="361"/>
      <c r="Z19" s="361"/>
      <c r="AA19" s="361" t="s">
        <v>112</v>
      </c>
      <c r="AB19" s="362">
        <v>60</v>
      </c>
      <c r="AC19" s="362">
        <v>40</v>
      </c>
      <c r="AD19" s="362">
        <v>25</v>
      </c>
      <c r="AE19" s="362">
        <v>15</v>
      </c>
      <c r="AF19" s="362">
        <v>8</v>
      </c>
      <c r="AG19" s="362">
        <v>4</v>
      </c>
      <c r="AH19" s="362">
        <v>2</v>
      </c>
      <c r="AI19" s="377"/>
      <c r="AJ19" s="377"/>
      <c r="AK19" s="377"/>
      <c r="AL19" s="207"/>
      <c r="AM19" s="207"/>
      <c r="AN19" s="207"/>
      <c r="AO19" s="207"/>
      <c r="AP19" s="207"/>
      <c r="AQ19" s="207"/>
      <c r="AR19" s="207"/>
      <c r="AS19" s="207"/>
    </row>
    <row r="20" spans="1:45" s="63" customFormat="1" ht="12.75" customHeight="1" x14ac:dyDescent="0.25">
      <c r="A20" s="209"/>
      <c r="B20" s="480"/>
      <c r="C20" s="481"/>
      <c r="D20" s="481"/>
      <c r="E20" s="482"/>
      <c r="F20" s="483"/>
      <c r="G20" s="483"/>
      <c r="H20" s="484"/>
      <c r="I20" s="485" t="s">
        <v>59</v>
      </c>
      <c r="J20" s="216"/>
      <c r="K20" s="486" t="str">
        <f>UPPER(IF(OR(J20="a",J20="as"),F19,IF(OR(J20="b",J20="bs"),F21,)))</f>
        <v/>
      </c>
      <c r="L20" s="497"/>
      <c r="M20" s="478"/>
      <c r="N20" s="494"/>
      <c r="O20" s="494"/>
      <c r="P20" s="494"/>
      <c r="Q20" s="205"/>
      <c r="R20" s="206"/>
      <c r="S20" s="207"/>
      <c r="T20" s="207"/>
      <c r="U20" s="207"/>
      <c r="V20" s="207"/>
      <c r="W20" s="207"/>
      <c r="X20" s="207"/>
      <c r="Y20" s="361"/>
      <c r="Z20" s="361"/>
      <c r="AA20" s="361" t="s">
        <v>113</v>
      </c>
      <c r="AB20" s="362">
        <v>40</v>
      </c>
      <c r="AC20" s="362">
        <v>25</v>
      </c>
      <c r="AD20" s="362">
        <v>15</v>
      </c>
      <c r="AE20" s="362">
        <v>8</v>
      </c>
      <c r="AF20" s="362">
        <v>4</v>
      </c>
      <c r="AG20" s="362">
        <v>2</v>
      </c>
      <c r="AH20" s="362">
        <v>1</v>
      </c>
      <c r="AI20" s="377"/>
      <c r="AJ20" s="377"/>
      <c r="AK20" s="377"/>
      <c r="AL20" s="207"/>
      <c r="AM20" s="207"/>
      <c r="AN20" s="207"/>
      <c r="AO20" s="207"/>
      <c r="AP20" s="207"/>
      <c r="AQ20" s="207"/>
      <c r="AR20" s="207"/>
      <c r="AS20" s="207"/>
    </row>
    <row r="21" spans="1:45" s="63" customFormat="1" ht="12.75" customHeight="1" x14ac:dyDescent="0.25">
      <c r="A21" s="234">
        <v>8</v>
      </c>
      <c r="B21" s="238" t="str">
        <f>IF($E21="","",VLOOKUP($E21,'1MD ELO (2)'!$A$7:$O$22,14))</f>
        <v/>
      </c>
      <c r="C21" s="239" t="str">
        <f>IF($E21="","",VLOOKUP($E21,'1MD ELO (2)'!$A$7:$O$22,15))</f>
        <v/>
      </c>
      <c r="D21" s="239" t="str">
        <f>IF($E21="","",VLOOKUP($E21,'1MD ELO (2)'!$A$7:$O$22,5))</f>
        <v/>
      </c>
      <c r="E21" s="240"/>
      <c r="F21" s="443" t="str">
        <f>UPPER(IF($E21="","",VLOOKUP($E21,'1MD ELO (2)'!$A$7:$O$22,2)))</f>
        <v/>
      </c>
      <c r="G21" s="443" t="str">
        <f>IF($E21="","",VLOOKUP($E21,'1MD ELO (2)'!$A$7:$O$22,3))</f>
        <v/>
      </c>
      <c r="H21" s="443"/>
      <c r="I21" s="443" t="str">
        <f>IF($E21="","",VLOOKUP($E21,'1MD ELO (2)'!$A$7:$O$22,4))</f>
        <v/>
      </c>
      <c r="J21" s="498"/>
      <c r="K21" s="478"/>
      <c r="L21" s="478"/>
      <c r="M21" s="478"/>
      <c r="N21" s="494"/>
      <c r="O21" s="494"/>
      <c r="P21" s="494"/>
      <c r="Q21" s="205"/>
      <c r="R21" s="206"/>
      <c r="S21" s="207"/>
      <c r="T21" s="207"/>
      <c r="U21" s="207"/>
      <c r="V21" s="207"/>
      <c r="W21" s="207"/>
      <c r="X21" s="207"/>
      <c r="Y21" s="361"/>
      <c r="Z21" s="361"/>
      <c r="AA21" s="361" t="s">
        <v>114</v>
      </c>
      <c r="AB21" s="362">
        <v>25</v>
      </c>
      <c r="AC21" s="362">
        <v>15</v>
      </c>
      <c r="AD21" s="362">
        <v>10</v>
      </c>
      <c r="AE21" s="362">
        <v>6</v>
      </c>
      <c r="AF21" s="362">
        <v>3</v>
      </c>
      <c r="AG21" s="362">
        <v>1</v>
      </c>
      <c r="AH21" s="362">
        <v>0</v>
      </c>
      <c r="AI21" s="377"/>
      <c r="AJ21" s="377"/>
      <c r="AK21" s="377"/>
      <c r="AL21" s="207"/>
      <c r="AM21" s="207"/>
      <c r="AN21" s="207"/>
      <c r="AO21" s="207"/>
      <c r="AP21" s="207"/>
      <c r="AQ21" s="207"/>
      <c r="AR21" s="207"/>
      <c r="AS21" s="207"/>
    </row>
    <row r="22" spans="1:45" s="63" customFormat="1" ht="9" customHeight="1" x14ac:dyDescent="0.25">
      <c r="A22" s="502"/>
      <c r="B22" s="203"/>
      <c r="C22" s="203"/>
      <c r="D22" s="203"/>
      <c r="E22" s="482"/>
      <c r="F22" s="203"/>
      <c r="G22" s="203"/>
      <c r="H22" s="203"/>
      <c r="I22" s="203"/>
      <c r="J22" s="482"/>
      <c r="K22" s="203"/>
      <c r="L22" s="203"/>
      <c r="M22" s="203"/>
      <c r="N22" s="205"/>
      <c r="O22" s="205"/>
      <c r="P22" s="205"/>
      <c r="Q22" s="205"/>
      <c r="R22" s="206"/>
      <c r="S22" s="207"/>
      <c r="T22" s="207"/>
      <c r="U22" s="207"/>
      <c r="V22" s="207"/>
      <c r="W22" s="207"/>
      <c r="X22" s="207"/>
      <c r="Y22" s="361"/>
      <c r="Z22" s="361"/>
      <c r="AA22" s="361" t="s">
        <v>115</v>
      </c>
      <c r="AB22" s="362">
        <v>15</v>
      </c>
      <c r="AC22" s="362">
        <v>10</v>
      </c>
      <c r="AD22" s="362">
        <v>6</v>
      </c>
      <c r="AE22" s="362">
        <v>3</v>
      </c>
      <c r="AF22" s="362">
        <v>1</v>
      </c>
      <c r="AG22" s="362">
        <v>0</v>
      </c>
      <c r="AH22" s="362">
        <v>0</v>
      </c>
      <c r="AI22" s="377"/>
      <c r="AJ22" s="377"/>
      <c r="AK22" s="377"/>
      <c r="AL22" s="207"/>
      <c r="AM22" s="207"/>
      <c r="AN22" s="207"/>
      <c r="AO22" s="207"/>
      <c r="AP22" s="207"/>
      <c r="AQ22" s="207"/>
      <c r="AR22" s="207"/>
      <c r="AS22" s="207"/>
    </row>
    <row r="23" spans="1:45" s="63" customFormat="1" ht="9" customHeight="1" x14ac:dyDescent="0.25">
      <c r="A23" s="503"/>
      <c r="B23" s="482"/>
      <c r="C23" s="482"/>
      <c r="D23" s="482"/>
      <c r="E23" s="482"/>
      <c r="F23" s="203"/>
      <c r="G23" s="203"/>
      <c r="H23" s="207"/>
      <c r="I23" s="504"/>
      <c r="J23" s="482"/>
      <c r="K23" s="203"/>
      <c r="L23" s="203"/>
      <c r="M23" s="203"/>
      <c r="N23" s="205"/>
      <c r="O23" s="205"/>
      <c r="P23" s="205"/>
      <c r="Q23" s="205"/>
      <c r="R23" s="206"/>
      <c r="S23" s="207"/>
      <c r="T23" s="207"/>
      <c r="U23" s="207"/>
      <c r="V23" s="207"/>
      <c r="W23" s="207"/>
      <c r="X23" s="207"/>
      <c r="Y23" s="361"/>
      <c r="Z23" s="361"/>
      <c r="AA23" s="361" t="s">
        <v>117</v>
      </c>
      <c r="AB23" s="362">
        <v>10</v>
      </c>
      <c r="AC23" s="362">
        <v>6</v>
      </c>
      <c r="AD23" s="362">
        <v>3</v>
      </c>
      <c r="AE23" s="362">
        <v>1</v>
      </c>
      <c r="AF23" s="362">
        <v>0</v>
      </c>
      <c r="AG23" s="362">
        <v>0</v>
      </c>
      <c r="AH23" s="362">
        <v>0</v>
      </c>
      <c r="AI23" s="377"/>
      <c r="AJ23" s="377"/>
      <c r="AK23" s="377"/>
      <c r="AL23" s="207"/>
      <c r="AM23" s="207"/>
      <c r="AN23" s="207"/>
      <c r="AO23" s="207"/>
      <c r="AP23" s="207"/>
      <c r="AQ23" s="207"/>
      <c r="AR23" s="207"/>
      <c r="AS23" s="207"/>
    </row>
    <row r="24" spans="1:45" s="63" customFormat="1" ht="9" customHeight="1" x14ac:dyDescent="0.25">
      <c r="A24" s="503"/>
      <c r="B24" s="203"/>
      <c r="C24" s="203"/>
      <c r="D24" s="203"/>
      <c r="E24" s="482"/>
      <c r="F24" s="203"/>
      <c r="G24" s="203"/>
      <c r="H24" s="203"/>
      <c r="I24" s="203"/>
      <c r="J24" s="482"/>
      <c r="K24" s="203"/>
      <c r="L24" s="505"/>
      <c r="M24" s="203"/>
      <c r="N24" s="205"/>
      <c r="O24" s="205"/>
      <c r="P24" s="205"/>
      <c r="Q24" s="205"/>
      <c r="R24" s="206"/>
      <c r="S24" s="207"/>
      <c r="T24" s="207"/>
      <c r="U24" s="207"/>
      <c r="V24" s="207"/>
      <c r="W24" s="207"/>
      <c r="X24" s="207"/>
      <c r="Y24" s="361"/>
      <c r="Z24" s="361"/>
      <c r="AA24" s="361" t="s">
        <v>118</v>
      </c>
      <c r="AB24" s="362">
        <v>6</v>
      </c>
      <c r="AC24" s="362">
        <v>3</v>
      </c>
      <c r="AD24" s="362">
        <v>1</v>
      </c>
      <c r="AE24" s="362">
        <v>0</v>
      </c>
      <c r="AF24" s="362">
        <v>0</v>
      </c>
      <c r="AG24" s="362">
        <v>0</v>
      </c>
      <c r="AH24" s="362">
        <v>0</v>
      </c>
      <c r="AI24" s="377"/>
      <c r="AJ24" s="377"/>
      <c r="AK24" s="377"/>
      <c r="AL24" s="207"/>
      <c r="AM24" s="207"/>
      <c r="AN24" s="207"/>
      <c r="AO24" s="207"/>
      <c r="AP24" s="207"/>
      <c r="AQ24" s="207"/>
      <c r="AR24" s="207"/>
      <c r="AS24" s="207"/>
    </row>
    <row r="25" spans="1:45" s="63" customFormat="1" ht="9" customHeight="1" x14ac:dyDescent="0.25">
      <c r="A25" s="503"/>
      <c r="B25" s="482"/>
      <c r="C25" s="482"/>
      <c r="D25" s="482"/>
      <c r="E25" s="482"/>
      <c r="F25" s="203"/>
      <c r="G25" s="203"/>
      <c r="H25" s="207"/>
      <c r="I25" s="203"/>
      <c r="J25" s="482"/>
      <c r="K25" s="504"/>
      <c r="L25" s="482"/>
      <c r="M25" s="203"/>
      <c r="N25" s="205"/>
      <c r="O25" s="205"/>
      <c r="P25" s="205"/>
      <c r="Q25" s="205"/>
      <c r="R25" s="206"/>
      <c r="S25" s="207"/>
      <c r="T25" s="207"/>
      <c r="U25" s="207"/>
      <c r="V25" s="207"/>
      <c r="W25" s="207"/>
      <c r="X25" s="207"/>
      <c r="Y25" s="361"/>
      <c r="Z25" s="361"/>
      <c r="AA25" s="361" t="s">
        <v>120</v>
      </c>
      <c r="AB25" s="362">
        <v>3</v>
      </c>
      <c r="AC25" s="362">
        <v>2</v>
      </c>
      <c r="AD25" s="362">
        <v>1</v>
      </c>
      <c r="AE25" s="362">
        <v>0</v>
      </c>
      <c r="AF25" s="362">
        <v>0</v>
      </c>
      <c r="AG25" s="362">
        <v>0</v>
      </c>
      <c r="AH25" s="362">
        <v>0</v>
      </c>
      <c r="AI25" s="377"/>
      <c r="AJ25" s="377"/>
      <c r="AK25" s="377"/>
      <c r="AL25" s="207"/>
      <c r="AM25" s="207"/>
      <c r="AN25" s="207"/>
      <c r="AO25" s="207"/>
      <c r="AP25" s="207"/>
      <c r="AQ25" s="207"/>
      <c r="AR25" s="207"/>
      <c r="AS25" s="207"/>
    </row>
    <row r="26" spans="1:45" s="63" customFormat="1" ht="9" customHeight="1" x14ac:dyDescent="0.25">
      <c r="A26" s="503"/>
      <c r="B26" s="203"/>
      <c r="C26" s="203"/>
      <c r="D26" s="203"/>
      <c r="E26" s="482"/>
      <c r="F26" s="203"/>
      <c r="G26" s="203"/>
      <c r="H26" s="203"/>
      <c r="I26" s="203"/>
      <c r="J26" s="482"/>
      <c r="K26" s="203"/>
      <c r="L26" s="203"/>
      <c r="M26" s="203"/>
      <c r="N26" s="205"/>
      <c r="O26" s="205"/>
      <c r="P26" s="205"/>
      <c r="Q26" s="205"/>
      <c r="R26" s="206"/>
      <c r="S26" s="313"/>
      <c r="T26" s="207"/>
      <c r="U26" s="207"/>
      <c r="V26" s="207"/>
      <c r="W26" s="207"/>
      <c r="X26" s="207"/>
      <c r="Y26"/>
      <c r="Z26"/>
      <c r="AA26"/>
      <c r="AB26"/>
      <c r="AC26"/>
      <c r="AD26"/>
      <c r="AE26"/>
      <c r="AF26"/>
      <c r="AG26"/>
      <c r="AH26"/>
      <c r="AI26" s="377"/>
      <c r="AJ26" s="377"/>
      <c r="AK26" s="377"/>
      <c r="AL26" s="207"/>
      <c r="AM26" s="207"/>
      <c r="AN26" s="207"/>
      <c r="AO26" s="207"/>
      <c r="AP26" s="207"/>
      <c r="AQ26" s="207"/>
      <c r="AR26" s="207"/>
      <c r="AS26" s="207"/>
    </row>
    <row r="27" spans="1:45" s="63" customFormat="1" ht="9" customHeight="1" x14ac:dyDescent="0.25">
      <c r="A27" s="503"/>
      <c r="B27" s="482"/>
      <c r="C27" s="482"/>
      <c r="D27" s="482"/>
      <c r="E27" s="482"/>
      <c r="F27" s="203"/>
      <c r="G27" s="203"/>
      <c r="H27" s="207"/>
      <c r="I27" s="504"/>
      <c r="J27" s="482"/>
      <c r="K27" s="203"/>
      <c r="L27" s="203"/>
      <c r="M27" s="203"/>
      <c r="N27" s="205"/>
      <c r="O27" s="205"/>
      <c r="P27" s="205"/>
      <c r="Q27" s="205"/>
      <c r="R27" s="206"/>
      <c r="S27" s="207"/>
      <c r="T27" s="207"/>
      <c r="U27" s="207"/>
      <c r="V27" s="207"/>
      <c r="W27" s="207"/>
      <c r="X27" s="207"/>
      <c r="Y27"/>
      <c r="Z27"/>
      <c r="AA27"/>
      <c r="AB27"/>
      <c r="AC27"/>
      <c r="AD27"/>
      <c r="AE27"/>
      <c r="AF27"/>
      <c r="AG27"/>
      <c r="AH27"/>
      <c r="AI27" s="377"/>
      <c r="AJ27" s="377"/>
      <c r="AK27" s="377"/>
      <c r="AL27" s="207"/>
      <c r="AM27" s="207"/>
      <c r="AN27" s="207"/>
      <c r="AO27" s="207"/>
      <c r="AP27" s="207"/>
      <c r="AQ27" s="207"/>
      <c r="AR27" s="207"/>
      <c r="AS27" s="207"/>
    </row>
    <row r="28" spans="1:45" s="63" customFormat="1" ht="9" customHeight="1" x14ac:dyDescent="0.25">
      <c r="A28" s="503"/>
      <c r="B28" s="203"/>
      <c r="C28" s="203"/>
      <c r="D28" s="203"/>
      <c r="E28" s="482"/>
      <c r="F28" s="203"/>
      <c r="G28" s="203"/>
      <c r="H28" s="203"/>
      <c r="I28" s="203"/>
      <c r="J28" s="482"/>
      <c r="K28" s="203"/>
      <c r="L28" s="203"/>
      <c r="M28" s="203"/>
      <c r="N28" s="205"/>
      <c r="O28" s="205"/>
      <c r="P28" s="205"/>
      <c r="Q28" s="205"/>
      <c r="R28" s="206"/>
      <c r="S28" s="207"/>
      <c r="T28" s="207"/>
      <c r="U28" s="207"/>
      <c r="V28" s="207"/>
      <c r="W28" s="207"/>
      <c r="X28" s="207"/>
      <c r="Y28" s="207"/>
      <c r="Z28" s="207"/>
      <c r="AA28" s="207"/>
      <c r="AB28" s="207"/>
      <c r="AC28" s="207"/>
      <c r="AD28" s="207"/>
      <c r="AE28" s="207"/>
      <c r="AF28" s="207"/>
      <c r="AG28" s="207"/>
      <c r="AH28" s="207"/>
      <c r="AI28" s="314"/>
      <c r="AJ28" s="314"/>
      <c r="AK28" s="314"/>
      <c r="AL28" s="207"/>
      <c r="AM28" s="207"/>
      <c r="AN28" s="207"/>
      <c r="AO28" s="207"/>
      <c r="AP28" s="207"/>
      <c r="AQ28" s="207"/>
      <c r="AR28" s="207"/>
      <c r="AS28" s="207"/>
    </row>
    <row r="29" spans="1:45" s="63" customFormat="1" ht="9" customHeight="1" x14ac:dyDescent="0.25">
      <c r="A29" s="503"/>
      <c r="B29" s="482"/>
      <c r="C29" s="482"/>
      <c r="D29" s="482"/>
      <c r="E29" s="482"/>
      <c r="F29" s="203"/>
      <c r="G29" s="203"/>
      <c r="H29" s="207"/>
      <c r="I29" s="203"/>
      <c r="J29" s="482"/>
      <c r="K29" s="203"/>
      <c r="L29" s="203"/>
      <c r="M29" s="504"/>
      <c r="N29" s="482"/>
      <c r="O29" s="203"/>
      <c r="P29" s="205"/>
      <c r="Q29" s="205"/>
      <c r="R29" s="206"/>
      <c r="S29" s="207"/>
      <c r="T29" s="207"/>
      <c r="U29" s="207"/>
      <c r="V29" s="207"/>
      <c r="W29" s="207"/>
      <c r="X29" s="207"/>
      <c r="Y29" s="207"/>
      <c r="Z29" s="207"/>
      <c r="AA29" s="207"/>
      <c r="AB29" s="207"/>
      <c r="AC29" s="207"/>
      <c r="AD29" s="207"/>
      <c r="AE29" s="207"/>
      <c r="AF29" s="207"/>
      <c r="AG29" s="207"/>
      <c r="AH29" s="207"/>
      <c r="AI29" s="314"/>
      <c r="AJ29" s="314"/>
      <c r="AK29" s="314"/>
      <c r="AL29" s="207"/>
      <c r="AM29" s="207"/>
      <c r="AN29" s="207"/>
      <c r="AO29" s="207"/>
      <c r="AP29" s="207"/>
      <c r="AQ29" s="207"/>
      <c r="AR29" s="207"/>
      <c r="AS29" s="207"/>
    </row>
    <row r="30" spans="1:45" s="63" customFormat="1" ht="9" customHeight="1" x14ac:dyDescent="0.25">
      <c r="A30" s="503"/>
      <c r="B30" s="203"/>
      <c r="C30" s="203"/>
      <c r="D30" s="203"/>
      <c r="E30" s="482"/>
      <c r="F30" s="203"/>
      <c r="G30" s="203"/>
      <c r="H30" s="203"/>
      <c r="I30" s="203"/>
      <c r="J30" s="482"/>
      <c r="K30" s="203"/>
      <c r="L30" s="203"/>
      <c r="M30" s="203"/>
      <c r="N30" s="205"/>
      <c r="O30" s="203"/>
      <c r="P30" s="205"/>
      <c r="Q30" s="205"/>
      <c r="R30" s="206"/>
      <c r="S30" s="207"/>
      <c r="T30" s="207"/>
      <c r="U30" s="207"/>
      <c r="V30" s="207"/>
      <c r="W30" s="207"/>
      <c r="X30" s="207"/>
      <c r="Y30" s="207"/>
      <c r="Z30" s="207"/>
      <c r="AA30" s="207"/>
      <c r="AB30" s="207"/>
      <c r="AC30" s="207"/>
      <c r="AD30" s="207"/>
      <c r="AE30" s="207"/>
      <c r="AF30" s="207"/>
      <c r="AG30" s="207"/>
      <c r="AH30" s="207"/>
      <c r="AI30" s="314"/>
      <c r="AJ30" s="314"/>
      <c r="AK30" s="314"/>
      <c r="AL30" s="207"/>
      <c r="AM30" s="207"/>
      <c r="AN30" s="207"/>
      <c r="AO30" s="207"/>
      <c r="AP30" s="207"/>
      <c r="AQ30" s="207"/>
      <c r="AR30" s="207"/>
      <c r="AS30" s="207"/>
    </row>
    <row r="31" spans="1:45" s="63" customFormat="1" ht="9" customHeight="1" x14ac:dyDescent="0.25">
      <c r="A31" s="503"/>
      <c r="B31" s="482"/>
      <c r="C31" s="482"/>
      <c r="D31" s="482"/>
      <c r="E31" s="482"/>
      <c r="F31" s="203"/>
      <c r="G31" s="203"/>
      <c r="H31" s="207"/>
      <c r="I31" s="504"/>
      <c r="J31" s="482"/>
      <c r="K31" s="203"/>
      <c r="L31" s="203"/>
      <c r="M31" s="203"/>
      <c r="N31" s="205"/>
      <c r="O31" s="205"/>
      <c r="P31" s="205"/>
      <c r="Q31" s="205"/>
      <c r="R31" s="206"/>
      <c r="S31" s="207"/>
      <c r="T31" s="207"/>
      <c r="U31" s="207"/>
      <c r="V31" s="207"/>
      <c r="W31" s="207"/>
      <c r="X31" s="207"/>
      <c r="Y31" s="207"/>
      <c r="Z31" s="207"/>
      <c r="AA31" s="207"/>
      <c r="AB31" s="207"/>
      <c r="AC31" s="207"/>
      <c r="AD31" s="207"/>
      <c r="AE31" s="207"/>
      <c r="AF31" s="207"/>
      <c r="AG31" s="207"/>
      <c r="AH31" s="207"/>
      <c r="AI31" s="314"/>
      <c r="AJ31" s="314"/>
      <c r="AK31" s="314"/>
      <c r="AL31" s="207"/>
      <c r="AM31" s="207"/>
      <c r="AN31" s="207"/>
      <c r="AO31" s="207"/>
      <c r="AP31" s="207"/>
      <c r="AQ31" s="207"/>
      <c r="AR31" s="207"/>
      <c r="AS31" s="207"/>
    </row>
    <row r="32" spans="1:45" s="63" customFormat="1" ht="9" customHeight="1" x14ac:dyDescent="0.25">
      <c r="A32" s="503"/>
      <c r="B32" s="203"/>
      <c r="C32" s="203"/>
      <c r="D32" s="203"/>
      <c r="E32" s="482"/>
      <c r="F32" s="203"/>
      <c r="G32" s="203"/>
      <c r="H32" s="203"/>
      <c r="I32" s="203"/>
      <c r="J32" s="482"/>
      <c r="K32" s="203"/>
      <c r="L32" s="505"/>
      <c r="M32" s="203"/>
      <c r="N32" s="205"/>
      <c r="O32" s="205"/>
      <c r="P32" s="205"/>
      <c r="Q32" s="205"/>
      <c r="R32" s="206"/>
      <c r="S32" s="207"/>
      <c r="T32" s="207"/>
      <c r="U32" s="207"/>
      <c r="V32" s="207"/>
      <c r="W32" s="207"/>
      <c r="X32" s="207"/>
      <c r="Y32" s="207"/>
      <c r="Z32" s="207"/>
      <c r="AA32" s="207"/>
      <c r="AB32" s="207"/>
      <c r="AC32" s="207"/>
      <c r="AD32" s="207"/>
      <c r="AE32" s="207"/>
      <c r="AF32" s="207"/>
      <c r="AG32" s="207"/>
      <c r="AH32" s="207"/>
      <c r="AI32" s="314"/>
      <c r="AJ32" s="314"/>
      <c r="AK32" s="314"/>
      <c r="AL32" s="207"/>
      <c r="AM32" s="207"/>
      <c r="AN32" s="207"/>
      <c r="AO32" s="207"/>
      <c r="AP32" s="207"/>
      <c r="AQ32" s="207"/>
      <c r="AR32" s="207"/>
      <c r="AS32" s="207"/>
    </row>
    <row r="33" spans="1:45" s="63" customFormat="1" ht="9" customHeight="1" x14ac:dyDescent="0.25">
      <c r="A33" s="503"/>
      <c r="B33" s="482"/>
      <c r="C33" s="482"/>
      <c r="D33" s="482"/>
      <c r="E33" s="482"/>
      <c r="F33" s="203"/>
      <c r="G33" s="203"/>
      <c r="H33" s="207"/>
      <c r="I33" s="203"/>
      <c r="J33" s="482"/>
      <c r="K33" s="504"/>
      <c r="L33" s="482"/>
      <c r="M33" s="203"/>
      <c r="N33" s="205"/>
      <c r="O33" s="205"/>
      <c r="P33" s="205"/>
      <c r="Q33" s="205"/>
      <c r="R33" s="206"/>
      <c r="S33" s="207"/>
      <c r="T33" s="207"/>
      <c r="U33" s="207"/>
      <c r="V33" s="207"/>
      <c r="W33" s="207"/>
      <c r="X33" s="207"/>
      <c r="Y33" s="207"/>
      <c r="Z33" s="207"/>
      <c r="AA33" s="207"/>
      <c r="AB33" s="207"/>
      <c r="AC33" s="207"/>
      <c r="AD33" s="207"/>
      <c r="AE33" s="207"/>
      <c r="AF33" s="207"/>
      <c r="AG33" s="207"/>
      <c r="AH33" s="207"/>
      <c r="AI33" s="314"/>
      <c r="AJ33" s="314"/>
      <c r="AK33" s="314"/>
      <c r="AL33" s="207"/>
      <c r="AM33" s="207"/>
      <c r="AN33" s="207"/>
      <c r="AO33" s="207"/>
      <c r="AP33" s="207"/>
      <c r="AQ33" s="207"/>
      <c r="AR33" s="207"/>
      <c r="AS33" s="207"/>
    </row>
    <row r="34" spans="1:45" s="63" customFormat="1" ht="9" customHeight="1" x14ac:dyDescent="0.25">
      <c r="A34" s="503"/>
      <c r="B34" s="203"/>
      <c r="C34" s="203"/>
      <c r="D34" s="203"/>
      <c r="E34" s="482"/>
      <c r="F34" s="203"/>
      <c r="G34" s="203"/>
      <c r="H34" s="203"/>
      <c r="I34" s="203"/>
      <c r="J34" s="482"/>
      <c r="K34" s="203"/>
      <c r="L34" s="203"/>
      <c r="M34" s="203"/>
      <c r="N34" s="205"/>
      <c r="O34" s="205"/>
      <c r="P34" s="205"/>
      <c r="Q34" s="205"/>
      <c r="R34" s="206"/>
      <c r="S34" s="207"/>
      <c r="T34" s="207"/>
      <c r="U34" s="207"/>
      <c r="V34" s="207"/>
      <c r="W34" s="207"/>
      <c r="X34" s="207"/>
      <c r="Y34" s="207"/>
      <c r="Z34" s="207"/>
      <c r="AA34" s="207"/>
      <c r="AB34" s="207"/>
      <c r="AC34" s="207"/>
      <c r="AD34" s="207"/>
      <c r="AE34" s="207"/>
      <c r="AF34" s="207"/>
      <c r="AG34" s="207"/>
      <c r="AH34" s="207"/>
      <c r="AI34" s="314"/>
      <c r="AJ34" s="314"/>
      <c r="AK34" s="314"/>
      <c r="AL34" s="207"/>
      <c r="AM34" s="207"/>
      <c r="AN34" s="207"/>
      <c r="AO34" s="207"/>
      <c r="AP34" s="207"/>
      <c r="AQ34" s="207"/>
      <c r="AR34" s="207"/>
      <c r="AS34" s="207"/>
    </row>
    <row r="35" spans="1:45" s="63" customFormat="1" ht="9" customHeight="1" x14ac:dyDescent="0.25">
      <c r="A35" s="503"/>
      <c r="B35" s="482"/>
      <c r="C35" s="482"/>
      <c r="D35" s="482"/>
      <c r="E35" s="482"/>
      <c r="F35" s="203"/>
      <c r="G35" s="203"/>
      <c r="H35" s="207"/>
      <c r="I35" s="504"/>
      <c r="J35" s="482"/>
      <c r="K35" s="203"/>
      <c r="L35" s="203"/>
      <c r="M35" s="203"/>
      <c r="N35" s="205"/>
      <c r="O35" s="205"/>
      <c r="P35" s="205"/>
      <c r="Q35" s="205"/>
      <c r="R35" s="206"/>
      <c r="S35" s="207"/>
      <c r="T35" s="207"/>
      <c r="U35" s="207"/>
      <c r="V35" s="207"/>
      <c r="W35" s="207"/>
      <c r="X35" s="207"/>
      <c r="Y35" s="207"/>
      <c r="Z35" s="207"/>
      <c r="AA35" s="207"/>
      <c r="AB35" s="207"/>
      <c r="AC35" s="207"/>
      <c r="AD35" s="207"/>
      <c r="AE35" s="207"/>
      <c r="AF35" s="207"/>
      <c r="AG35" s="207"/>
      <c r="AH35" s="207"/>
      <c r="AI35" s="314"/>
      <c r="AJ35" s="314"/>
      <c r="AK35" s="314"/>
      <c r="AL35" s="207"/>
      <c r="AM35" s="207"/>
      <c r="AN35" s="207"/>
      <c r="AO35" s="207"/>
      <c r="AP35" s="207"/>
      <c r="AQ35" s="207"/>
      <c r="AR35" s="207"/>
      <c r="AS35" s="207"/>
    </row>
    <row r="36" spans="1:45" s="63" customFormat="1" ht="9" customHeight="1" x14ac:dyDescent="0.25">
      <c r="A36" s="502"/>
      <c r="B36" s="203"/>
      <c r="C36" s="203"/>
      <c r="D36" s="203"/>
      <c r="E36" s="482"/>
      <c r="F36" s="203"/>
      <c r="G36" s="203"/>
      <c r="H36" s="203"/>
      <c r="I36" s="203"/>
      <c r="J36" s="482"/>
      <c r="K36" s="203"/>
      <c r="L36" s="203"/>
      <c r="M36" s="203"/>
      <c r="N36" s="203"/>
      <c r="O36" s="203"/>
      <c r="P36" s="203"/>
      <c r="Q36" s="205"/>
      <c r="R36" s="206"/>
      <c r="S36" s="207"/>
      <c r="T36" s="207"/>
      <c r="U36" s="207"/>
      <c r="V36" s="207"/>
      <c r="W36" s="207"/>
      <c r="X36" s="207"/>
      <c r="Y36" s="207"/>
      <c r="Z36" s="207"/>
      <c r="AA36" s="207"/>
      <c r="AB36" s="207"/>
      <c r="AC36" s="207"/>
      <c r="AD36" s="207"/>
      <c r="AE36" s="207"/>
      <c r="AF36" s="207"/>
      <c r="AG36" s="207"/>
      <c r="AH36" s="207"/>
      <c r="AI36" s="314"/>
      <c r="AJ36" s="314"/>
      <c r="AK36" s="314"/>
      <c r="AL36" s="207"/>
      <c r="AM36" s="207"/>
      <c r="AN36" s="207"/>
      <c r="AO36" s="207"/>
      <c r="AP36" s="207"/>
      <c r="AQ36" s="207"/>
      <c r="AR36" s="207"/>
      <c r="AS36" s="207"/>
    </row>
    <row r="37" spans="1:45" s="63" customFormat="1" ht="9" customHeight="1" x14ac:dyDescent="0.25">
      <c r="A37" s="503"/>
      <c r="B37" s="482"/>
      <c r="C37" s="482"/>
      <c r="D37" s="482"/>
      <c r="E37" s="482"/>
      <c r="F37" s="506"/>
      <c r="G37" s="506"/>
      <c r="H37" s="507"/>
      <c r="I37" s="478"/>
      <c r="J37" s="492"/>
      <c r="K37" s="478"/>
      <c r="L37" s="478"/>
      <c r="M37" s="478"/>
      <c r="N37" s="494"/>
      <c r="O37" s="494"/>
      <c r="P37" s="494"/>
      <c r="Q37" s="205"/>
      <c r="R37" s="206"/>
      <c r="S37" s="207"/>
      <c r="T37" s="207"/>
      <c r="U37" s="207"/>
      <c r="V37" s="207"/>
      <c r="W37" s="207"/>
      <c r="X37" s="207"/>
      <c r="Y37" s="207"/>
      <c r="Z37" s="207"/>
      <c r="AA37" s="207"/>
      <c r="AB37" s="207"/>
      <c r="AC37" s="207"/>
      <c r="AD37" s="207"/>
      <c r="AE37" s="207"/>
      <c r="AF37" s="207"/>
      <c r="AG37" s="207"/>
      <c r="AH37" s="207"/>
      <c r="AI37" s="314"/>
      <c r="AJ37" s="314"/>
      <c r="AK37" s="314"/>
      <c r="AL37" s="207"/>
      <c r="AM37" s="207"/>
      <c r="AN37" s="207"/>
      <c r="AO37" s="207"/>
      <c r="AP37" s="207"/>
      <c r="AQ37" s="207"/>
      <c r="AR37" s="207"/>
      <c r="AS37" s="207"/>
    </row>
    <row r="38" spans="1:45" s="63" customFormat="1" ht="9" customHeight="1" x14ac:dyDescent="0.25">
      <c r="A38" s="502"/>
      <c r="B38" s="203"/>
      <c r="C38" s="203"/>
      <c r="D38" s="203"/>
      <c r="E38" s="482"/>
      <c r="F38" s="203"/>
      <c r="G38" s="203"/>
      <c r="H38" s="203"/>
      <c r="I38" s="203"/>
      <c r="J38" s="482"/>
      <c r="K38" s="203"/>
      <c r="L38" s="203"/>
      <c r="M38" s="203"/>
      <c r="N38" s="205"/>
      <c r="O38" s="205"/>
      <c r="P38" s="205"/>
      <c r="Q38" s="205"/>
      <c r="R38" s="206"/>
      <c r="S38" s="207"/>
      <c r="T38" s="207"/>
      <c r="U38" s="207"/>
      <c r="V38" s="207"/>
      <c r="W38" s="207"/>
      <c r="X38" s="207"/>
      <c r="Y38" s="207"/>
      <c r="Z38" s="207"/>
      <c r="AA38" s="207"/>
      <c r="AB38" s="207"/>
      <c r="AC38" s="207"/>
      <c r="AD38" s="207"/>
      <c r="AE38" s="207"/>
      <c r="AF38" s="207"/>
      <c r="AG38" s="207"/>
      <c r="AH38" s="207"/>
      <c r="AI38" s="314"/>
      <c r="AJ38" s="314"/>
      <c r="AK38" s="314"/>
      <c r="AL38" s="207"/>
      <c r="AM38" s="207"/>
      <c r="AN38" s="207"/>
      <c r="AO38" s="207"/>
      <c r="AP38" s="207"/>
      <c r="AQ38" s="207"/>
      <c r="AR38" s="207"/>
      <c r="AS38" s="207"/>
    </row>
    <row r="39" spans="1:45" s="63" customFormat="1" ht="9" customHeight="1" x14ac:dyDescent="0.25">
      <c r="A39" s="503"/>
      <c r="B39" s="482"/>
      <c r="C39" s="482"/>
      <c r="D39" s="482"/>
      <c r="E39" s="482"/>
      <c r="F39" s="203"/>
      <c r="G39" s="203"/>
      <c r="H39" s="207"/>
      <c r="I39" s="504"/>
      <c r="J39" s="482"/>
      <c r="K39" s="203"/>
      <c r="L39" s="203"/>
      <c r="M39" s="203"/>
      <c r="N39" s="205"/>
      <c r="O39" s="205"/>
      <c r="P39" s="205"/>
      <c r="Q39" s="205"/>
      <c r="R39" s="206"/>
      <c r="S39" s="207"/>
      <c r="T39" s="207"/>
      <c r="U39" s="207"/>
      <c r="V39" s="207"/>
      <c r="W39" s="207"/>
      <c r="X39" s="207"/>
      <c r="Y39" s="207"/>
      <c r="Z39" s="207"/>
      <c r="AA39" s="207"/>
      <c r="AB39" s="207"/>
      <c r="AC39" s="207"/>
      <c r="AD39" s="207"/>
      <c r="AE39" s="207"/>
      <c r="AF39" s="207"/>
      <c r="AG39" s="207"/>
      <c r="AH39" s="207"/>
      <c r="AI39" s="314"/>
      <c r="AJ39" s="314"/>
      <c r="AK39" s="314"/>
      <c r="AL39" s="207"/>
      <c r="AM39" s="207"/>
      <c r="AN39" s="207"/>
      <c r="AO39" s="207"/>
      <c r="AP39" s="207"/>
      <c r="AQ39" s="207"/>
      <c r="AR39" s="207"/>
      <c r="AS39" s="207"/>
    </row>
    <row r="40" spans="1:45" s="63" customFormat="1" ht="9" customHeight="1" x14ac:dyDescent="0.25">
      <c r="A40" s="503"/>
      <c r="B40" s="203"/>
      <c r="C40" s="203"/>
      <c r="D40" s="203"/>
      <c r="E40" s="482"/>
      <c r="F40" s="203"/>
      <c r="G40" s="203"/>
      <c r="H40" s="203"/>
      <c r="I40" s="203"/>
      <c r="J40" s="482"/>
      <c r="K40" s="203"/>
      <c r="L40" s="505"/>
      <c r="M40" s="203"/>
      <c r="N40" s="205"/>
      <c r="O40" s="205"/>
      <c r="P40" s="205"/>
      <c r="Q40" s="205"/>
      <c r="R40" s="206"/>
      <c r="S40" s="207"/>
      <c r="T40" s="207"/>
      <c r="U40" s="207"/>
      <c r="V40" s="207"/>
      <c r="W40" s="207"/>
      <c r="X40" s="207"/>
      <c r="Y40" s="207"/>
      <c r="Z40" s="207"/>
      <c r="AA40" s="207"/>
      <c r="AB40" s="207"/>
      <c r="AC40" s="207"/>
      <c r="AD40" s="207"/>
      <c r="AE40" s="207"/>
      <c r="AF40" s="207"/>
      <c r="AG40" s="207"/>
      <c r="AH40" s="207"/>
      <c r="AI40" s="314"/>
      <c r="AJ40" s="314"/>
      <c r="AK40" s="314"/>
      <c r="AL40" s="207"/>
      <c r="AM40" s="207"/>
      <c r="AN40" s="207"/>
      <c r="AO40" s="207"/>
      <c r="AP40" s="207"/>
      <c r="AQ40" s="207"/>
      <c r="AR40" s="207"/>
      <c r="AS40" s="207"/>
    </row>
    <row r="41" spans="1:45" s="63" customFormat="1" ht="9" customHeight="1" x14ac:dyDescent="0.25">
      <c r="A41" s="503"/>
      <c r="B41" s="482"/>
      <c r="C41" s="482"/>
      <c r="D41" s="482"/>
      <c r="E41" s="482"/>
      <c r="F41" s="203"/>
      <c r="G41" s="203"/>
      <c r="H41" s="207"/>
      <c r="I41" s="203"/>
      <c r="J41" s="482"/>
      <c r="K41" s="504"/>
      <c r="L41" s="482"/>
      <c r="M41" s="203"/>
      <c r="N41" s="205"/>
      <c r="O41" s="205"/>
      <c r="P41" s="205"/>
      <c r="Q41" s="205"/>
      <c r="R41" s="206"/>
      <c r="S41" s="207"/>
      <c r="T41" s="207"/>
      <c r="U41" s="207"/>
      <c r="V41" s="207"/>
      <c r="W41" s="207"/>
      <c r="X41" s="207"/>
      <c r="Y41" s="207"/>
      <c r="Z41" s="207"/>
      <c r="AA41" s="207"/>
      <c r="AB41" s="207"/>
      <c r="AC41" s="207"/>
      <c r="AD41" s="207"/>
      <c r="AE41" s="207"/>
      <c r="AF41" s="207"/>
      <c r="AG41" s="207"/>
      <c r="AH41" s="207"/>
      <c r="AI41" s="314"/>
      <c r="AJ41" s="314"/>
      <c r="AK41" s="314"/>
      <c r="AL41" s="207"/>
      <c r="AM41" s="207"/>
      <c r="AN41" s="207"/>
      <c r="AO41" s="207"/>
      <c r="AP41" s="207"/>
      <c r="AQ41" s="207"/>
      <c r="AR41" s="207"/>
      <c r="AS41" s="207"/>
    </row>
    <row r="42" spans="1:45" s="63" customFormat="1" ht="9" customHeight="1" x14ac:dyDescent="0.25">
      <c r="A42" s="503"/>
      <c r="B42" s="203"/>
      <c r="C42" s="203"/>
      <c r="D42" s="203"/>
      <c r="E42" s="482"/>
      <c r="F42" s="203"/>
      <c r="G42" s="203"/>
      <c r="H42" s="203"/>
      <c r="I42" s="203"/>
      <c r="J42" s="482"/>
      <c r="K42" s="203"/>
      <c r="L42" s="203"/>
      <c r="M42" s="203"/>
      <c r="N42" s="205"/>
      <c r="O42" s="205"/>
      <c r="P42" s="205"/>
      <c r="Q42" s="205"/>
      <c r="R42" s="206"/>
      <c r="S42" s="313"/>
      <c r="T42" s="207"/>
      <c r="U42" s="207"/>
      <c r="V42" s="207"/>
      <c r="W42" s="207"/>
      <c r="X42" s="207"/>
      <c r="Y42" s="207"/>
      <c r="Z42" s="207"/>
      <c r="AA42" s="207"/>
      <c r="AB42" s="207"/>
      <c r="AC42" s="207"/>
      <c r="AD42" s="207"/>
      <c r="AE42" s="207"/>
      <c r="AF42" s="207"/>
      <c r="AG42" s="207"/>
      <c r="AH42" s="207"/>
      <c r="AI42" s="314"/>
      <c r="AJ42" s="314"/>
      <c r="AK42" s="314"/>
      <c r="AL42" s="207"/>
      <c r="AM42" s="207"/>
      <c r="AN42" s="207"/>
      <c r="AO42" s="207"/>
      <c r="AP42" s="207"/>
      <c r="AQ42" s="207"/>
      <c r="AR42" s="207"/>
      <c r="AS42" s="207"/>
    </row>
    <row r="43" spans="1:45" s="63" customFormat="1" ht="9" customHeight="1" x14ac:dyDescent="0.25">
      <c r="A43" s="503"/>
      <c r="B43" s="482"/>
      <c r="C43" s="482"/>
      <c r="D43" s="482"/>
      <c r="E43" s="482"/>
      <c r="F43" s="203"/>
      <c r="G43" s="203"/>
      <c r="H43" s="207"/>
      <c r="I43" s="504"/>
      <c r="J43" s="482"/>
      <c r="K43" s="203"/>
      <c r="L43" s="203"/>
      <c r="M43" s="203"/>
      <c r="N43" s="205"/>
      <c r="O43" s="205"/>
      <c r="P43" s="205"/>
      <c r="Q43" s="205"/>
      <c r="R43" s="206"/>
      <c r="S43" s="207"/>
      <c r="T43" s="207"/>
      <c r="U43" s="207"/>
      <c r="V43" s="207"/>
      <c r="W43" s="207"/>
      <c r="X43" s="207"/>
      <c r="Y43" s="207"/>
      <c r="Z43" s="207"/>
      <c r="AA43" s="207"/>
      <c r="AB43" s="207"/>
      <c r="AC43" s="207"/>
      <c r="AD43" s="207"/>
      <c r="AE43" s="207"/>
      <c r="AF43" s="207"/>
      <c r="AG43" s="207"/>
      <c r="AH43" s="207"/>
      <c r="AI43" s="314"/>
      <c r="AJ43" s="314"/>
      <c r="AK43" s="314"/>
      <c r="AL43" s="207"/>
      <c r="AM43" s="207"/>
      <c r="AN43" s="207"/>
      <c r="AO43" s="207"/>
      <c r="AP43" s="207"/>
      <c r="AQ43" s="207"/>
      <c r="AR43" s="207"/>
      <c r="AS43" s="207"/>
    </row>
    <row r="44" spans="1:45" s="63" customFormat="1" ht="9" customHeight="1" x14ac:dyDescent="0.25">
      <c r="A44" s="503"/>
      <c r="B44" s="203"/>
      <c r="C44" s="203"/>
      <c r="D44" s="203"/>
      <c r="E44" s="482"/>
      <c r="F44" s="203"/>
      <c r="G44" s="203"/>
      <c r="H44" s="203"/>
      <c r="I44" s="203"/>
      <c r="J44" s="482"/>
      <c r="K44" s="203"/>
      <c r="L44" s="203"/>
      <c r="M44" s="203"/>
      <c r="N44" s="205"/>
      <c r="O44" s="205"/>
      <c r="P44" s="205"/>
      <c r="Q44" s="205"/>
      <c r="R44" s="206"/>
      <c r="S44" s="207"/>
      <c r="T44" s="207"/>
      <c r="U44" s="207"/>
      <c r="V44" s="207"/>
      <c r="W44" s="207"/>
      <c r="X44" s="207"/>
      <c r="Y44" s="207"/>
      <c r="Z44" s="207"/>
      <c r="AA44" s="207"/>
      <c r="AB44" s="207"/>
      <c r="AC44" s="207"/>
      <c r="AD44" s="207"/>
      <c r="AE44" s="207"/>
      <c r="AF44" s="207"/>
      <c r="AG44" s="207"/>
      <c r="AH44" s="207"/>
      <c r="AI44" s="314"/>
      <c r="AJ44" s="314"/>
      <c r="AK44" s="314"/>
      <c r="AL44" s="207"/>
      <c r="AM44" s="207"/>
      <c r="AN44" s="207"/>
      <c r="AO44" s="207"/>
      <c r="AP44" s="207"/>
      <c r="AQ44" s="207"/>
      <c r="AR44" s="207"/>
      <c r="AS44" s="207"/>
    </row>
    <row r="45" spans="1:45" s="63" customFormat="1" ht="9" customHeight="1" x14ac:dyDescent="0.25">
      <c r="A45" s="503"/>
      <c r="B45" s="482"/>
      <c r="C45" s="482"/>
      <c r="D45" s="482"/>
      <c r="E45" s="482"/>
      <c r="F45" s="203"/>
      <c r="G45" s="203"/>
      <c r="H45" s="207"/>
      <c r="I45" s="203"/>
      <c r="J45" s="482"/>
      <c r="K45" s="203"/>
      <c r="L45" s="203"/>
      <c r="M45" s="504"/>
      <c r="N45" s="482"/>
      <c r="O45" s="203"/>
      <c r="P45" s="205"/>
      <c r="Q45" s="205"/>
      <c r="R45" s="206"/>
      <c r="S45" s="207"/>
      <c r="T45" s="207"/>
      <c r="U45" s="207"/>
      <c r="V45" s="207"/>
      <c r="W45" s="207"/>
      <c r="X45" s="207"/>
      <c r="Y45" s="207"/>
      <c r="Z45" s="207"/>
      <c r="AA45" s="207"/>
      <c r="AB45" s="207"/>
      <c r="AC45" s="207"/>
      <c r="AD45" s="207"/>
      <c r="AE45" s="207"/>
      <c r="AF45" s="207"/>
      <c r="AG45" s="207"/>
      <c r="AH45" s="207"/>
      <c r="AI45" s="314"/>
      <c r="AJ45" s="314"/>
      <c r="AK45" s="314"/>
      <c r="AL45" s="207"/>
      <c r="AM45" s="207"/>
      <c r="AN45" s="207"/>
      <c r="AO45" s="207"/>
      <c r="AP45" s="207"/>
      <c r="AQ45" s="207"/>
      <c r="AR45" s="207"/>
      <c r="AS45" s="207"/>
    </row>
    <row r="46" spans="1:45" s="63" customFormat="1" ht="9" customHeight="1" x14ac:dyDescent="0.25">
      <c r="A46" s="503"/>
      <c r="B46" s="203"/>
      <c r="C46" s="203"/>
      <c r="D46" s="203"/>
      <c r="E46" s="482"/>
      <c r="F46" s="203"/>
      <c r="G46" s="203"/>
      <c r="H46" s="203"/>
      <c r="I46" s="203"/>
      <c r="J46" s="482"/>
      <c r="K46" s="203"/>
      <c r="L46" s="203"/>
      <c r="M46" s="203"/>
      <c r="N46" s="205"/>
      <c r="O46" s="203"/>
      <c r="P46" s="205"/>
      <c r="Q46" s="205"/>
      <c r="R46" s="206"/>
      <c r="S46" s="207"/>
      <c r="T46" s="207"/>
      <c r="U46" s="207"/>
      <c r="V46" s="207"/>
      <c r="W46" s="207"/>
      <c r="X46" s="207"/>
      <c r="Y46" s="207"/>
      <c r="Z46" s="207"/>
      <c r="AA46" s="207"/>
      <c r="AB46" s="207"/>
      <c r="AC46" s="207"/>
      <c r="AD46" s="207"/>
      <c r="AE46" s="207"/>
      <c r="AF46" s="207"/>
      <c r="AG46" s="207"/>
      <c r="AH46" s="207"/>
      <c r="AI46" s="314"/>
      <c r="AJ46" s="314"/>
      <c r="AK46" s="314"/>
      <c r="AL46" s="207"/>
      <c r="AM46" s="207"/>
      <c r="AN46" s="207"/>
      <c r="AO46" s="207"/>
      <c r="AP46" s="207"/>
      <c r="AQ46" s="207"/>
      <c r="AR46" s="207"/>
      <c r="AS46" s="207"/>
    </row>
    <row r="47" spans="1:45" s="63" customFormat="1" ht="9" customHeight="1" x14ac:dyDescent="0.25">
      <c r="A47" s="503"/>
      <c r="B47" s="482"/>
      <c r="C47" s="482"/>
      <c r="D47" s="482"/>
      <c r="E47" s="482"/>
      <c r="F47" s="203"/>
      <c r="G47" s="203"/>
      <c r="H47" s="207"/>
      <c r="I47" s="504"/>
      <c r="J47" s="482"/>
      <c r="K47" s="203"/>
      <c r="L47" s="203"/>
      <c r="M47" s="203"/>
      <c r="N47" s="205"/>
      <c r="O47" s="205"/>
      <c r="P47" s="205"/>
      <c r="Q47" s="205"/>
      <c r="R47" s="206"/>
      <c r="S47" s="207"/>
      <c r="T47" s="207"/>
      <c r="U47" s="207"/>
      <c r="V47" s="207"/>
      <c r="W47" s="207"/>
      <c r="X47" s="207"/>
      <c r="Y47" s="207"/>
      <c r="Z47" s="207"/>
      <c r="AA47" s="207"/>
      <c r="AB47" s="207"/>
      <c r="AC47" s="207"/>
      <c r="AD47" s="207"/>
      <c r="AE47" s="207"/>
      <c r="AF47" s="207"/>
      <c r="AG47" s="207"/>
      <c r="AH47" s="207"/>
      <c r="AI47" s="314"/>
      <c r="AJ47" s="314"/>
      <c r="AK47" s="314"/>
      <c r="AL47" s="207"/>
      <c r="AM47" s="207"/>
      <c r="AN47" s="207"/>
      <c r="AO47" s="207"/>
      <c r="AP47" s="207"/>
      <c r="AQ47" s="207"/>
      <c r="AR47" s="207"/>
      <c r="AS47" s="207"/>
    </row>
    <row r="48" spans="1:45" s="63" customFormat="1" ht="9" customHeight="1" x14ac:dyDescent="0.25">
      <c r="A48" s="503"/>
      <c r="B48" s="203"/>
      <c r="C48" s="203"/>
      <c r="D48" s="203"/>
      <c r="E48" s="482"/>
      <c r="F48" s="203"/>
      <c r="G48" s="203"/>
      <c r="H48" s="203"/>
      <c r="I48" s="203"/>
      <c r="J48" s="482"/>
      <c r="K48" s="203"/>
      <c r="L48" s="505"/>
      <c r="M48" s="203"/>
      <c r="N48" s="205"/>
      <c r="O48" s="205"/>
      <c r="P48" s="205"/>
      <c r="Q48" s="205"/>
      <c r="R48" s="206"/>
      <c r="S48" s="207"/>
      <c r="T48" s="207"/>
      <c r="U48" s="207"/>
      <c r="V48" s="207"/>
      <c r="W48" s="207"/>
      <c r="X48" s="207"/>
      <c r="Y48" s="207"/>
      <c r="Z48" s="207"/>
      <c r="AA48" s="207"/>
      <c r="AB48" s="207"/>
      <c r="AC48" s="207"/>
      <c r="AD48" s="207"/>
      <c r="AE48" s="207"/>
      <c r="AF48" s="207"/>
      <c r="AG48" s="207"/>
      <c r="AH48" s="207"/>
      <c r="AI48" s="314"/>
      <c r="AJ48" s="314"/>
      <c r="AK48" s="314"/>
      <c r="AL48" s="207"/>
      <c r="AM48" s="207"/>
      <c r="AN48" s="207"/>
      <c r="AO48" s="207"/>
      <c r="AP48" s="207"/>
      <c r="AQ48" s="207"/>
      <c r="AR48" s="207"/>
      <c r="AS48" s="207"/>
    </row>
    <row r="49" spans="1:45" s="63" customFormat="1" ht="9" customHeight="1" x14ac:dyDescent="0.25">
      <c r="A49" s="503"/>
      <c r="B49" s="482"/>
      <c r="C49" s="482"/>
      <c r="D49" s="482"/>
      <c r="E49" s="482"/>
      <c r="F49" s="203"/>
      <c r="G49" s="203"/>
      <c r="H49" s="207"/>
      <c r="I49" s="203"/>
      <c r="J49" s="482"/>
      <c r="K49" s="504"/>
      <c r="L49" s="482"/>
      <c r="M49" s="203"/>
      <c r="N49" s="205"/>
      <c r="O49" s="205"/>
      <c r="P49" s="205"/>
      <c r="Q49" s="205"/>
      <c r="R49" s="206"/>
      <c r="S49" s="207"/>
      <c r="T49" s="207"/>
      <c r="U49" s="207"/>
      <c r="V49" s="207"/>
      <c r="W49" s="207"/>
      <c r="X49" s="207"/>
      <c r="Y49" s="207"/>
      <c r="Z49" s="207"/>
      <c r="AA49" s="207"/>
      <c r="AB49" s="207"/>
      <c r="AC49" s="207"/>
      <c r="AD49" s="207"/>
      <c r="AE49" s="207"/>
      <c r="AF49" s="207"/>
      <c r="AG49" s="207"/>
      <c r="AH49" s="207"/>
      <c r="AI49" s="314"/>
      <c r="AJ49" s="314"/>
      <c r="AK49" s="314"/>
      <c r="AL49" s="207"/>
      <c r="AM49" s="207"/>
      <c r="AN49" s="207"/>
      <c r="AO49" s="207"/>
      <c r="AP49" s="207"/>
      <c r="AQ49" s="207"/>
      <c r="AR49" s="207"/>
      <c r="AS49" s="207"/>
    </row>
    <row r="50" spans="1:45" s="63" customFormat="1" ht="9" customHeight="1" x14ac:dyDescent="0.25">
      <c r="A50" s="503"/>
      <c r="B50" s="203"/>
      <c r="C50" s="203"/>
      <c r="D50" s="203"/>
      <c r="E50" s="482"/>
      <c r="F50" s="203"/>
      <c r="G50" s="203"/>
      <c r="H50" s="203"/>
      <c r="I50" s="203"/>
      <c r="J50" s="482"/>
      <c r="K50" s="203"/>
      <c r="L50" s="203"/>
      <c r="M50" s="203"/>
      <c r="N50" s="205"/>
      <c r="O50" s="205"/>
      <c r="P50" s="205"/>
      <c r="Q50" s="205"/>
      <c r="R50" s="206"/>
      <c r="S50" s="207"/>
      <c r="T50" s="207"/>
      <c r="U50" s="207"/>
      <c r="V50" s="207"/>
      <c r="W50" s="207"/>
      <c r="X50" s="207"/>
      <c r="Y50" s="207"/>
      <c r="Z50" s="207"/>
      <c r="AA50" s="207"/>
      <c r="AB50" s="207"/>
      <c r="AC50" s="207"/>
      <c r="AD50" s="207"/>
      <c r="AE50" s="207"/>
      <c r="AF50" s="207"/>
      <c r="AG50" s="207"/>
      <c r="AH50" s="207"/>
      <c r="AI50" s="314"/>
      <c r="AJ50" s="314"/>
      <c r="AK50" s="314"/>
      <c r="AL50" s="207"/>
      <c r="AM50" s="207"/>
      <c r="AN50" s="207"/>
      <c r="AO50" s="207"/>
      <c r="AP50" s="207"/>
      <c r="AQ50" s="207"/>
      <c r="AR50" s="207"/>
      <c r="AS50" s="207"/>
    </row>
    <row r="51" spans="1:45" s="63" customFormat="1" ht="9" customHeight="1" x14ac:dyDescent="0.25">
      <c r="A51" s="503"/>
      <c r="B51" s="482"/>
      <c r="C51" s="482"/>
      <c r="D51" s="482"/>
      <c r="E51" s="482"/>
      <c r="F51" s="203"/>
      <c r="G51" s="203"/>
      <c r="H51" s="207"/>
      <c r="I51" s="504"/>
      <c r="J51" s="482"/>
      <c r="K51" s="203"/>
      <c r="L51" s="203"/>
      <c r="M51" s="203"/>
      <c r="N51" s="205"/>
      <c r="O51" s="205"/>
      <c r="P51" s="205"/>
      <c r="Q51" s="205"/>
      <c r="R51" s="206"/>
      <c r="S51" s="207"/>
      <c r="T51" s="207"/>
      <c r="U51" s="207"/>
      <c r="V51" s="207"/>
      <c r="W51" s="207"/>
      <c r="X51" s="207"/>
      <c r="Y51" s="207"/>
      <c r="Z51" s="207"/>
      <c r="AA51" s="207"/>
      <c r="AB51" s="207"/>
      <c r="AC51" s="207"/>
      <c r="AD51" s="207"/>
      <c r="AE51" s="207"/>
      <c r="AF51" s="207"/>
      <c r="AG51" s="207"/>
      <c r="AH51" s="207"/>
      <c r="AI51" s="314"/>
      <c r="AJ51" s="314"/>
      <c r="AK51" s="314"/>
      <c r="AL51" s="207"/>
      <c r="AM51" s="207"/>
      <c r="AN51" s="207"/>
      <c r="AO51" s="207"/>
      <c r="AP51" s="207"/>
      <c r="AQ51" s="207"/>
      <c r="AR51" s="207"/>
      <c r="AS51" s="207"/>
    </row>
    <row r="52" spans="1:45" s="63" customFormat="1" ht="9" customHeight="1" x14ac:dyDescent="0.25">
      <c r="A52" s="502"/>
      <c r="B52" s="203"/>
      <c r="C52" s="203"/>
      <c r="D52" s="203"/>
      <c r="E52" s="482"/>
      <c r="F52" s="203"/>
      <c r="G52" s="203"/>
      <c r="H52" s="203"/>
      <c r="I52" s="203"/>
      <c r="J52" s="482"/>
      <c r="K52" s="203"/>
      <c r="L52" s="203"/>
      <c r="M52" s="203"/>
      <c r="N52" s="203"/>
      <c r="O52" s="203"/>
      <c r="P52" s="203"/>
      <c r="Q52" s="205"/>
      <c r="R52" s="206"/>
      <c r="S52" s="207"/>
      <c r="T52" s="207"/>
      <c r="U52" s="207"/>
      <c r="V52" s="207"/>
      <c r="W52" s="207"/>
      <c r="X52" s="207"/>
      <c r="Y52" s="207"/>
      <c r="Z52" s="207"/>
      <c r="AA52" s="207"/>
      <c r="AB52" s="207"/>
      <c r="AC52" s="207"/>
      <c r="AD52" s="207"/>
      <c r="AE52" s="207"/>
      <c r="AF52" s="207"/>
      <c r="AG52" s="207"/>
      <c r="AH52" s="207"/>
      <c r="AI52" s="314"/>
      <c r="AJ52" s="314"/>
      <c r="AK52" s="314"/>
      <c r="AL52" s="207"/>
      <c r="AM52" s="207"/>
      <c r="AN52" s="207"/>
      <c r="AO52" s="207"/>
      <c r="AP52" s="207"/>
      <c r="AQ52" s="207"/>
      <c r="AR52" s="207"/>
      <c r="AS52" s="207"/>
    </row>
    <row r="53" spans="1:45" s="10" customFormat="1" ht="6.75" customHeight="1" x14ac:dyDescent="0.25">
      <c r="A53" s="304"/>
      <c r="B53" s="304"/>
      <c r="C53" s="304"/>
      <c r="D53" s="304"/>
      <c r="E53" s="304"/>
      <c r="F53" s="307"/>
      <c r="G53" s="307"/>
      <c r="H53" s="307"/>
      <c r="I53" s="307"/>
      <c r="J53" s="306"/>
      <c r="K53" s="307"/>
      <c r="L53" s="308"/>
      <c r="M53" s="307"/>
      <c r="N53" s="308"/>
      <c r="O53" s="307"/>
      <c r="P53" s="308"/>
      <c r="Q53" s="307"/>
      <c r="R53" s="308"/>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row>
    <row r="54" spans="1:45" s="21" customFormat="1" ht="10.5" customHeight="1" x14ac:dyDescent="0.25">
      <c r="A54" s="242" t="s">
        <v>54</v>
      </c>
      <c r="B54" s="243"/>
      <c r="C54" s="243"/>
      <c r="D54" s="244"/>
      <c r="E54" s="245" t="s">
        <v>60</v>
      </c>
      <c r="F54" s="246" t="s">
        <v>61</v>
      </c>
      <c r="G54" s="245"/>
      <c r="H54" s="245"/>
      <c r="I54" s="247"/>
      <c r="J54" s="245" t="s">
        <v>60</v>
      </c>
      <c r="K54" s="246" t="s">
        <v>123</v>
      </c>
      <c r="L54" s="248"/>
      <c r="M54" s="246" t="s">
        <v>124</v>
      </c>
      <c r="N54" s="249"/>
      <c r="O54" s="250" t="s">
        <v>125</v>
      </c>
      <c r="P54" s="250"/>
      <c r="Q54" s="251"/>
      <c r="R54" s="252"/>
      <c r="T54" s="258"/>
      <c r="U54" s="258"/>
      <c r="V54" s="258"/>
      <c r="W54" s="258"/>
      <c r="X54" s="258"/>
      <c r="Y54" s="258"/>
      <c r="Z54" s="258"/>
      <c r="AA54" s="258"/>
      <c r="AB54" s="258"/>
      <c r="AC54" s="258"/>
      <c r="AD54" s="258"/>
      <c r="AE54" s="258"/>
      <c r="AF54" s="258"/>
      <c r="AG54" s="258"/>
      <c r="AH54" s="258"/>
      <c r="AI54" s="508"/>
      <c r="AJ54" s="508"/>
      <c r="AK54" s="508"/>
      <c r="AL54" s="258"/>
      <c r="AM54" s="258"/>
      <c r="AN54" s="258"/>
      <c r="AO54" s="258"/>
      <c r="AP54" s="258"/>
      <c r="AQ54" s="258"/>
      <c r="AR54" s="258"/>
      <c r="AS54" s="258"/>
    </row>
    <row r="55" spans="1:45" s="21" customFormat="1" ht="9" customHeight="1" x14ac:dyDescent="0.25">
      <c r="A55" s="400" t="s">
        <v>65</v>
      </c>
      <c r="B55" s="401"/>
      <c r="C55" s="509"/>
      <c r="D55" s="402"/>
      <c r="E55" s="259">
        <v>1</v>
      </c>
      <c r="F55" s="258" t="str">
        <f>IF(E55&gt;$R$62,,UPPER(VLOOKUP(E55,'1MD ELO (2)'!$A$7:$Q$134,2)))</f>
        <v>NÁNÁSI</v>
      </c>
      <c r="G55" s="259"/>
      <c r="H55" s="258"/>
      <c r="I55" s="260"/>
      <c r="J55" s="510" t="s">
        <v>66</v>
      </c>
      <c r="K55" s="416"/>
      <c r="L55" s="417"/>
      <c r="M55" s="416"/>
      <c r="N55" s="511"/>
      <c r="O55" s="407" t="s">
        <v>67</v>
      </c>
      <c r="P55" s="512"/>
      <c r="Q55" s="512"/>
      <c r="R55" s="511"/>
      <c r="T55" s="258"/>
      <c r="U55" s="258"/>
      <c r="V55" s="258"/>
      <c r="W55" s="258"/>
      <c r="X55" s="258"/>
      <c r="Y55" s="258"/>
      <c r="Z55" s="258"/>
      <c r="AA55" s="258"/>
      <c r="AB55" s="258"/>
      <c r="AC55" s="258"/>
      <c r="AD55" s="258"/>
      <c r="AE55" s="258"/>
      <c r="AF55" s="258"/>
      <c r="AG55" s="258"/>
      <c r="AH55" s="258"/>
      <c r="AI55" s="508"/>
      <c r="AJ55" s="508"/>
      <c r="AK55" s="508"/>
      <c r="AL55" s="258"/>
      <c r="AM55" s="258"/>
      <c r="AN55" s="258"/>
      <c r="AO55" s="258"/>
      <c r="AP55" s="258"/>
      <c r="AQ55" s="258"/>
      <c r="AR55" s="258"/>
      <c r="AS55" s="258"/>
    </row>
    <row r="56" spans="1:45" s="21" customFormat="1" ht="9" customHeight="1" x14ac:dyDescent="0.25">
      <c r="A56" s="411" t="s">
        <v>126</v>
      </c>
      <c r="B56" s="412"/>
      <c r="C56" s="513"/>
      <c r="D56" s="413"/>
      <c r="E56" s="259">
        <v>2</v>
      </c>
      <c r="F56" s="258" t="str">
        <f>IF(E56&gt;$R$62,,UPPER(VLOOKUP(E56,'1MD ELO (2)'!$A$7:$Q$134,2)))</f>
        <v>LENTE</v>
      </c>
      <c r="G56" s="259"/>
      <c r="H56" s="258"/>
      <c r="I56" s="260"/>
      <c r="J56" s="510" t="s">
        <v>69</v>
      </c>
      <c r="K56" s="416"/>
      <c r="L56" s="417"/>
      <c r="M56" s="416"/>
      <c r="N56" s="511"/>
      <c r="O56" s="292"/>
      <c r="P56" s="424"/>
      <c r="Q56" s="412"/>
      <c r="R56" s="514"/>
      <c r="T56" s="258"/>
      <c r="U56" s="258"/>
      <c r="V56" s="258"/>
      <c r="W56" s="258"/>
      <c r="X56" s="258"/>
      <c r="Y56" s="258"/>
      <c r="Z56" s="258"/>
      <c r="AA56" s="258"/>
      <c r="AB56" s="258"/>
      <c r="AC56" s="258"/>
      <c r="AD56" s="258"/>
      <c r="AE56" s="258"/>
      <c r="AF56" s="258"/>
      <c r="AG56" s="258"/>
      <c r="AH56" s="258"/>
      <c r="AI56" s="508"/>
      <c r="AJ56" s="508"/>
      <c r="AK56" s="508"/>
      <c r="AL56" s="258"/>
      <c r="AM56" s="258"/>
      <c r="AN56" s="258"/>
      <c r="AO56" s="258"/>
      <c r="AP56" s="258"/>
      <c r="AQ56" s="258"/>
      <c r="AR56" s="258"/>
      <c r="AS56" s="258"/>
    </row>
    <row r="57" spans="1:45" s="21" customFormat="1" ht="9" customHeight="1" x14ac:dyDescent="0.25">
      <c r="A57" s="275"/>
      <c r="B57" s="276"/>
      <c r="C57" s="277"/>
      <c r="D57" s="278"/>
      <c r="E57" s="259"/>
      <c r="F57" s="258"/>
      <c r="G57" s="259"/>
      <c r="H57" s="258"/>
      <c r="I57" s="260"/>
      <c r="J57" s="510" t="s">
        <v>70</v>
      </c>
      <c r="K57" s="416"/>
      <c r="L57" s="417"/>
      <c r="M57" s="416"/>
      <c r="N57" s="511"/>
      <c r="O57" s="407" t="s">
        <v>71</v>
      </c>
      <c r="P57" s="512"/>
      <c r="Q57" s="512"/>
      <c r="R57" s="511"/>
      <c r="T57" s="258"/>
      <c r="U57" s="258"/>
      <c r="V57" s="258"/>
      <c r="W57" s="258"/>
      <c r="X57" s="258"/>
      <c r="Y57" s="258"/>
      <c r="Z57" s="258"/>
      <c r="AA57" s="258"/>
      <c r="AB57" s="258"/>
      <c r="AC57" s="258"/>
      <c r="AD57" s="258"/>
      <c r="AE57" s="258"/>
      <c r="AF57" s="258"/>
      <c r="AG57" s="258"/>
      <c r="AH57" s="258"/>
      <c r="AI57" s="508"/>
      <c r="AJ57" s="508"/>
      <c r="AK57" s="508"/>
      <c r="AL57" s="258"/>
      <c r="AM57" s="258"/>
      <c r="AN57" s="258"/>
      <c r="AO57" s="258"/>
      <c r="AP57" s="258"/>
      <c r="AQ57" s="258"/>
      <c r="AR57" s="258"/>
      <c r="AS57" s="258"/>
    </row>
    <row r="58" spans="1:45" s="21" customFormat="1" ht="9" customHeight="1" x14ac:dyDescent="0.25">
      <c r="A58" s="279"/>
      <c r="B58" s="182"/>
      <c r="C58" s="182"/>
      <c r="D58" s="280"/>
      <c r="E58" s="259"/>
      <c r="F58" s="258"/>
      <c r="G58" s="259"/>
      <c r="H58" s="258"/>
      <c r="I58" s="260"/>
      <c r="J58" s="510" t="s">
        <v>72</v>
      </c>
      <c r="K58" s="416"/>
      <c r="L58" s="417"/>
      <c r="M58" s="416"/>
      <c r="N58" s="511"/>
      <c r="O58" s="416"/>
      <c r="P58" s="417"/>
      <c r="Q58" s="416"/>
      <c r="R58" s="511"/>
      <c r="T58" s="258"/>
      <c r="U58" s="258"/>
      <c r="V58" s="258"/>
      <c r="W58" s="258"/>
      <c r="X58" s="258"/>
      <c r="Y58" s="258"/>
      <c r="Z58" s="258"/>
      <c r="AA58" s="258"/>
      <c r="AB58" s="258"/>
      <c r="AC58" s="258"/>
      <c r="AD58" s="258"/>
      <c r="AE58" s="258"/>
      <c r="AF58" s="258"/>
      <c r="AG58" s="258"/>
      <c r="AH58" s="258"/>
      <c r="AI58" s="508"/>
      <c r="AJ58" s="508"/>
      <c r="AK58" s="508"/>
      <c r="AL58" s="258"/>
      <c r="AM58" s="258"/>
      <c r="AN58" s="258"/>
      <c r="AO58" s="258"/>
      <c r="AP58" s="258"/>
      <c r="AQ58" s="258"/>
      <c r="AR58" s="258"/>
      <c r="AS58" s="258"/>
    </row>
    <row r="59" spans="1:45" s="21" customFormat="1" ht="9" customHeight="1" x14ac:dyDescent="0.25">
      <c r="A59" s="281"/>
      <c r="B59" s="282"/>
      <c r="C59" s="282"/>
      <c r="D59" s="283"/>
      <c r="E59" s="259"/>
      <c r="F59" s="258"/>
      <c r="G59" s="259"/>
      <c r="H59" s="258"/>
      <c r="I59" s="260"/>
      <c r="J59" s="510" t="s">
        <v>73</v>
      </c>
      <c r="K59" s="416"/>
      <c r="L59" s="417"/>
      <c r="M59" s="416"/>
      <c r="N59" s="511"/>
      <c r="O59" s="412"/>
      <c r="P59" s="424"/>
      <c r="Q59" s="412"/>
      <c r="R59" s="514"/>
      <c r="T59" s="258"/>
      <c r="U59" s="258"/>
      <c r="V59" s="258"/>
      <c r="W59" s="258"/>
      <c r="X59" s="258"/>
      <c r="Y59" s="258"/>
      <c r="Z59" s="258"/>
      <c r="AA59" s="258"/>
      <c r="AB59" s="258"/>
      <c r="AC59" s="258"/>
      <c r="AD59" s="258"/>
      <c r="AE59" s="258"/>
      <c r="AF59" s="258"/>
      <c r="AG59" s="258"/>
      <c r="AH59" s="258"/>
      <c r="AI59" s="508"/>
      <c r="AJ59" s="508"/>
      <c r="AK59" s="508"/>
      <c r="AL59" s="258"/>
      <c r="AM59" s="258"/>
      <c r="AN59" s="258"/>
      <c r="AO59" s="258"/>
      <c r="AP59" s="258"/>
      <c r="AQ59" s="258"/>
      <c r="AR59" s="258"/>
      <c r="AS59" s="258"/>
    </row>
    <row r="60" spans="1:45" s="21" customFormat="1" ht="9" customHeight="1" x14ac:dyDescent="0.25">
      <c r="A60" s="284"/>
      <c r="B60" s="19"/>
      <c r="C60" s="182"/>
      <c r="D60" s="280"/>
      <c r="E60" s="259"/>
      <c r="F60" s="258"/>
      <c r="G60" s="259"/>
      <c r="H60" s="258"/>
      <c r="I60" s="260"/>
      <c r="J60" s="510" t="s">
        <v>74</v>
      </c>
      <c r="K60" s="416"/>
      <c r="L60" s="417"/>
      <c r="M60" s="416"/>
      <c r="N60" s="511"/>
      <c r="O60" s="407" t="s">
        <v>34</v>
      </c>
      <c r="P60" s="512"/>
      <c r="Q60" s="512"/>
      <c r="R60" s="511"/>
      <c r="T60" s="258"/>
      <c r="U60" s="258"/>
      <c r="V60" s="258"/>
      <c r="W60" s="258"/>
      <c r="X60" s="258"/>
      <c r="Y60" s="258"/>
      <c r="Z60" s="258"/>
      <c r="AA60" s="258"/>
      <c r="AB60" s="258"/>
      <c r="AC60" s="258"/>
      <c r="AD60" s="258"/>
      <c r="AE60" s="258"/>
      <c r="AF60" s="258"/>
      <c r="AG60" s="258"/>
      <c r="AH60" s="258"/>
      <c r="AI60" s="508"/>
      <c r="AJ60" s="508"/>
      <c r="AK60" s="508"/>
      <c r="AL60" s="258"/>
      <c r="AM60" s="258"/>
      <c r="AN60" s="258"/>
      <c r="AO60" s="258"/>
      <c r="AP60" s="258"/>
      <c r="AQ60" s="258"/>
      <c r="AR60" s="258"/>
      <c r="AS60" s="258"/>
    </row>
    <row r="61" spans="1:45" s="21" customFormat="1" ht="9" customHeight="1" x14ac:dyDescent="0.25">
      <c r="A61" s="284"/>
      <c r="B61" s="19"/>
      <c r="C61" s="285"/>
      <c r="D61" s="286"/>
      <c r="E61" s="259"/>
      <c r="F61" s="258"/>
      <c r="G61" s="259"/>
      <c r="H61" s="258"/>
      <c r="I61" s="260"/>
      <c r="J61" s="510" t="s">
        <v>75</v>
      </c>
      <c r="K61" s="416"/>
      <c r="L61" s="417"/>
      <c r="M61" s="416"/>
      <c r="N61" s="511"/>
      <c r="O61" s="416"/>
      <c r="P61" s="417"/>
      <c r="Q61" s="416"/>
      <c r="R61" s="511"/>
      <c r="T61" s="258"/>
      <c r="U61" s="258"/>
      <c r="V61" s="258"/>
      <c r="W61" s="258"/>
      <c r="X61" s="258"/>
      <c r="Y61" s="258"/>
      <c r="Z61" s="258"/>
      <c r="AA61" s="258"/>
      <c r="AB61" s="258"/>
      <c r="AC61" s="258"/>
      <c r="AD61" s="258"/>
      <c r="AE61" s="258"/>
      <c r="AF61" s="258"/>
      <c r="AG61" s="258"/>
      <c r="AH61" s="258"/>
      <c r="AI61" s="508"/>
      <c r="AJ61" s="508"/>
      <c r="AK61" s="508"/>
      <c r="AL61" s="258"/>
      <c r="AM61" s="258"/>
      <c r="AN61" s="258"/>
      <c r="AO61" s="258"/>
      <c r="AP61" s="258"/>
      <c r="AQ61" s="258"/>
      <c r="AR61" s="258"/>
      <c r="AS61" s="258"/>
    </row>
    <row r="62" spans="1:45" s="21" customFormat="1" ht="9" customHeight="1" x14ac:dyDescent="0.25">
      <c r="A62" s="287"/>
      <c r="B62" s="288"/>
      <c r="C62" s="289"/>
      <c r="D62" s="290"/>
      <c r="E62" s="293"/>
      <c r="F62" s="292"/>
      <c r="G62" s="293"/>
      <c r="H62" s="292"/>
      <c r="I62" s="294"/>
      <c r="J62" s="515" t="s">
        <v>76</v>
      </c>
      <c r="K62" s="412"/>
      <c r="L62" s="424"/>
      <c r="M62" s="412"/>
      <c r="N62" s="514"/>
      <c r="O62" s="412">
        <f>R4</f>
        <v>0</v>
      </c>
      <c r="P62" s="424"/>
      <c r="Q62" s="412"/>
      <c r="R62" s="296">
        <f>MIN(4,'1MD ELO (2)'!Q5)</f>
        <v>4</v>
      </c>
      <c r="T62" s="258"/>
      <c r="U62" s="258"/>
      <c r="V62" s="258"/>
      <c r="W62" s="258"/>
      <c r="X62" s="258"/>
      <c r="Y62" s="258"/>
      <c r="Z62" s="258"/>
      <c r="AA62" s="258"/>
      <c r="AB62" s="258"/>
      <c r="AC62" s="258"/>
      <c r="AD62" s="258"/>
      <c r="AE62" s="258"/>
      <c r="AF62" s="258"/>
      <c r="AG62" s="258"/>
      <c r="AH62" s="258"/>
      <c r="AI62" s="508"/>
      <c r="AJ62" s="508"/>
      <c r="AK62" s="508"/>
      <c r="AL62" s="258"/>
      <c r="AM62" s="258"/>
      <c r="AN62" s="258"/>
      <c r="AO62" s="258"/>
      <c r="AP62" s="258"/>
      <c r="AQ62" s="258"/>
      <c r="AR62" s="258"/>
      <c r="AS62" s="258"/>
    </row>
    <row r="63" spans="1:45" ht="13.2" x14ac:dyDescent="0.25">
      <c r="T63" s="377"/>
      <c r="U63" s="377"/>
      <c r="V63" s="377"/>
      <c r="W63" s="377"/>
      <c r="X63" s="377"/>
      <c r="Y63" s="377"/>
      <c r="Z63" s="377"/>
      <c r="AA63" s="377"/>
      <c r="AB63" s="377"/>
      <c r="AC63" s="377"/>
      <c r="AD63" s="377"/>
      <c r="AE63" s="377"/>
      <c r="AF63" s="377"/>
      <c r="AG63" s="377"/>
      <c r="AH63" s="377"/>
      <c r="AL63" s="377"/>
      <c r="AM63" s="377"/>
      <c r="AN63" s="377"/>
      <c r="AO63" s="377"/>
      <c r="AP63" s="377"/>
      <c r="AQ63" s="377"/>
      <c r="AR63" s="377"/>
      <c r="AS63" s="377"/>
    </row>
    <row r="64" spans="1:45" ht="13.2" x14ac:dyDescent="0.25">
      <c r="T64" s="377"/>
      <c r="U64" s="377"/>
      <c r="V64" s="377"/>
      <c r="W64" s="377"/>
      <c r="X64" s="377"/>
      <c r="Y64" s="377"/>
      <c r="Z64" s="377"/>
      <c r="AA64" s="377"/>
      <c r="AB64" s="377"/>
      <c r="AC64" s="377"/>
      <c r="AD64" s="377"/>
      <c r="AE64" s="377"/>
      <c r="AF64" s="377"/>
      <c r="AG64" s="377"/>
      <c r="AH64" s="377"/>
      <c r="AL64" s="377"/>
      <c r="AM64" s="377"/>
      <c r="AN64" s="377"/>
      <c r="AO64" s="377"/>
      <c r="AP64" s="377"/>
      <c r="AQ64" s="377"/>
      <c r="AR64" s="377"/>
      <c r="AS64" s="377"/>
    </row>
    <row r="65" spans="20:45" ht="13.2" x14ac:dyDescent="0.25">
      <c r="T65" s="377"/>
      <c r="U65" s="377"/>
      <c r="V65" s="377"/>
      <c r="W65" s="377"/>
      <c r="X65" s="377"/>
      <c r="Y65" s="377"/>
      <c r="Z65" s="377"/>
      <c r="AA65" s="377"/>
      <c r="AB65" s="377"/>
      <c r="AC65" s="377"/>
      <c r="AD65" s="377"/>
      <c r="AE65" s="377"/>
      <c r="AF65" s="377"/>
      <c r="AG65" s="377"/>
      <c r="AH65" s="377"/>
      <c r="AL65" s="377"/>
      <c r="AM65" s="377"/>
      <c r="AN65" s="377"/>
      <c r="AO65" s="377"/>
      <c r="AP65" s="377"/>
      <c r="AQ65" s="377"/>
      <c r="AR65" s="377"/>
      <c r="AS65" s="377"/>
    </row>
    <row r="66" spans="20:45" ht="13.2" x14ac:dyDescent="0.25">
      <c r="T66" s="377"/>
      <c r="U66" s="377"/>
      <c r="V66" s="377"/>
      <c r="W66" s="377"/>
      <c r="X66" s="377"/>
      <c r="Y66" s="377"/>
      <c r="Z66" s="377"/>
      <c r="AA66" s="377"/>
      <c r="AB66" s="377"/>
      <c r="AC66" s="377"/>
      <c r="AD66" s="377"/>
      <c r="AE66" s="377"/>
      <c r="AF66" s="377"/>
      <c r="AG66" s="377"/>
      <c r="AH66" s="377"/>
      <c r="AL66" s="377"/>
      <c r="AM66" s="377"/>
      <c r="AN66" s="377"/>
      <c r="AO66" s="377"/>
      <c r="AP66" s="377"/>
      <c r="AQ66" s="377"/>
      <c r="AR66" s="377"/>
      <c r="AS66" s="377"/>
    </row>
    <row r="67" spans="20:45" ht="13.2" x14ac:dyDescent="0.25">
      <c r="T67" s="377"/>
      <c r="U67" s="377"/>
      <c r="V67" s="377"/>
      <c r="W67" s="377"/>
      <c r="X67" s="377"/>
      <c r="Y67" s="377"/>
      <c r="Z67" s="377"/>
      <c r="AA67" s="377"/>
      <c r="AB67" s="377"/>
      <c r="AC67" s="377"/>
      <c r="AD67" s="377"/>
      <c r="AE67" s="377"/>
      <c r="AF67" s="377"/>
      <c r="AG67" s="377"/>
      <c r="AH67" s="377"/>
      <c r="AL67" s="377"/>
      <c r="AM67" s="377"/>
      <c r="AN67" s="377"/>
      <c r="AO67" s="377"/>
      <c r="AP67" s="377"/>
      <c r="AQ67" s="377"/>
      <c r="AR67" s="377"/>
      <c r="AS67" s="377"/>
    </row>
    <row r="68" spans="20:45" ht="13.2" x14ac:dyDescent="0.25">
      <c r="T68" s="377"/>
      <c r="U68" s="377"/>
      <c r="V68" s="377"/>
      <c r="W68" s="377"/>
      <c r="X68" s="377"/>
      <c r="Y68" s="377"/>
      <c r="Z68" s="377"/>
      <c r="AA68" s="377"/>
      <c r="AB68" s="377"/>
      <c r="AC68" s="377"/>
      <c r="AD68" s="377"/>
      <c r="AE68" s="377"/>
      <c r="AF68" s="377"/>
      <c r="AG68" s="377"/>
      <c r="AH68" s="377"/>
      <c r="AL68" s="377"/>
      <c r="AM68" s="377"/>
      <c r="AN68" s="377"/>
      <c r="AO68" s="377"/>
      <c r="AP68" s="377"/>
      <c r="AQ68" s="377"/>
      <c r="AR68" s="377"/>
      <c r="AS68" s="377"/>
    </row>
    <row r="69" spans="20:45" ht="13.2" x14ac:dyDescent="0.25">
      <c r="T69" s="377"/>
      <c r="U69" s="377"/>
      <c r="V69" s="377"/>
      <c r="W69" s="377"/>
      <c r="X69" s="377"/>
      <c r="Y69" s="377"/>
      <c r="Z69" s="377"/>
      <c r="AA69" s="377"/>
      <c r="AB69" s="377"/>
      <c r="AC69" s="377"/>
      <c r="AD69" s="377"/>
      <c r="AE69" s="377"/>
      <c r="AF69" s="377"/>
      <c r="AG69" s="377"/>
      <c r="AH69" s="377"/>
      <c r="AL69" s="377"/>
      <c r="AM69" s="377"/>
      <c r="AN69" s="377"/>
      <c r="AO69" s="377"/>
      <c r="AP69" s="377"/>
      <c r="AQ69" s="377"/>
      <c r="AR69" s="377"/>
      <c r="AS69" s="377"/>
    </row>
    <row r="70" spans="20:45" ht="13.2" x14ac:dyDescent="0.25">
      <c r="T70" s="377"/>
      <c r="U70" s="377"/>
      <c r="V70" s="377"/>
      <c r="W70" s="377"/>
      <c r="X70" s="377"/>
      <c r="Y70" s="377"/>
      <c r="Z70" s="377"/>
      <c r="AA70" s="377"/>
      <c r="AB70" s="377"/>
      <c r="AC70" s="377"/>
      <c r="AD70" s="377"/>
      <c r="AE70" s="377"/>
      <c r="AF70" s="377"/>
      <c r="AG70" s="377"/>
      <c r="AH70" s="377"/>
      <c r="AL70" s="377"/>
      <c r="AM70" s="377"/>
      <c r="AN70" s="377"/>
      <c r="AO70" s="377"/>
      <c r="AP70" s="377"/>
      <c r="AQ70" s="377"/>
      <c r="AR70" s="377"/>
      <c r="AS70" s="377"/>
    </row>
    <row r="71" spans="20:45" ht="13.2" x14ac:dyDescent="0.25">
      <c r="T71" s="377"/>
      <c r="U71" s="377"/>
      <c r="V71" s="377"/>
      <c r="W71" s="377"/>
      <c r="X71" s="377"/>
      <c r="Y71" s="377"/>
      <c r="Z71" s="377"/>
      <c r="AA71" s="377"/>
      <c r="AB71" s="377"/>
      <c r="AC71" s="377"/>
      <c r="AD71" s="377"/>
      <c r="AE71" s="377"/>
      <c r="AF71" s="377"/>
      <c r="AG71" s="377"/>
      <c r="AH71" s="377"/>
      <c r="AL71" s="377"/>
      <c r="AM71" s="377"/>
      <c r="AN71" s="377"/>
      <c r="AO71" s="377"/>
      <c r="AP71" s="377"/>
      <c r="AQ71" s="377"/>
      <c r="AR71" s="377"/>
      <c r="AS71" s="377"/>
    </row>
    <row r="72" spans="20:45" ht="13.2" x14ac:dyDescent="0.25">
      <c r="T72" s="377"/>
      <c r="U72" s="377"/>
      <c r="V72" s="377"/>
      <c r="W72" s="377"/>
      <c r="X72" s="377"/>
      <c r="Y72" s="377"/>
      <c r="Z72" s="377"/>
      <c r="AA72" s="377"/>
      <c r="AB72" s="377"/>
      <c r="AC72" s="377"/>
      <c r="AD72" s="377"/>
      <c r="AE72" s="377"/>
      <c r="AF72" s="377"/>
      <c r="AG72" s="377"/>
      <c r="AH72" s="377"/>
      <c r="AL72" s="377"/>
      <c r="AM72" s="377"/>
      <c r="AN72" s="377"/>
      <c r="AO72" s="377"/>
      <c r="AP72" s="377"/>
      <c r="AQ72" s="377"/>
      <c r="AR72" s="377"/>
      <c r="AS72" s="377"/>
    </row>
    <row r="73" spans="20:45" ht="13.2" x14ac:dyDescent="0.25">
      <c r="T73" s="377"/>
      <c r="U73" s="377"/>
      <c r="V73" s="377"/>
      <c r="W73" s="377"/>
      <c r="X73" s="377"/>
      <c r="Y73" s="377"/>
      <c r="Z73" s="377"/>
      <c r="AA73" s="377"/>
      <c r="AB73" s="377"/>
      <c r="AC73" s="377"/>
      <c r="AD73" s="377"/>
      <c r="AE73" s="377"/>
      <c r="AF73" s="377"/>
      <c r="AG73" s="377"/>
      <c r="AH73" s="377"/>
      <c r="AL73" s="377"/>
      <c r="AM73" s="377"/>
      <c r="AN73" s="377"/>
      <c r="AO73" s="377"/>
      <c r="AP73" s="377"/>
      <c r="AQ73" s="377"/>
      <c r="AR73" s="377"/>
      <c r="AS73" s="377"/>
    </row>
    <row r="74" spans="20:45" ht="13.2" x14ac:dyDescent="0.25">
      <c r="T74" s="377"/>
      <c r="U74" s="377"/>
      <c r="V74" s="377"/>
      <c r="W74" s="377"/>
      <c r="X74" s="377"/>
      <c r="Y74" s="377"/>
      <c r="Z74" s="377"/>
      <c r="AA74" s="377"/>
      <c r="AB74" s="377"/>
      <c r="AC74" s="377"/>
      <c r="AD74" s="377"/>
      <c r="AE74" s="377"/>
      <c r="AF74" s="377"/>
      <c r="AG74" s="377"/>
      <c r="AH74" s="377"/>
      <c r="AL74" s="377"/>
      <c r="AM74" s="377"/>
      <c r="AN74" s="377"/>
      <c r="AO74" s="377"/>
      <c r="AP74" s="377"/>
      <c r="AQ74" s="377"/>
      <c r="AR74" s="377"/>
      <c r="AS74" s="377"/>
    </row>
    <row r="75" spans="20:45" ht="13.2" x14ac:dyDescent="0.25">
      <c r="T75" s="377"/>
      <c r="U75" s="377"/>
      <c r="V75" s="377"/>
      <c r="W75" s="377"/>
      <c r="X75" s="377"/>
      <c r="Y75" s="377"/>
      <c r="Z75" s="377"/>
      <c r="AA75" s="377"/>
      <c r="AB75" s="377"/>
      <c r="AC75" s="377"/>
      <c r="AD75" s="377"/>
      <c r="AE75" s="377"/>
      <c r="AF75" s="377"/>
      <c r="AG75" s="377"/>
      <c r="AH75" s="377"/>
      <c r="AL75" s="377"/>
      <c r="AM75" s="377"/>
      <c r="AN75" s="377"/>
      <c r="AO75" s="377"/>
      <c r="AP75" s="377"/>
      <c r="AQ75" s="377"/>
      <c r="AR75" s="377"/>
      <c r="AS75" s="377"/>
    </row>
    <row r="76" spans="20:45" ht="13.2" x14ac:dyDescent="0.25">
      <c r="T76" s="377"/>
      <c r="U76" s="377"/>
      <c r="V76" s="377"/>
      <c r="W76" s="377"/>
      <c r="X76" s="377"/>
      <c r="Y76" s="377"/>
      <c r="Z76" s="377"/>
      <c r="AA76" s="377"/>
      <c r="AB76" s="377"/>
      <c r="AC76" s="377"/>
      <c r="AD76" s="377"/>
      <c r="AE76" s="377"/>
      <c r="AF76" s="377"/>
      <c r="AG76" s="377"/>
      <c r="AH76" s="377"/>
      <c r="AL76" s="377"/>
      <c r="AM76" s="377"/>
      <c r="AN76" s="377"/>
      <c r="AO76" s="377"/>
      <c r="AP76" s="377"/>
      <c r="AQ76" s="377"/>
      <c r="AR76" s="377"/>
      <c r="AS76" s="377"/>
    </row>
    <row r="77" spans="20:45" ht="13.2" x14ac:dyDescent="0.25">
      <c r="T77" s="377"/>
      <c r="U77" s="377"/>
      <c r="V77" s="377"/>
      <c r="W77" s="377"/>
      <c r="X77" s="377"/>
      <c r="Y77" s="377"/>
      <c r="Z77" s="377"/>
      <c r="AA77" s="377"/>
      <c r="AB77" s="377"/>
      <c r="AC77" s="377"/>
      <c r="AD77" s="377"/>
      <c r="AE77" s="377"/>
      <c r="AF77" s="377"/>
      <c r="AG77" s="377"/>
      <c r="AH77" s="377"/>
      <c r="AL77" s="377"/>
      <c r="AM77" s="377"/>
      <c r="AN77" s="377"/>
      <c r="AO77" s="377"/>
      <c r="AP77" s="377"/>
      <c r="AQ77" s="377"/>
      <c r="AR77" s="377"/>
      <c r="AS77" s="377"/>
    </row>
    <row r="78" spans="20:45" ht="13.2" x14ac:dyDescent="0.25">
      <c r="T78" s="377"/>
      <c r="U78" s="377"/>
      <c r="V78" s="377"/>
      <c r="W78" s="377"/>
      <c r="X78" s="377"/>
      <c r="Y78" s="377"/>
      <c r="Z78" s="377"/>
      <c r="AA78" s="377"/>
      <c r="AB78" s="377"/>
      <c r="AC78" s="377"/>
      <c r="AD78" s="377"/>
      <c r="AE78" s="377"/>
      <c r="AF78" s="377"/>
      <c r="AG78" s="377"/>
      <c r="AH78" s="377"/>
      <c r="AL78" s="377"/>
      <c r="AM78" s="377"/>
      <c r="AN78" s="377"/>
      <c r="AO78" s="377"/>
      <c r="AP78" s="377"/>
      <c r="AQ78" s="377"/>
      <c r="AR78" s="377"/>
      <c r="AS78" s="377"/>
    </row>
    <row r="79" spans="20:45" ht="13.2" x14ac:dyDescent="0.25">
      <c r="T79" s="377"/>
      <c r="U79" s="377"/>
      <c r="V79" s="377"/>
      <c r="W79" s="377"/>
      <c r="X79" s="377"/>
      <c r="Y79" s="377"/>
      <c r="Z79" s="377"/>
      <c r="AA79" s="377"/>
      <c r="AB79" s="377"/>
      <c r="AC79" s="377"/>
      <c r="AD79" s="377"/>
      <c r="AE79" s="377"/>
      <c r="AF79" s="377"/>
      <c r="AG79" s="377"/>
      <c r="AH79" s="377"/>
      <c r="AL79" s="377"/>
      <c r="AM79" s="377"/>
      <c r="AN79" s="377"/>
      <c r="AO79" s="377"/>
      <c r="AP79" s="377"/>
      <c r="AQ79" s="377"/>
      <c r="AR79" s="377"/>
      <c r="AS79" s="377"/>
    </row>
    <row r="80" spans="20:45" ht="13.2" x14ac:dyDescent="0.25">
      <c r="T80" s="377"/>
      <c r="U80" s="377"/>
      <c r="V80" s="377"/>
      <c r="W80" s="377"/>
      <c r="X80" s="377"/>
      <c r="Y80" s="377"/>
      <c r="Z80" s="377"/>
      <c r="AA80" s="377"/>
      <c r="AB80" s="377"/>
      <c r="AC80" s="377"/>
      <c r="AD80" s="377"/>
      <c r="AE80" s="377"/>
      <c r="AF80" s="377"/>
      <c r="AG80" s="377"/>
      <c r="AH80" s="377"/>
      <c r="AL80" s="377"/>
      <c r="AM80" s="377"/>
      <c r="AN80" s="377"/>
      <c r="AO80" s="377"/>
      <c r="AP80" s="377"/>
      <c r="AQ80" s="377"/>
      <c r="AR80" s="377"/>
      <c r="AS80" s="377"/>
    </row>
    <row r="81" spans="20:45" ht="13.2" x14ac:dyDescent="0.25">
      <c r="T81" s="377"/>
      <c r="U81" s="377"/>
      <c r="V81" s="377"/>
      <c r="W81" s="377"/>
      <c r="X81" s="377"/>
      <c r="Y81" s="377"/>
      <c r="Z81" s="377"/>
      <c r="AA81" s="377"/>
      <c r="AB81" s="377"/>
      <c r="AC81" s="377"/>
      <c r="AD81" s="377"/>
      <c r="AE81" s="377"/>
      <c r="AF81" s="377"/>
      <c r="AG81" s="377"/>
      <c r="AH81" s="377"/>
      <c r="AL81" s="377"/>
      <c r="AM81" s="377"/>
      <c r="AN81" s="377"/>
      <c r="AO81" s="377"/>
      <c r="AP81" s="377"/>
      <c r="AQ81" s="377"/>
      <c r="AR81" s="377"/>
      <c r="AS81" s="377"/>
    </row>
    <row r="82" spans="20:45" ht="13.2" x14ac:dyDescent="0.25">
      <c r="T82" s="377"/>
      <c r="U82" s="377"/>
      <c r="V82" s="377"/>
      <c r="W82" s="377"/>
      <c r="X82" s="377"/>
      <c r="Y82" s="377"/>
      <c r="Z82" s="377"/>
      <c r="AA82" s="377"/>
      <c r="AB82" s="377"/>
      <c r="AC82" s="377"/>
      <c r="AD82" s="377"/>
      <c r="AE82" s="377"/>
      <c r="AF82" s="377"/>
      <c r="AG82" s="377"/>
      <c r="AH82" s="377"/>
      <c r="AL82" s="377"/>
      <c r="AM82" s="377"/>
      <c r="AN82" s="377"/>
      <c r="AO82" s="377"/>
      <c r="AP82" s="377"/>
      <c r="AQ82" s="377"/>
      <c r="AR82" s="377"/>
      <c r="AS82" s="377"/>
    </row>
    <row r="83" spans="20:45" ht="13.2" x14ac:dyDescent="0.25">
      <c r="T83" s="377"/>
      <c r="U83" s="377"/>
      <c r="V83" s="377"/>
      <c r="W83" s="377"/>
      <c r="X83" s="377"/>
      <c r="Y83" s="377"/>
      <c r="Z83" s="377"/>
      <c r="AA83" s="377"/>
      <c r="AB83" s="377"/>
      <c r="AC83" s="377"/>
      <c r="AD83" s="377"/>
      <c r="AE83" s="377"/>
      <c r="AF83" s="377"/>
      <c r="AG83" s="377"/>
      <c r="AH83" s="377"/>
      <c r="AL83" s="377"/>
      <c r="AM83" s="377"/>
      <c r="AN83" s="377"/>
      <c r="AO83" s="377"/>
      <c r="AP83" s="377"/>
      <c r="AQ83" s="377"/>
      <c r="AR83" s="377"/>
      <c r="AS83" s="377"/>
    </row>
    <row r="84" spans="20:45" ht="13.2" x14ac:dyDescent="0.25">
      <c r="T84" s="377"/>
      <c r="U84" s="377"/>
      <c r="V84" s="377"/>
      <c r="W84" s="377"/>
      <c r="X84" s="377"/>
      <c r="Y84" s="377"/>
      <c r="Z84" s="377"/>
      <c r="AA84" s="377"/>
      <c r="AB84" s="377"/>
      <c r="AC84" s="377"/>
      <c r="AD84" s="377"/>
      <c r="AE84" s="377"/>
      <c r="AF84" s="377"/>
      <c r="AG84" s="377"/>
      <c r="AH84" s="377"/>
      <c r="AL84" s="377"/>
      <c r="AM84" s="377"/>
      <c r="AN84" s="377"/>
      <c r="AO84" s="377"/>
      <c r="AP84" s="377"/>
      <c r="AQ84" s="377"/>
      <c r="AR84" s="377"/>
      <c r="AS84" s="377"/>
    </row>
    <row r="85" spans="20:45" ht="13.2" x14ac:dyDescent="0.25">
      <c r="T85" s="377"/>
      <c r="U85" s="377"/>
      <c r="V85" s="377"/>
      <c r="W85" s="377"/>
      <c r="X85" s="377"/>
      <c r="Y85" s="377"/>
      <c r="Z85" s="377"/>
      <c r="AA85" s="377"/>
      <c r="AB85" s="377"/>
      <c r="AC85" s="377"/>
      <c r="AD85" s="377"/>
      <c r="AE85" s="377"/>
      <c r="AF85" s="377"/>
      <c r="AG85" s="377"/>
      <c r="AH85" s="377"/>
      <c r="AL85" s="377"/>
      <c r="AM85" s="377"/>
      <c r="AN85" s="377"/>
      <c r="AO85" s="377"/>
      <c r="AP85" s="377"/>
      <c r="AQ85" s="377"/>
      <c r="AR85" s="377"/>
      <c r="AS85" s="377"/>
    </row>
    <row r="86" spans="20:45" ht="13.2" x14ac:dyDescent="0.25">
      <c r="T86" s="377"/>
      <c r="U86" s="377"/>
      <c r="V86" s="377"/>
      <c r="W86" s="377"/>
      <c r="X86" s="377"/>
      <c r="Y86" s="377"/>
      <c r="Z86" s="377"/>
      <c r="AA86" s="377"/>
      <c r="AB86" s="377"/>
      <c r="AC86" s="377"/>
      <c r="AD86" s="377"/>
      <c r="AE86" s="377"/>
      <c r="AF86" s="377"/>
      <c r="AG86" s="377"/>
      <c r="AH86" s="377"/>
      <c r="AL86" s="377"/>
      <c r="AM86" s="377"/>
      <c r="AN86" s="377"/>
      <c r="AO86" s="377"/>
      <c r="AP86" s="377"/>
      <c r="AQ86" s="377"/>
      <c r="AR86" s="377"/>
      <c r="AS86" s="377"/>
    </row>
    <row r="87" spans="20:45" ht="13.2" x14ac:dyDescent="0.25">
      <c r="T87" s="377"/>
      <c r="U87" s="377"/>
      <c r="V87" s="377"/>
      <c r="W87" s="377"/>
      <c r="X87" s="377"/>
      <c r="Y87" s="377"/>
      <c r="Z87" s="377"/>
      <c r="AA87" s="377"/>
      <c r="AB87" s="377"/>
      <c r="AC87" s="377"/>
      <c r="AD87" s="377"/>
      <c r="AE87" s="377"/>
      <c r="AF87" s="377"/>
      <c r="AG87" s="377"/>
      <c r="AH87" s="377"/>
      <c r="AL87" s="377"/>
      <c r="AM87" s="377"/>
      <c r="AN87" s="377"/>
      <c r="AO87" s="377"/>
      <c r="AP87" s="377"/>
      <c r="AQ87" s="377"/>
      <c r="AR87" s="377"/>
      <c r="AS87" s="377"/>
    </row>
    <row r="88" spans="20:45" ht="13.2" x14ac:dyDescent="0.25">
      <c r="T88" s="377"/>
      <c r="U88" s="377"/>
      <c r="V88" s="377"/>
      <c r="W88" s="377"/>
      <c r="X88" s="377"/>
      <c r="Y88" s="377"/>
      <c r="Z88" s="377"/>
      <c r="AA88" s="377"/>
      <c r="AB88" s="377"/>
      <c r="AC88" s="377"/>
      <c r="AD88" s="377"/>
      <c r="AE88" s="377"/>
      <c r="AF88" s="377"/>
      <c r="AG88" s="377"/>
      <c r="AH88" s="377"/>
      <c r="AL88" s="377"/>
      <c r="AM88" s="377"/>
      <c r="AN88" s="377"/>
      <c r="AO88" s="377"/>
      <c r="AP88" s="377"/>
      <c r="AQ88" s="377"/>
      <c r="AR88" s="377"/>
      <c r="AS88" s="377"/>
    </row>
    <row r="89" spans="20:45" ht="13.2" x14ac:dyDescent="0.25">
      <c r="T89" s="377"/>
      <c r="U89" s="377"/>
      <c r="V89" s="377"/>
      <c r="W89" s="377"/>
      <c r="X89" s="377"/>
      <c r="Y89" s="377"/>
      <c r="Z89" s="377"/>
      <c r="AA89" s="377"/>
      <c r="AB89" s="377"/>
      <c r="AC89" s="377"/>
      <c r="AD89" s="377"/>
      <c r="AE89" s="377"/>
      <c r="AF89" s="377"/>
      <c r="AG89" s="377"/>
      <c r="AH89" s="377"/>
      <c r="AL89" s="377"/>
      <c r="AM89" s="377"/>
      <c r="AN89" s="377"/>
      <c r="AO89" s="377"/>
      <c r="AP89" s="377"/>
      <c r="AQ89" s="377"/>
      <c r="AR89" s="377"/>
      <c r="AS89" s="377"/>
    </row>
    <row r="90" spans="20:45" ht="13.2" x14ac:dyDescent="0.25">
      <c r="T90" s="377"/>
      <c r="U90" s="377"/>
      <c r="V90" s="377"/>
      <c r="W90" s="377"/>
      <c r="X90" s="377"/>
      <c r="Y90" s="377"/>
      <c r="Z90" s="377"/>
      <c r="AA90" s="377"/>
      <c r="AB90" s="377"/>
      <c r="AC90" s="377"/>
      <c r="AD90" s="377"/>
      <c r="AE90" s="377"/>
      <c r="AF90" s="377"/>
      <c r="AG90" s="377"/>
      <c r="AH90" s="377"/>
      <c r="AL90" s="377"/>
      <c r="AM90" s="377"/>
      <c r="AN90" s="377"/>
      <c r="AO90" s="377"/>
      <c r="AP90" s="377"/>
      <c r="AQ90" s="377"/>
      <c r="AR90" s="377"/>
      <c r="AS90" s="377"/>
    </row>
    <row r="91" spans="20:45" ht="13.2" x14ac:dyDescent="0.25">
      <c r="T91" s="377"/>
      <c r="U91" s="377"/>
      <c r="V91" s="377"/>
      <c r="W91" s="377"/>
      <c r="X91" s="377"/>
      <c r="Y91" s="377"/>
      <c r="Z91" s="377"/>
      <c r="AA91" s="377"/>
      <c r="AB91" s="377"/>
      <c r="AC91" s="377"/>
      <c r="AD91" s="377"/>
      <c r="AE91" s="377"/>
      <c r="AF91" s="377"/>
      <c r="AG91" s="377"/>
      <c r="AH91" s="377"/>
      <c r="AL91" s="377"/>
      <c r="AM91" s="377"/>
      <c r="AN91" s="377"/>
      <c r="AO91" s="377"/>
      <c r="AP91" s="377"/>
      <c r="AQ91" s="377"/>
      <c r="AR91" s="377"/>
      <c r="AS91" s="377"/>
    </row>
    <row r="92" spans="20:45" ht="13.2" x14ac:dyDescent="0.25">
      <c r="T92" s="377"/>
      <c r="U92" s="377"/>
      <c r="V92" s="377"/>
      <c r="W92" s="377"/>
      <c r="X92" s="377"/>
      <c r="Y92" s="377"/>
      <c r="Z92" s="377"/>
      <c r="AA92" s="377"/>
      <c r="AB92" s="377"/>
      <c r="AC92" s="377"/>
      <c r="AD92" s="377"/>
      <c r="AE92" s="377"/>
      <c r="AF92" s="377"/>
      <c r="AG92" s="377"/>
      <c r="AH92" s="377"/>
      <c r="AL92" s="377"/>
      <c r="AM92" s="377"/>
      <c r="AN92" s="377"/>
      <c r="AO92" s="377"/>
      <c r="AP92" s="377"/>
      <c r="AQ92" s="377"/>
      <c r="AR92" s="377"/>
      <c r="AS92" s="377"/>
    </row>
    <row r="93" spans="20:45" ht="13.2" x14ac:dyDescent="0.25">
      <c r="T93" s="377"/>
      <c r="U93" s="377"/>
      <c r="V93" s="377"/>
      <c r="W93" s="377"/>
      <c r="X93" s="377"/>
      <c r="Y93" s="377"/>
      <c r="Z93" s="377"/>
      <c r="AA93" s="377"/>
      <c r="AB93" s="377"/>
      <c r="AC93" s="377"/>
      <c r="AD93" s="377"/>
      <c r="AE93" s="377"/>
      <c r="AF93" s="377"/>
      <c r="AG93" s="377"/>
      <c r="AH93" s="377"/>
      <c r="AL93" s="377"/>
      <c r="AM93" s="377"/>
      <c r="AN93" s="377"/>
      <c r="AO93" s="377"/>
      <c r="AP93" s="377"/>
      <c r="AQ93" s="377"/>
      <c r="AR93" s="377"/>
      <c r="AS93" s="377"/>
    </row>
    <row r="94" spans="20:45" ht="13.2" x14ac:dyDescent="0.25">
      <c r="T94" s="377"/>
      <c r="U94" s="377"/>
      <c r="V94" s="377"/>
      <c r="W94" s="377"/>
      <c r="X94" s="377"/>
      <c r="Y94" s="377"/>
      <c r="Z94" s="377"/>
      <c r="AA94" s="377"/>
      <c r="AB94" s="377"/>
      <c r="AC94" s="377"/>
      <c r="AD94" s="377"/>
      <c r="AE94" s="377"/>
      <c r="AF94" s="377"/>
      <c r="AG94" s="377"/>
      <c r="AH94" s="377"/>
      <c r="AL94" s="377"/>
      <c r="AM94" s="377"/>
      <c r="AN94" s="377"/>
      <c r="AO94" s="377"/>
      <c r="AP94" s="377"/>
      <c r="AQ94" s="377"/>
      <c r="AR94" s="377"/>
      <c r="AS94" s="377"/>
    </row>
    <row r="95" spans="20:45" ht="13.2" x14ac:dyDescent="0.25">
      <c r="T95" s="377"/>
      <c r="U95" s="377"/>
      <c r="V95" s="377"/>
      <c r="W95" s="377"/>
      <c r="X95" s="377"/>
      <c r="Y95" s="377"/>
      <c r="Z95" s="377"/>
      <c r="AA95" s="377"/>
      <c r="AB95" s="377"/>
      <c r="AC95" s="377"/>
      <c r="AD95" s="377"/>
      <c r="AE95" s="377"/>
      <c r="AF95" s="377"/>
      <c r="AG95" s="377"/>
      <c r="AH95" s="377"/>
      <c r="AL95" s="377"/>
      <c r="AM95" s="377"/>
      <c r="AN95" s="377"/>
      <c r="AO95" s="377"/>
      <c r="AP95" s="377"/>
      <c r="AQ95" s="377"/>
      <c r="AR95" s="377"/>
      <c r="AS95" s="377"/>
    </row>
    <row r="96" spans="20:45" ht="13.2" x14ac:dyDescent="0.25">
      <c r="T96" s="377"/>
      <c r="U96" s="377"/>
      <c r="V96" s="377"/>
      <c r="W96" s="377"/>
      <c r="X96" s="377"/>
      <c r="Y96" s="377"/>
      <c r="Z96" s="377"/>
      <c r="AA96" s="377"/>
      <c r="AB96" s="377"/>
      <c r="AC96" s="377"/>
      <c r="AD96" s="377"/>
      <c r="AE96" s="377"/>
      <c r="AF96" s="377"/>
      <c r="AG96" s="377"/>
      <c r="AH96" s="377"/>
      <c r="AL96" s="377"/>
      <c r="AM96" s="377"/>
      <c r="AN96" s="377"/>
      <c r="AO96" s="377"/>
      <c r="AP96" s="377"/>
      <c r="AQ96" s="377"/>
      <c r="AR96" s="377"/>
      <c r="AS96" s="377"/>
    </row>
    <row r="97" spans="20:45" ht="13.2" x14ac:dyDescent="0.25">
      <c r="T97" s="377"/>
      <c r="U97" s="377"/>
      <c r="V97" s="377"/>
      <c r="W97" s="377"/>
      <c r="X97" s="377"/>
      <c r="Y97" s="377"/>
      <c r="Z97" s="377"/>
      <c r="AA97" s="377"/>
      <c r="AB97" s="377"/>
      <c r="AC97" s="377"/>
      <c r="AD97" s="377"/>
      <c r="AE97" s="377"/>
      <c r="AF97" s="377"/>
      <c r="AG97" s="377"/>
      <c r="AH97" s="377"/>
      <c r="AL97" s="377"/>
      <c r="AM97" s="377"/>
      <c r="AN97" s="377"/>
      <c r="AO97" s="377"/>
      <c r="AP97" s="377"/>
      <c r="AQ97" s="377"/>
      <c r="AR97" s="377"/>
      <c r="AS97" s="377"/>
    </row>
    <row r="98" spans="20:45" ht="13.2" x14ac:dyDescent="0.25">
      <c r="T98" s="377"/>
      <c r="U98" s="377"/>
      <c r="V98" s="377"/>
      <c r="W98" s="377"/>
      <c r="X98" s="377"/>
      <c r="Y98" s="377"/>
      <c r="Z98" s="377"/>
      <c r="AA98" s="377"/>
      <c r="AB98" s="377"/>
      <c r="AC98" s="377"/>
      <c r="AD98" s="377"/>
      <c r="AE98" s="377"/>
      <c r="AF98" s="377"/>
      <c r="AG98" s="377"/>
      <c r="AH98" s="377"/>
      <c r="AL98" s="377"/>
      <c r="AM98" s="377"/>
      <c r="AN98" s="377"/>
      <c r="AO98" s="377"/>
      <c r="AP98" s="377"/>
      <c r="AQ98" s="377"/>
      <c r="AR98" s="377"/>
      <c r="AS98" s="377"/>
    </row>
    <row r="99" spans="20:45" ht="13.2" x14ac:dyDescent="0.25">
      <c r="T99" s="377"/>
      <c r="U99" s="377"/>
      <c r="V99" s="377"/>
      <c r="W99" s="377"/>
      <c r="X99" s="377"/>
      <c r="Y99" s="377"/>
      <c r="Z99" s="377"/>
      <c r="AA99" s="377"/>
      <c r="AB99" s="377"/>
      <c r="AC99" s="377"/>
      <c r="AD99" s="377"/>
      <c r="AE99" s="377"/>
      <c r="AF99" s="377"/>
      <c r="AG99" s="377"/>
      <c r="AH99" s="377"/>
      <c r="AL99" s="377"/>
      <c r="AM99" s="377"/>
      <c r="AN99" s="377"/>
      <c r="AO99" s="377"/>
      <c r="AP99" s="377"/>
      <c r="AQ99" s="377"/>
      <c r="AR99" s="377"/>
      <c r="AS99" s="377"/>
    </row>
    <row r="100" spans="20:45" ht="13.2" x14ac:dyDescent="0.25">
      <c r="T100" s="377"/>
      <c r="U100" s="377"/>
      <c r="V100" s="377"/>
      <c r="W100" s="377"/>
      <c r="X100" s="377"/>
      <c r="Y100" s="377"/>
      <c r="Z100" s="377"/>
      <c r="AA100" s="377"/>
      <c r="AB100" s="377"/>
      <c r="AC100" s="377"/>
      <c r="AD100" s="377"/>
      <c r="AE100" s="377"/>
      <c r="AF100" s="377"/>
      <c r="AG100" s="377"/>
      <c r="AH100" s="377"/>
      <c r="AL100" s="377"/>
      <c r="AM100" s="377"/>
      <c r="AN100" s="377"/>
      <c r="AO100" s="377"/>
      <c r="AP100" s="377"/>
      <c r="AQ100" s="377"/>
      <c r="AR100" s="377"/>
      <c r="AS100" s="377"/>
    </row>
    <row r="101" spans="20:45" ht="13.2" x14ac:dyDescent="0.25">
      <c r="T101" s="377"/>
      <c r="U101" s="377"/>
      <c r="V101" s="377"/>
      <c r="W101" s="377"/>
      <c r="X101" s="377"/>
      <c r="Y101" s="377"/>
      <c r="Z101" s="377"/>
      <c r="AA101" s="377"/>
      <c r="AB101" s="377"/>
      <c r="AC101" s="377"/>
      <c r="AD101" s="377"/>
      <c r="AE101" s="377"/>
      <c r="AF101" s="377"/>
      <c r="AG101" s="377"/>
      <c r="AH101" s="377"/>
      <c r="AL101" s="377"/>
      <c r="AM101" s="377"/>
      <c r="AN101" s="377"/>
      <c r="AO101" s="377"/>
      <c r="AP101" s="377"/>
      <c r="AQ101" s="377"/>
      <c r="AR101" s="377"/>
      <c r="AS101" s="377"/>
    </row>
    <row r="102" spans="20:45" ht="13.2" x14ac:dyDescent="0.25">
      <c r="T102" s="377"/>
      <c r="U102" s="377"/>
      <c r="V102" s="377"/>
      <c r="W102" s="377"/>
      <c r="X102" s="377"/>
      <c r="Y102" s="377"/>
      <c r="Z102" s="377"/>
      <c r="AA102" s="377"/>
      <c r="AB102" s="377"/>
      <c r="AC102" s="377"/>
      <c r="AD102" s="377"/>
      <c r="AE102" s="377"/>
      <c r="AF102" s="377"/>
      <c r="AG102" s="377"/>
      <c r="AH102" s="377"/>
      <c r="AL102" s="377"/>
      <c r="AM102" s="377"/>
      <c r="AN102" s="377"/>
      <c r="AO102" s="377"/>
      <c r="AP102" s="377"/>
      <c r="AQ102" s="377"/>
      <c r="AR102" s="377"/>
      <c r="AS102" s="377"/>
    </row>
    <row r="103" spans="20:45" ht="13.2" x14ac:dyDescent="0.25">
      <c r="T103" s="377"/>
      <c r="U103" s="377"/>
      <c r="V103" s="377"/>
      <c r="W103" s="377"/>
      <c r="X103" s="377"/>
      <c r="Y103" s="377"/>
      <c r="Z103" s="377"/>
      <c r="AA103" s="377"/>
      <c r="AB103" s="377"/>
      <c r="AC103" s="377"/>
      <c r="AD103" s="377"/>
      <c r="AE103" s="377"/>
      <c r="AF103" s="377"/>
      <c r="AG103" s="377"/>
      <c r="AH103" s="377"/>
      <c r="AL103" s="377"/>
      <c r="AM103" s="377"/>
      <c r="AN103" s="377"/>
      <c r="AO103" s="377"/>
      <c r="AP103" s="377"/>
      <c r="AQ103" s="377"/>
      <c r="AR103" s="377"/>
      <c r="AS103" s="377"/>
    </row>
    <row r="104" spans="20:45" ht="13.2" x14ac:dyDescent="0.25">
      <c r="T104" s="377"/>
      <c r="U104" s="377"/>
      <c r="V104" s="377"/>
      <c r="W104" s="377"/>
      <c r="X104" s="377"/>
      <c r="Y104" s="377"/>
      <c r="Z104" s="377"/>
      <c r="AA104" s="377"/>
      <c r="AB104" s="377"/>
      <c r="AC104" s="377"/>
      <c r="AD104" s="377"/>
      <c r="AE104" s="377"/>
      <c r="AF104" s="377"/>
      <c r="AG104" s="377"/>
      <c r="AH104" s="377"/>
      <c r="AL104" s="377"/>
      <c r="AM104" s="377"/>
      <c r="AN104" s="377"/>
      <c r="AO104" s="377"/>
      <c r="AP104" s="377"/>
      <c r="AQ104" s="377"/>
      <c r="AR104" s="377"/>
      <c r="AS104" s="377"/>
    </row>
    <row r="105" spans="20:45" ht="13.2" x14ac:dyDescent="0.25">
      <c r="T105" s="377"/>
      <c r="U105" s="377"/>
      <c r="V105" s="377"/>
      <c r="W105" s="377"/>
      <c r="X105" s="377"/>
      <c r="Y105" s="377"/>
      <c r="Z105" s="377"/>
      <c r="AA105" s="377"/>
      <c r="AB105" s="377"/>
      <c r="AC105" s="377"/>
      <c r="AD105" s="377"/>
      <c r="AE105" s="377"/>
      <c r="AF105" s="377"/>
      <c r="AG105" s="377"/>
      <c r="AH105" s="377"/>
      <c r="AL105" s="377"/>
      <c r="AM105" s="377"/>
      <c r="AN105" s="377"/>
      <c r="AO105" s="377"/>
      <c r="AP105" s="377"/>
      <c r="AQ105" s="377"/>
      <c r="AR105" s="377"/>
      <c r="AS105" s="377"/>
    </row>
    <row r="106" spans="20:45" ht="13.2" x14ac:dyDescent="0.25">
      <c r="T106" s="377"/>
      <c r="U106" s="377"/>
      <c r="V106" s="377"/>
      <c r="W106" s="377"/>
      <c r="X106" s="377"/>
      <c r="Y106" s="377"/>
      <c r="Z106" s="377"/>
      <c r="AA106" s="377"/>
      <c r="AB106" s="377"/>
      <c r="AC106" s="377"/>
      <c r="AD106" s="377"/>
      <c r="AE106" s="377"/>
      <c r="AF106" s="377"/>
      <c r="AG106" s="377"/>
      <c r="AH106" s="377"/>
      <c r="AL106" s="377"/>
      <c r="AM106" s="377"/>
      <c r="AN106" s="377"/>
      <c r="AO106" s="377"/>
      <c r="AP106" s="377"/>
      <c r="AQ106" s="377"/>
      <c r="AR106" s="377"/>
      <c r="AS106" s="377"/>
    </row>
    <row r="107" spans="20:45" ht="13.2" x14ac:dyDescent="0.25">
      <c r="T107" s="377"/>
      <c r="U107" s="377"/>
      <c r="V107" s="377"/>
      <c r="W107" s="377"/>
      <c r="X107" s="377"/>
      <c r="Y107" s="377"/>
      <c r="Z107" s="377"/>
      <c r="AA107" s="377"/>
      <c r="AB107" s="377"/>
      <c r="AC107" s="377"/>
      <c r="AD107" s="377"/>
      <c r="AE107" s="377"/>
      <c r="AF107" s="377"/>
      <c r="AG107" s="377"/>
      <c r="AH107" s="377"/>
      <c r="AL107" s="377"/>
      <c r="AM107" s="377"/>
      <c r="AN107" s="377"/>
      <c r="AO107" s="377"/>
      <c r="AP107" s="377"/>
      <c r="AQ107" s="377"/>
      <c r="AR107" s="377"/>
      <c r="AS107" s="377"/>
    </row>
    <row r="108" spans="20:45" ht="13.2" x14ac:dyDescent="0.25">
      <c r="T108" s="377"/>
      <c r="U108" s="377"/>
      <c r="V108" s="377"/>
      <c r="W108" s="377"/>
      <c r="X108" s="377"/>
      <c r="Y108" s="377"/>
      <c r="Z108" s="377"/>
      <c r="AA108" s="377"/>
      <c r="AB108" s="377"/>
      <c r="AC108" s="377"/>
      <c r="AD108" s="377"/>
      <c r="AE108" s="377"/>
      <c r="AF108" s="377"/>
      <c r="AG108" s="377"/>
      <c r="AH108" s="377"/>
      <c r="AL108" s="377"/>
      <c r="AM108" s="377"/>
      <c r="AN108" s="377"/>
      <c r="AO108" s="377"/>
      <c r="AP108" s="377"/>
      <c r="AQ108" s="377"/>
      <c r="AR108" s="377"/>
      <c r="AS108" s="377"/>
    </row>
    <row r="109" spans="20:45" ht="13.2" x14ac:dyDescent="0.25">
      <c r="T109" s="377"/>
      <c r="U109" s="377"/>
      <c r="V109" s="377"/>
      <c r="W109" s="377"/>
      <c r="X109" s="377"/>
      <c r="Y109" s="377"/>
      <c r="Z109" s="377"/>
      <c r="AA109" s="377"/>
      <c r="AB109" s="377"/>
      <c r="AC109" s="377"/>
      <c r="AD109" s="377"/>
      <c r="AE109" s="377"/>
      <c r="AF109" s="377"/>
      <c r="AG109" s="377"/>
      <c r="AH109" s="377"/>
      <c r="AL109" s="377"/>
      <c r="AM109" s="377"/>
      <c r="AN109" s="377"/>
      <c r="AO109" s="377"/>
      <c r="AP109" s="377"/>
      <c r="AQ109" s="377"/>
      <c r="AR109" s="377"/>
      <c r="AS109" s="377"/>
    </row>
    <row r="110" spans="20:45" ht="13.2" x14ac:dyDescent="0.25">
      <c r="T110" s="377"/>
      <c r="U110" s="377"/>
      <c r="V110" s="377"/>
      <c r="W110" s="377"/>
      <c r="X110" s="377"/>
      <c r="Y110" s="377"/>
      <c r="Z110" s="377"/>
      <c r="AA110" s="377"/>
      <c r="AB110" s="377"/>
      <c r="AC110" s="377"/>
      <c r="AD110" s="377"/>
      <c r="AE110" s="377"/>
      <c r="AF110" s="377"/>
      <c r="AG110" s="377"/>
      <c r="AH110" s="377"/>
      <c r="AL110" s="377"/>
      <c r="AM110" s="377"/>
      <c r="AN110" s="377"/>
      <c r="AO110" s="377"/>
      <c r="AP110" s="377"/>
      <c r="AQ110" s="377"/>
      <c r="AR110" s="377"/>
      <c r="AS110" s="377"/>
    </row>
    <row r="111" spans="20:45" ht="13.2" x14ac:dyDescent="0.25">
      <c r="T111" s="377"/>
      <c r="U111" s="377"/>
      <c r="V111" s="377"/>
      <c r="W111" s="377"/>
      <c r="X111" s="377"/>
      <c r="Y111" s="377"/>
      <c r="Z111" s="377"/>
      <c r="AA111" s="377"/>
      <c r="AB111" s="377"/>
      <c r="AC111" s="377"/>
      <c r="AD111" s="377"/>
      <c r="AE111" s="377"/>
      <c r="AF111" s="377"/>
      <c r="AG111" s="377"/>
      <c r="AH111" s="377"/>
      <c r="AL111" s="377"/>
      <c r="AM111" s="377"/>
      <c r="AN111" s="377"/>
      <c r="AO111" s="377"/>
      <c r="AP111" s="377"/>
      <c r="AQ111" s="377"/>
      <c r="AR111" s="377"/>
      <c r="AS111" s="377"/>
    </row>
    <row r="112" spans="20:45" ht="13.2" x14ac:dyDescent="0.25">
      <c r="T112" s="377"/>
      <c r="U112" s="377"/>
      <c r="V112" s="377"/>
      <c r="W112" s="377"/>
      <c r="X112" s="377"/>
      <c r="Y112" s="377"/>
      <c r="Z112" s="377"/>
      <c r="AA112" s="377"/>
      <c r="AB112" s="377"/>
      <c r="AC112" s="377"/>
      <c r="AD112" s="377"/>
      <c r="AE112" s="377"/>
      <c r="AF112" s="377"/>
      <c r="AG112" s="377"/>
      <c r="AH112" s="377"/>
      <c r="AL112" s="377"/>
      <c r="AM112" s="377"/>
      <c r="AN112" s="377"/>
      <c r="AO112" s="377"/>
      <c r="AP112" s="377"/>
      <c r="AQ112" s="377"/>
      <c r="AR112" s="377"/>
      <c r="AS112" s="377"/>
    </row>
    <row r="113" spans="20:45" ht="13.2" x14ac:dyDescent="0.25">
      <c r="T113" s="377"/>
      <c r="U113" s="377"/>
      <c r="V113" s="377"/>
      <c r="W113" s="377"/>
      <c r="X113" s="377"/>
      <c r="Y113" s="377"/>
      <c r="Z113" s="377"/>
      <c r="AA113" s="377"/>
      <c r="AB113" s="377"/>
      <c r="AC113" s="377"/>
      <c r="AD113" s="377"/>
      <c r="AE113" s="377"/>
      <c r="AF113" s="377"/>
      <c r="AG113" s="377"/>
      <c r="AH113" s="377"/>
      <c r="AL113" s="377"/>
      <c r="AM113" s="377"/>
      <c r="AN113" s="377"/>
      <c r="AO113" s="377"/>
      <c r="AP113" s="377"/>
      <c r="AQ113" s="377"/>
      <c r="AR113" s="377"/>
      <c r="AS113" s="377"/>
    </row>
    <row r="114" spans="20:45" ht="13.2" x14ac:dyDescent="0.25">
      <c r="T114" s="377"/>
      <c r="U114" s="377"/>
      <c r="V114" s="377"/>
      <c r="W114" s="377"/>
      <c r="X114" s="377"/>
      <c r="Y114" s="377"/>
      <c r="Z114" s="377"/>
      <c r="AA114" s="377"/>
      <c r="AB114" s="377"/>
      <c r="AC114" s="377"/>
      <c r="AD114" s="377"/>
      <c r="AE114" s="377"/>
      <c r="AF114" s="377"/>
      <c r="AG114" s="377"/>
      <c r="AH114" s="377"/>
      <c r="AL114" s="377"/>
      <c r="AM114" s="377"/>
      <c r="AN114" s="377"/>
      <c r="AO114" s="377"/>
      <c r="AP114" s="377"/>
      <c r="AQ114" s="377"/>
      <c r="AR114" s="377"/>
      <c r="AS114" s="377"/>
    </row>
    <row r="115" spans="20:45" ht="13.2" x14ac:dyDescent="0.25">
      <c r="T115" s="377"/>
      <c r="U115" s="377"/>
      <c r="V115" s="377"/>
      <c r="W115" s="377"/>
      <c r="X115" s="377"/>
      <c r="Y115" s="377"/>
      <c r="Z115" s="377"/>
      <c r="AA115" s="377"/>
      <c r="AB115" s="377"/>
      <c r="AC115" s="377"/>
      <c r="AD115" s="377"/>
      <c r="AE115" s="377"/>
      <c r="AF115" s="377"/>
      <c r="AG115" s="377"/>
      <c r="AH115" s="377"/>
      <c r="AL115" s="377"/>
      <c r="AM115" s="377"/>
      <c r="AN115" s="377"/>
      <c r="AO115" s="377"/>
      <c r="AP115" s="377"/>
      <c r="AQ115" s="377"/>
      <c r="AR115" s="377"/>
      <c r="AS115" s="377"/>
    </row>
    <row r="116" spans="20:45" ht="13.2" x14ac:dyDescent="0.25">
      <c r="T116" s="377"/>
      <c r="U116" s="377"/>
      <c r="V116" s="377"/>
      <c r="W116" s="377"/>
      <c r="X116" s="377"/>
      <c r="Y116" s="377"/>
      <c r="Z116" s="377"/>
      <c r="AA116" s="377"/>
      <c r="AB116" s="377"/>
      <c r="AC116" s="377"/>
      <c r="AD116" s="377"/>
      <c r="AE116" s="377"/>
      <c r="AF116" s="377"/>
      <c r="AG116" s="377"/>
      <c r="AH116" s="377"/>
      <c r="AL116" s="377"/>
      <c r="AM116" s="377"/>
      <c r="AN116" s="377"/>
      <c r="AO116" s="377"/>
      <c r="AP116" s="377"/>
      <c r="AQ116" s="377"/>
      <c r="AR116" s="377"/>
      <c r="AS116" s="377"/>
    </row>
    <row r="117" spans="20:45" ht="13.2" x14ac:dyDescent="0.25">
      <c r="T117" s="377"/>
      <c r="U117" s="377"/>
      <c r="V117" s="377"/>
      <c r="W117" s="377"/>
      <c r="X117" s="377"/>
      <c r="Y117" s="377"/>
      <c r="Z117" s="377"/>
      <c r="AA117" s="377"/>
      <c r="AB117" s="377"/>
      <c r="AC117" s="377"/>
      <c r="AD117" s="377"/>
      <c r="AE117" s="377"/>
      <c r="AF117" s="377"/>
      <c r="AG117" s="377"/>
      <c r="AH117" s="377"/>
      <c r="AL117" s="377"/>
      <c r="AM117" s="377"/>
      <c r="AN117" s="377"/>
      <c r="AO117" s="377"/>
      <c r="AP117" s="377"/>
      <c r="AQ117" s="377"/>
      <c r="AR117" s="377"/>
      <c r="AS117" s="377"/>
    </row>
    <row r="118" spans="20:45" ht="13.2" x14ac:dyDescent="0.25">
      <c r="T118" s="377"/>
      <c r="U118" s="377"/>
      <c r="V118" s="377"/>
      <c r="W118" s="377"/>
      <c r="X118" s="377"/>
      <c r="Y118" s="377"/>
      <c r="Z118" s="377"/>
      <c r="AA118" s="377"/>
      <c r="AB118" s="377"/>
      <c r="AC118" s="377"/>
      <c r="AD118" s="377"/>
      <c r="AE118" s="377"/>
      <c r="AF118" s="377"/>
      <c r="AG118" s="377"/>
      <c r="AH118" s="377"/>
      <c r="AL118" s="377"/>
      <c r="AM118" s="377"/>
      <c r="AN118" s="377"/>
      <c r="AO118" s="377"/>
      <c r="AP118" s="377"/>
      <c r="AQ118" s="377"/>
      <c r="AR118" s="377"/>
      <c r="AS118" s="377"/>
    </row>
    <row r="119" spans="20:45" ht="13.2" x14ac:dyDescent="0.25">
      <c r="T119" s="377"/>
      <c r="U119" s="377"/>
      <c r="V119" s="377"/>
      <c r="W119" s="377"/>
      <c r="X119" s="377"/>
      <c r="Y119" s="377"/>
      <c r="Z119" s="377"/>
      <c r="AA119" s="377"/>
      <c r="AB119" s="377"/>
      <c r="AC119" s="377"/>
      <c r="AD119" s="377"/>
      <c r="AE119" s="377"/>
      <c r="AF119" s="377"/>
      <c r="AG119" s="377"/>
      <c r="AH119" s="377"/>
      <c r="AL119" s="377"/>
      <c r="AM119" s="377"/>
      <c r="AN119" s="377"/>
      <c r="AO119" s="377"/>
      <c r="AP119" s="377"/>
      <c r="AQ119" s="377"/>
      <c r="AR119" s="377"/>
      <c r="AS119" s="377"/>
    </row>
    <row r="120" spans="20:45" ht="13.2" x14ac:dyDescent="0.25">
      <c r="T120" s="377"/>
      <c r="U120" s="377"/>
      <c r="V120" s="377"/>
      <c r="W120" s="377"/>
      <c r="X120" s="377"/>
      <c r="Y120" s="377"/>
      <c r="Z120" s="377"/>
      <c r="AA120" s="377"/>
      <c r="AB120" s="377"/>
      <c r="AC120" s="377"/>
      <c r="AD120" s="377"/>
      <c r="AE120" s="377"/>
      <c r="AF120" s="377"/>
      <c r="AG120" s="377"/>
      <c r="AH120" s="377"/>
      <c r="AL120" s="377"/>
      <c r="AM120" s="377"/>
      <c r="AN120" s="377"/>
      <c r="AO120" s="377"/>
      <c r="AP120" s="377"/>
      <c r="AQ120" s="377"/>
      <c r="AR120" s="377"/>
      <c r="AS120" s="377"/>
    </row>
    <row r="121" spans="20:45" ht="13.2" x14ac:dyDescent="0.25">
      <c r="T121" s="377"/>
      <c r="U121" s="377"/>
      <c r="V121" s="377"/>
      <c r="W121" s="377"/>
      <c r="X121" s="377"/>
      <c r="Y121" s="377"/>
      <c r="Z121" s="377"/>
      <c r="AA121" s="377"/>
      <c r="AB121" s="377"/>
      <c r="AC121" s="377"/>
      <c r="AD121" s="377"/>
      <c r="AE121" s="377"/>
      <c r="AF121" s="377"/>
      <c r="AG121" s="377"/>
      <c r="AH121" s="377"/>
      <c r="AL121" s="377"/>
      <c r="AM121" s="377"/>
      <c r="AN121" s="377"/>
      <c r="AO121" s="377"/>
      <c r="AP121" s="377"/>
      <c r="AQ121" s="377"/>
      <c r="AR121" s="377"/>
      <c r="AS121" s="377"/>
    </row>
    <row r="122" spans="20:45" ht="13.2" x14ac:dyDescent="0.25">
      <c r="T122" s="377"/>
      <c r="U122" s="377"/>
      <c r="V122" s="377"/>
      <c r="W122" s="377"/>
      <c r="X122" s="377"/>
      <c r="Y122" s="377"/>
      <c r="Z122" s="377"/>
      <c r="AA122" s="377"/>
      <c r="AB122" s="377"/>
      <c r="AC122" s="377"/>
      <c r="AD122" s="377"/>
      <c r="AE122" s="377"/>
      <c r="AF122" s="377"/>
      <c r="AG122" s="377"/>
      <c r="AH122" s="377"/>
      <c r="AL122" s="377"/>
      <c r="AM122" s="377"/>
      <c r="AN122" s="377"/>
      <c r="AO122" s="377"/>
      <c r="AP122" s="377"/>
      <c r="AQ122" s="377"/>
      <c r="AR122" s="377"/>
      <c r="AS122" s="377"/>
    </row>
    <row r="123" spans="20:45" ht="13.2" x14ac:dyDescent="0.25">
      <c r="T123" s="377"/>
      <c r="U123" s="377"/>
      <c r="V123" s="377"/>
      <c r="W123" s="377"/>
      <c r="X123" s="377"/>
      <c r="Y123" s="377"/>
      <c r="Z123" s="377"/>
      <c r="AA123" s="377"/>
      <c r="AB123" s="377"/>
      <c r="AC123" s="377"/>
      <c r="AD123" s="377"/>
      <c r="AE123" s="377"/>
      <c r="AF123" s="377"/>
      <c r="AG123" s="377"/>
      <c r="AH123" s="377"/>
      <c r="AL123" s="377"/>
      <c r="AM123" s="377"/>
      <c r="AN123" s="377"/>
      <c r="AO123" s="377"/>
      <c r="AP123" s="377"/>
      <c r="AQ123" s="377"/>
      <c r="AR123" s="377"/>
      <c r="AS123" s="377"/>
    </row>
    <row r="124" spans="20:45" ht="13.2" x14ac:dyDescent="0.25">
      <c r="T124" s="377"/>
      <c r="U124" s="377"/>
      <c r="V124" s="377"/>
      <c r="W124" s="377"/>
      <c r="X124" s="377"/>
      <c r="Y124" s="377"/>
      <c r="Z124" s="377"/>
      <c r="AA124" s="377"/>
      <c r="AB124" s="377"/>
      <c r="AC124" s="377"/>
      <c r="AD124" s="377"/>
      <c r="AE124" s="377"/>
      <c r="AF124" s="377"/>
      <c r="AG124" s="377"/>
      <c r="AH124" s="377"/>
      <c r="AL124" s="377"/>
      <c r="AM124" s="377"/>
      <c r="AN124" s="377"/>
      <c r="AO124" s="377"/>
      <c r="AP124" s="377"/>
      <c r="AQ124" s="377"/>
      <c r="AR124" s="377"/>
      <c r="AS124" s="377"/>
    </row>
    <row r="125" spans="20:45" ht="13.2" x14ac:dyDescent="0.25">
      <c r="T125" s="377"/>
      <c r="U125" s="377"/>
      <c r="V125" s="377"/>
      <c r="W125" s="377"/>
      <c r="X125" s="377"/>
      <c r="Y125" s="377"/>
      <c r="Z125" s="377"/>
      <c r="AA125" s="377"/>
      <c r="AB125" s="377"/>
      <c r="AC125" s="377"/>
      <c r="AD125" s="377"/>
      <c r="AE125" s="377"/>
      <c r="AF125" s="377"/>
      <c r="AG125" s="377"/>
      <c r="AH125" s="377"/>
      <c r="AL125" s="377"/>
      <c r="AM125" s="377"/>
      <c r="AN125" s="377"/>
      <c r="AO125" s="377"/>
      <c r="AP125" s="377"/>
      <c r="AQ125" s="377"/>
      <c r="AR125" s="377"/>
      <c r="AS125" s="377"/>
    </row>
    <row r="126" spans="20:45" ht="13.2" x14ac:dyDescent="0.25">
      <c r="T126" s="377"/>
      <c r="U126" s="377"/>
      <c r="V126" s="377"/>
      <c r="W126" s="377"/>
      <c r="X126" s="377"/>
      <c r="Y126" s="377"/>
      <c r="Z126" s="377"/>
      <c r="AA126" s="377"/>
      <c r="AB126" s="377"/>
      <c r="AC126" s="377"/>
      <c r="AD126" s="377"/>
      <c r="AE126" s="377"/>
      <c r="AF126" s="377"/>
      <c r="AG126" s="377"/>
      <c r="AH126" s="377"/>
      <c r="AL126" s="377"/>
      <c r="AM126" s="377"/>
      <c r="AN126" s="377"/>
      <c r="AO126" s="377"/>
      <c r="AP126" s="377"/>
      <c r="AQ126" s="377"/>
      <c r="AR126" s="377"/>
      <c r="AS126" s="377"/>
    </row>
    <row r="127" spans="20:45" ht="13.2" x14ac:dyDescent="0.25">
      <c r="T127" s="377"/>
      <c r="U127" s="377"/>
      <c r="V127" s="377"/>
      <c r="W127" s="377"/>
      <c r="X127" s="377"/>
      <c r="Y127" s="377"/>
      <c r="Z127" s="377"/>
      <c r="AA127" s="377"/>
      <c r="AB127" s="377"/>
      <c r="AC127" s="377"/>
      <c r="AD127" s="377"/>
      <c r="AE127" s="377"/>
      <c r="AF127" s="377"/>
      <c r="AG127" s="377"/>
      <c r="AH127" s="377"/>
      <c r="AL127" s="377"/>
      <c r="AM127" s="377"/>
      <c r="AN127" s="377"/>
      <c r="AO127" s="377"/>
      <c r="AP127" s="377"/>
      <c r="AQ127" s="377"/>
      <c r="AR127" s="377"/>
      <c r="AS127" s="377"/>
    </row>
    <row r="128" spans="20:45" ht="13.2" x14ac:dyDescent="0.25">
      <c r="T128" s="377"/>
      <c r="U128" s="377"/>
      <c r="V128" s="377"/>
      <c r="W128" s="377"/>
      <c r="X128" s="377"/>
      <c r="Y128" s="377"/>
      <c r="Z128" s="377"/>
      <c r="AA128" s="377"/>
      <c r="AB128" s="377"/>
      <c r="AC128" s="377"/>
      <c r="AD128" s="377"/>
      <c r="AE128" s="377"/>
      <c r="AF128" s="377"/>
      <c r="AG128" s="377"/>
      <c r="AH128" s="377"/>
      <c r="AL128" s="377"/>
      <c r="AM128" s="377"/>
      <c r="AN128" s="377"/>
      <c r="AO128" s="377"/>
      <c r="AP128" s="377"/>
      <c r="AQ128" s="377"/>
      <c r="AR128" s="377"/>
      <c r="AS128" s="377"/>
    </row>
    <row r="129" spans="20:45" ht="13.2" x14ac:dyDescent="0.25">
      <c r="T129" s="377"/>
      <c r="U129" s="377"/>
      <c r="V129" s="377"/>
      <c r="W129" s="377"/>
      <c r="X129" s="377"/>
      <c r="Y129" s="377"/>
      <c r="Z129" s="377"/>
      <c r="AA129" s="377"/>
      <c r="AB129" s="377"/>
      <c r="AC129" s="377"/>
      <c r="AD129" s="377"/>
      <c r="AE129" s="377"/>
      <c r="AF129" s="377"/>
      <c r="AG129" s="377"/>
      <c r="AH129" s="377"/>
      <c r="AL129" s="377"/>
      <c r="AM129" s="377"/>
      <c r="AN129" s="377"/>
      <c r="AO129" s="377"/>
      <c r="AP129" s="377"/>
      <c r="AQ129" s="377"/>
      <c r="AR129" s="377"/>
      <c r="AS129" s="377"/>
    </row>
    <row r="130" spans="20:45" ht="13.2" x14ac:dyDescent="0.25">
      <c r="T130" s="377"/>
      <c r="U130" s="377"/>
      <c r="V130" s="377"/>
      <c r="W130" s="377"/>
      <c r="X130" s="377"/>
      <c r="Y130" s="377"/>
      <c r="Z130" s="377"/>
      <c r="AA130" s="377"/>
      <c r="AB130" s="377"/>
      <c r="AC130" s="377"/>
      <c r="AD130" s="377"/>
      <c r="AE130" s="377"/>
      <c r="AF130" s="377"/>
      <c r="AG130" s="377"/>
      <c r="AH130" s="377"/>
      <c r="AL130" s="377"/>
      <c r="AM130" s="377"/>
      <c r="AN130" s="377"/>
      <c r="AO130" s="377"/>
      <c r="AP130" s="377"/>
      <c r="AQ130" s="377"/>
      <c r="AR130" s="377"/>
      <c r="AS130" s="377"/>
    </row>
    <row r="131" spans="20:45" ht="13.2" x14ac:dyDescent="0.25">
      <c r="T131" s="377"/>
      <c r="U131" s="377"/>
      <c r="V131" s="377"/>
      <c r="W131" s="377"/>
      <c r="X131" s="377"/>
      <c r="Y131" s="377"/>
      <c r="Z131" s="377"/>
      <c r="AA131" s="377"/>
      <c r="AB131" s="377"/>
      <c r="AC131" s="377"/>
      <c r="AD131" s="377"/>
      <c r="AE131" s="377"/>
      <c r="AF131" s="377"/>
      <c r="AG131" s="377"/>
      <c r="AH131" s="377"/>
      <c r="AL131" s="377"/>
      <c r="AM131" s="377"/>
      <c r="AN131" s="377"/>
      <c r="AO131" s="377"/>
      <c r="AP131" s="377"/>
      <c r="AQ131" s="377"/>
      <c r="AR131" s="377"/>
      <c r="AS131" s="377"/>
    </row>
    <row r="132" spans="20:45" ht="13.2" x14ac:dyDescent="0.25">
      <c r="T132" s="377"/>
      <c r="U132" s="377"/>
      <c r="V132" s="377"/>
      <c r="W132" s="377"/>
      <c r="X132" s="377"/>
      <c r="Y132" s="377"/>
      <c r="Z132" s="377"/>
      <c r="AA132" s="377"/>
      <c r="AB132" s="377"/>
      <c r="AC132" s="377"/>
      <c r="AD132" s="377"/>
      <c r="AE132" s="377"/>
      <c r="AF132" s="377"/>
      <c r="AG132" s="377"/>
      <c r="AH132" s="377"/>
      <c r="AL132" s="377"/>
      <c r="AM132" s="377"/>
      <c r="AN132" s="377"/>
      <c r="AO132" s="377"/>
      <c r="AP132" s="377"/>
      <c r="AQ132" s="377"/>
      <c r="AR132" s="377"/>
      <c r="AS132" s="377"/>
    </row>
    <row r="133" spans="20:45" ht="13.2" x14ac:dyDescent="0.25">
      <c r="T133" s="377"/>
      <c r="U133" s="377"/>
      <c r="V133" s="377"/>
      <c r="W133" s="377"/>
      <c r="X133" s="377"/>
      <c r="Y133" s="377"/>
      <c r="Z133" s="377"/>
      <c r="AA133" s="377"/>
      <c r="AB133" s="377"/>
      <c r="AC133" s="377"/>
      <c r="AD133" s="377"/>
      <c r="AE133" s="377"/>
      <c r="AF133" s="377"/>
      <c r="AG133" s="377"/>
      <c r="AH133" s="377"/>
      <c r="AL133" s="377"/>
      <c r="AM133" s="377"/>
      <c r="AN133" s="377"/>
      <c r="AO133" s="377"/>
      <c r="AP133" s="377"/>
      <c r="AQ133" s="377"/>
      <c r="AR133" s="377"/>
      <c r="AS133" s="377"/>
    </row>
    <row r="134" spans="20:45" ht="13.2" x14ac:dyDescent="0.25">
      <c r="T134" s="377"/>
      <c r="U134" s="377"/>
      <c r="V134" s="377"/>
      <c r="W134" s="377"/>
      <c r="X134" s="377"/>
      <c r="Y134" s="377"/>
      <c r="Z134" s="377"/>
      <c r="AA134" s="377"/>
      <c r="AB134" s="377"/>
      <c r="AC134" s="377"/>
      <c r="AD134" s="377"/>
      <c r="AE134" s="377"/>
      <c r="AF134" s="377"/>
      <c r="AG134" s="377"/>
      <c r="AH134" s="377"/>
      <c r="AL134" s="377"/>
      <c r="AM134" s="377"/>
      <c r="AN134" s="377"/>
      <c r="AO134" s="377"/>
      <c r="AP134" s="377"/>
      <c r="AQ134" s="377"/>
      <c r="AR134" s="377"/>
      <c r="AS134" s="377"/>
    </row>
    <row r="135" spans="20:45" ht="13.2" x14ac:dyDescent="0.25">
      <c r="T135" s="377"/>
      <c r="U135" s="377"/>
      <c r="V135" s="377"/>
      <c r="W135" s="377"/>
      <c r="X135" s="377"/>
      <c r="Y135" s="377"/>
      <c r="Z135" s="377"/>
      <c r="AA135" s="377"/>
      <c r="AB135" s="377"/>
      <c r="AC135" s="377"/>
      <c r="AD135" s="377"/>
      <c r="AE135" s="377"/>
      <c r="AF135" s="377"/>
      <c r="AG135" s="377"/>
      <c r="AH135" s="377"/>
      <c r="AL135" s="377"/>
      <c r="AM135" s="377"/>
      <c r="AN135" s="377"/>
      <c r="AO135" s="377"/>
      <c r="AP135" s="377"/>
      <c r="AQ135" s="377"/>
      <c r="AR135" s="377"/>
      <c r="AS135" s="377"/>
    </row>
    <row r="136" spans="20:45" ht="13.2" x14ac:dyDescent="0.25">
      <c r="T136" s="377"/>
      <c r="U136" s="377"/>
      <c r="V136" s="377"/>
      <c r="W136" s="377"/>
      <c r="X136" s="377"/>
      <c r="Y136" s="377"/>
      <c r="Z136" s="377"/>
      <c r="AA136" s="377"/>
      <c r="AB136" s="377"/>
      <c r="AC136" s="377"/>
      <c r="AD136" s="377"/>
      <c r="AE136" s="377"/>
      <c r="AF136" s="377"/>
      <c r="AG136" s="377"/>
      <c r="AH136" s="377"/>
      <c r="AL136" s="377"/>
      <c r="AM136" s="377"/>
      <c r="AN136" s="377"/>
      <c r="AO136" s="377"/>
      <c r="AP136" s="377"/>
      <c r="AQ136" s="377"/>
      <c r="AR136" s="377"/>
      <c r="AS136" s="377"/>
    </row>
    <row r="137" spans="20:45" ht="13.2" x14ac:dyDescent="0.25">
      <c r="T137" s="377"/>
      <c r="U137" s="377"/>
      <c r="V137" s="377"/>
      <c r="W137" s="377"/>
      <c r="X137" s="377"/>
      <c r="Y137" s="377"/>
      <c r="Z137" s="377"/>
      <c r="AA137" s="377"/>
      <c r="AB137" s="377"/>
      <c r="AC137" s="377"/>
      <c r="AD137" s="377"/>
      <c r="AE137" s="377"/>
      <c r="AF137" s="377"/>
      <c r="AG137" s="377"/>
      <c r="AH137" s="377"/>
      <c r="AL137" s="377"/>
      <c r="AM137" s="377"/>
      <c r="AN137" s="377"/>
      <c r="AO137" s="377"/>
      <c r="AP137" s="377"/>
      <c r="AQ137" s="377"/>
      <c r="AR137" s="377"/>
      <c r="AS137" s="377"/>
    </row>
    <row r="138" spans="20:45" ht="13.2" x14ac:dyDescent="0.25">
      <c r="T138" s="377"/>
      <c r="U138" s="377"/>
      <c r="V138" s="377"/>
      <c r="W138" s="377"/>
      <c r="X138" s="377"/>
      <c r="Y138" s="377"/>
      <c r="Z138" s="377"/>
      <c r="AA138" s="377"/>
      <c r="AB138" s="377"/>
      <c r="AC138" s="377"/>
      <c r="AD138" s="377"/>
      <c r="AE138" s="377"/>
      <c r="AF138" s="377"/>
      <c r="AG138" s="377"/>
      <c r="AH138" s="377"/>
      <c r="AL138" s="377"/>
      <c r="AM138" s="377"/>
      <c r="AN138" s="377"/>
      <c r="AO138" s="377"/>
      <c r="AP138" s="377"/>
      <c r="AQ138" s="377"/>
      <c r="AR138" s="377"/>
      <c r="AS138" s="377"/>
    </row>
    <row r="139" spans="20:45" ht="13.2" x14ac:dyDescent="0.25">
      <c r="T139" s="377"/>
      <c r="U139" s="377"/>
      <c r="V139" s="377"/>
      <c r="W139" s="377"/>
      <c r="X139" s="377"/>
      <c r="Y139" s="377"/>
      <c r="Z139" s="377"/>
      <c r="AA139" s="377"/>
      <c r="AB139" s="377"/>
      <c r="AC139" s="377"/>
      <c r="AD139" s="377"/>
      <c r="AE139" s="377"/>
      <c r="AF139" s="377"/>
      <c r="AG139" s="377"/>
      <c r="AH139" s="377"/>
      <c r="AL139" s="377"/>
      <c r="AM139" s="377"/>
      <c r="AN139" s="377"/>
      <c r="AO139" s="377"/>
      <c r="AP139" s="377"/>
      <c r="AQ139" s="377"/>
      <c r="AR139" s="377"/>
      <c r="AS139" s="377"/>
    </row>
    <row r="140" spans="20:45" ht="13.2" x14ac:dyDescent="0.25">
      <c r="T140" s="377"/>
      <c r="U140" s="377"/>
      <c r="V140" s="377"/>
      <c r="W140" s="377"/>
      <c r="X140" s="377"/>
      <c r="Y140" s="377"/>
      <c r="Z140" s="377"/>
      <c r="AA140" s="377"/>
      <c r="AB140" s="377"/>
      <c r="AC140" s="377"/>
      <c r="AD140" s="377"/>
      <c r="AE140" s="377"/>
      <c r="AF140" s="377"/>
      <c r="AG140" s="377"/>
      <c r="AH140" s="377"/>
      <c r="AL140" s="377"/>
      <c r="AM140" s="377"/>
      <c r="AN140" s="377"/>
      <c r="AO140" s="377"/>
      <c r="AP140" s="377"/>
      <c r="AQ140" s="377"/>
      <c r="AR140" s="377"/>
      <c r="AS140" s="377"/>
    </row>
  </sheetData>
  <mergeCells count="1">
    <mergeCell ref="A4:C4"/>
  </mergeCells>
  <conditionalFormatting sqref="B22 B24 B26 B28 B30 B32 B34 B36 B38 B40 B42 B44 B46 B48 B50 B52">
    <cfRule type="cellIs" dxfId="1002" priority="8" operator="equal">
      <formula>"QA"</formula>
    </cfRule>
    <cfRule type="cellIs" dxfId="1001" priority="9" operator="equal">
      <formula>"DA"</formula>
    </cfRule>
  </conditionalFormatting>
  <conditionalFormatting sqref="E7 E21">
    <cfRule type="expression" dxfId="1000" priority="6">
      <formula>$E7&lt;5</formula>
    </cfRule>
  </conditionalFormatting>
  <conditionalFormatting sqref="E22 E24 E26 E28 E30 E32 E34 E36 E38 E40 E42 E44 E46 E48 E50 E52">
    <cfRule type="expression" dxfId="999" priority="14">
      <formula>AND($E22&lt;9,$C22&gt;0)</formula>
    </cfRule>
  </conditionalFormatting>
  <conditionalFormatting sqref="F7 F9 F11 F13 F15 F17 F19 F21:F22">
    <cfRule type="cellIs" dxfId="998" priority="5" operator="equal">
      <formula>"Bye"</formula>
    </cfRule>
  </conditionalFormatting>
  <conditionalFormatting sqref="F24 F26 F28 F30 F32 F34 F36 F38 F40 F42 F44 F46 F48 F50 F22">
    <cfRule type="expression" dxfId="997" priority="13">
      <formula>AND($E22&lt;9,$C22&gt;0)</formula>
    </cfRule>
  </conditionalFormatting>
  <conditionalFormatting sqref="F24 F26 F28 F30 F32 F34 F36 F38 F40 F42 F44 F46 F48 F50">
    <cfRule type="cellIs" dxfId="996" priority="12" operator="equal">
      <formula>"Bye"</formula>
    </cfRule>
  </conditionalFormatting>
  <conditionalFormatting sqref="H7 H9 H11 H13 H15 H17 H19 H21 G22:I22 G24:I24 G26:I26 G28:I28 G30:I30 G32:I32 G34:I34 G36:I36 G38:I38 G40:I40 G42:I42 G44:I44 G46:I46 G48:I48 G50:I50">
    <cfRule type="expression" dxfId="995" priority="18">
      <formula>AND(#REF!&lt;9,#REF!&gt;0)</formula>
    </cfRule>
  </conditionalFormatting>
  <conditionalFormatting sqref="I8 K10 I12 M14 I16 K18 I20 I23 K25 I27 M29 I31 K33 I35 I39 K41 I43 M45 I47 K49 I51">
    <cfRule type="expression" dxfId="994" priority="15">
      <formula>AND($O$1="CU",I8="Umpire")</formula>
    </cfRule>
    <cfRule type="expression" dxfId="993" priority="16">
      <formula>AND($O$1="CU",I8&lt;&gt;"Umpire",J8&lt;&gt;"")</formula>
    </cfRule>
    <cfRule type="expression" dxfId="992" priority="17">
      <formula>AND($O$1="CU",I8&lt;&gt;"Umpire")</formula>
    </cfRule>
  </conditionalFormatting>
  <conditionalFormatting sqref="J8 L10 J12 N14 J16 L18 J20 R62">
    <cfRule type="expression" dxfId="991" priority="7">
      <formula>$O$1="CU"</formula>
    </cfRule>
  </conditionalFormatting>
  <conditionalFormatting sqref="K8 M10 K12 O14 K16 M18 K20 K23 M25 K27 O29 K31 M33 K35 K39 M41 K43 O45 K47 M49 K51">
    <cfRule type="expression" dxfId="990" priority="10">
      <formula>J8="as"</formula>
    </cfRule>
    <cfRule type="expression" dxfId="989" priority="11">
      <formula>J8="bs"</formula>
    </cfRule>
  </conditionalFormatting>
  <conditionalFormatting sqref="O16">
    <cfRule type="expression" dxfId="988" priority="2">
      <formula>AND($O$1="CU",O16="Umpire")</formula>
    </cfRule>
    <cfRule type="expression" dxfId="987" priority="3">
      <formula>AND($O$1="CU",O16&lt;&gt;"Umpire",P16&lt;&gt;"")</formula>
    </cfRule>
    <cfRule type="expression" dxfId="986" priority="4">
      <formula>AND($O$1="CU",O16&lt;&gt;"Umpire")</formula>
    </cfRule>
  </conditionalFormatting>
  <dataValidations count="1">
    <dataValidation type="list" allowBlank="1" showInputMessage="1" sqref="I8 K10 I12 M14 I16 O16 K18 I20 I23 K25 I27 M29 I31 K33 I35 I39 K41 I43 M45 I47 K49 I51" xr:uid="{00000000-0002-0000-2000-000000000000}">
      <formula1>$U$7:$U$16</formula1>
      <formula2>0</formula2>
    </dataValidation>
  </dataValidations>
  <printOptions horizontalCentered="1" verticalCentered="1"/>
  <pageMargins left="0" right="0" top="0.98402777777777795" bottom="0.98402777777777795" header="0.511811023622047" footer="0.511811023622047"/>
  <pageSetup paperSize="9" scale="95"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33794"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33793"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33796"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33797"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FF00"/>
    <pageSetUpPr fitToPage="1"/>
  </sheetPr>
  <dimension ref="A1:AK57"/>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96"/>
      <c r="I1" s="516"/>
      <c r="J1" s="166"/>
      <c r="K1" s="98" t="s">
        <v>83</v>
      </c>
      <c r="L1" s="99"/>
      <c r="M1" s="107"/>
      <c r="N1" s="166"/>
      <c r="O1" s="166" t="s">
        <v>51</v>
      </c>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68" t="str">
        <f>Altalanos!$B$8</f>
        <v>I. (U8) – Lány / B</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157</v>
      </c>
      <c r="N5" s="186"/>
      <c r="O5" s="183" t="s">
        <v>82</v>
      </c>
      <c r="P5" s="186"/>
      <c r="Q5" s="183" t="s">
        <v>156</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",VLOOKUP(Y3,AB1:AH1,5)," pont"))</f>
        <v/>
      </c>
      <c r="G6" s="468"/>
      <c r="H6" s="469"/>
      <c r="I6" s="468"/>
      <c r="J6" s="470"/>
      <c r="K6" s="467" t="str">
        <f>IF(Y3="","",CONCATENATE(VLOOKUP(Y3,AB1:AH1,4)," pont"))</f>
        <v/>
      </c>
      <c r="L6" s="470"/>
      <c r="M6" s="467" t="str">
        <f>IF(Y3="","",CONCATENATE(VLOOKUP(Y3,AB1:AH1,3)," pont"))</f>
        <v/>
      </c>
      <c r="N6" s="470"/>
      <c r="O6" s="467" t="str">
        <f>IF(Y3="","",CONCATENATE(VLOOKUP(Y3,AB1:AH1,2)," pont"))</f>
        <v/>
      </c>
      <c r="P6" s="470"/>
      <c r="Q6" s="467" t="str">
        <f>IF(Y3="","",CONCATENATE(VLOOKUP(Y3,AB1:AH1,1)," pont"))</f>
        <v/>
      </c>
      <c r="R6" s="471"/>
      <c r="Y6" s="473"/>
      <c r="Z6" s="473"/>
      <c r="AA6" s="473" t="s">
        <v>112</v>
      </c>
      <c r="AB6" s="474">
        <v>150</v>
      </c>
      <c r="AC6" s="474">
        <v>120</v>
      </c>
      <c r="AD6" s="474">
        <v>90</v>
      </c>
      <c r="AE6" s="474">
        <v>60</v>
      </c>
      <c r="AF6" s="474">
        <v>40</v>
      </c>
      <c r="AG6" s="474">
        <v>25</v>
      </c>
      <c r="AH6" s="474">
        <v>10</v>
      </c>
      <c r="AI6" s="519"/>
      <c r="AJ6" s="519"/>
      <c r="AK6" s="519"/>
    </row>
    <row r="7" spans="1:37" s="63" customFormat="1" ht="12.75" customHeight="1" x14ac:dyDescent="0.25">
      <c r="A7" s="196">
        <v>1</v>
      </c>
      <c r="B7" s="197" t="str">
        <f>IF($E7="","",VLOOKUP($E7,'1MD ELO (2)'!$A$7:$O$22,14))</f>
        <v/>
      </c>
      <c r="C7" s="198" t="str">
        <f>IF($E7="","",VLOOKUP($E7,'1MD ELO (2)'!$A$7:$O$22,15))</f>
        <v/>
      </c>
      <c r="D7" s="198" t="str">
        <f>IF($E7="","",VLOOKUP($E7,'1MD ELO (2)'!$A$7:$O$22,5))</f>
        <v/>
      </c>
      <c r="E7" s="199"/>
      <c r="F7" s="200" t="str">
        <f>UPPER(IF($E7="","",VLOOKUP($E7,'1MD ELO (2)'!$A$7:$O$22,2)))</f>
        <v/>
      </c>
      <c r="G7" s="200" t="str">
        <f>IF($E7="","",VLOOKUP($E7,'1MD ELO (2)'!$A$7:$O$22,3))</f>
        <v/>
      </c>
      <c r="H7" s="200"/>
      <c r="I7" s="200" t="str">
        <f>IF($E7="","",VLOOKUP($E7,'1MD ELO (2)'!$A$7:$O$22,4))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12.75" customHeight="1" x14ac:dyDescent="0.25">
      <c r="A8" s="209"/>
      <c r="B8" s="210"/>
      <c r="C8" s="211"/>
      <c r="D8" s="211"/>
      <c r="E8" s="212"/>
      <c r="F8" s="213"/>
      <c r="G8" s="213"/>
      <c r="H8" s="214"/>
      <c r="I8" s="317"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12.75" customHeight="1" x14ac:dyDescent="0.25">
      <c r="A9" s="209">
        <v>2</v>
      </c>
      <c r="B9" s="197" t="str">
        <f>IF($E9="","",VLOOKUP($E9,'1MD ELO (2)'!$A$7:$O$22,14))</f>
        <v/>
      </c>
      <c r="C9" s="198" t="str">
        <f>IF($E9="","",VLOOKUP($E9,'1MD ELO (2)'!$A$7:$O$22,15))</f>
        <v/>
      </c>
      <c r="D9" s="198" t="str">
        <f>IF($E9="","",VLOOKUP($E9,'1MD ELO (2)'!$A$7:$O$22,5))</f>
        <v/>
      </c>
      <c r="E9" s="199"/>
      <c r="F9" s="220" t="str">
        <f>UPPER(IF($E9="","",VLOOKUP($E9,'1MD ELO (2)'!$A$7:$O$22,2)))</f>
        <v/>
      </c>
      <c r="G9" s="220" t="str">
        <f>IF($E9="","",VLOOKUP($E9,'1MD ELO (2)'!$A$7:$O$22,3))</f>
        <v/>
      </c>
      <c r="H9" s="220"/>
      <c r="I9" s="200" t="str">
        <f>IF($E9="","",VLOOKUP($E9,'1MD ELO (2)'!$A$7:$O$22,4))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12.75" customHeight="1" x14ac:dyDescent="0.25">
      <c r="A10" s="209"/>
      <c r="B10" s="210"/>
      <c r="C10" s="211"/>
      <c r="D10" s="211"/>
      <c r="E10" s="223"/>
      <c r="F10" s="213"/>
      <c r="G10" s="213"/>
      <c r="H10" s="214"/>
      <c r="I10" s="202"/>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12.75" customHeight="1" x14ac:dyDescent="0.25">
      <c r="A11" s="209">
        <v>3</v>
      </c>
      <c r="B11" s="197" t="str">
        <f>IF($E11="","",VLOOKUP($E11,'1MD ELO (2)'!$A$7:$O$22,14))</f>
        <v/>
      </c>
      <c r="C11" s="198" t="str">
        <f>IF($E11="","",VLOOKUP($E11,'1MD ELO (2)'!$A$7:$O$22,15))</f>
        <v/>
      </c>
      <c r="D11" s="198" t="str">
        <f>IF($E11="","",VLOOKUP($E11,'1MD ELO (2)'!$A$7:$O$22,5))</f>
        <v/>
      </c>
      <c r="E11" s="199"/>
      <c r="F11" s="220" t="str">
        <f>UPPER(IF($E11="","",VLOOKUP($E11,'1MD ELO (2)'!$A$7:$O$22,2)))</f>
        <v/>
      </c>
      <c r="G11" s="220" t="str">
        <f>IF($E11="","",VLOOKUP($E11,'1MD ELO (2)'!$A$7:$O$22,3))</f>
        <v/>
      </c>
      <c r="H11" s="220"/>
      <c r="I11" s="220" t="str">
        <f>IF($E11="","",VLOOKUP($E11,'1MD ELO (2)'!$A$7:$O$22,4))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12.75" customHeight="1" x14ac:dyDescent="0.25">
      <c r="A12" s="209"/>
      <c r="B12" s="210"/>
      <c r="C12" s="211"/>
      <c r="D12" s="211"/>
      <c r="E12" s="223"/>
      <c r="F12" s="213"/>
      <c r="G12" s="213"/>
      <c r="H12" s="214"/>
      <c r="I12" s="317"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12.75" customHeight="1" x14ac:dyDescent="0.25">
      <c r="A13" s="209">
        <v>4</v>
      </c>
      <c r="B13" s="197" t="str">
        <f>IF($E13="","",VLOOKUP($E13,'1MD ELO (2)'!$A$7:$O$22,14))</f>
        <v/>
      </c>
      <c r="C13" s="198" t="str">
        <f>IF($E13="","",VLOOKUP($E13,'1MD ELO (2)'!$A$7:$O$22,15))</f>
        <v/>
      </c>
      <c r="D13" s="198" t="str">
        <f>IF($E13="","",VLOOKUP($E13,'1MD ELO (2)'!$A$7:$O$22,5))</f>
        <v/>
      </c>
      <c r="E13" s="199"/>
      <c r="F13" s="220" t="str">
        <f>UPPER(IF($E13="","",VLOOKUP($E13,'1MD ELO (2)'!$A$7:$O$22,2)))</f>
        <v/>
      </c>
      <c r="G13" s="220" t="str">
        <f>IF($E13="","",VLOOKUP($E13,'1MD ELO (2)'!$A$7:$O$22,3))</f>
        <v/>
      </c>
      <c r="H13" s="220"/>
      <c r="I13" s="220" t="str">
        <f>IF($E13="","",VLOOKUP($E13,'1MD ELO (2)'!$A$7:$O$22,4))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12.75" customHeight="1" x14ac:dyDescent="0.25">
      <c r="A14" s="209"/>
      <c r="B14" s="210"/>
      <c r="C14" s="211"/>
      <c r="D14" s="211"/>
      <c r="E14" s="223"/>
      <c r="F14" s="202"/>
      <c r="G14" s="202"/>
      <c r="H14" s="232"/>
      <c r="I14" s="23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12.75" customHeight="1" x14ac:dyDescent="0.25">
      <c r="A15" s="196">
        <v>5</v>
      </c>
      <c r="B15" s="197" t="str">
        <f>IF($E15="","",VLOOKUP($E15,'1MD ELO (2)'!$A$7:$O$22,14))</f>
        <v/>
      </c>
      <c r="C15" s="198" t="str">
        <f>IF($E15="","",VLOOKUP($E15,'1MD ELO (2)'!$A$7:$O$22,15))</f>
        <v/>
      </c>
      <c r="D15" s="198" t="str">
        <f>IF($E15="","",VLOOKUP($E15,'1MD ELO (2)'!$A$7:$O$22,5))</f>
        <v/>
      </c>
      <c r="E15" s="199"/>
      <c r="F15" s="200" t="str">
        <f>UPPER(IF($E15="","",VLOOKUP($E15,'1MD ELO (2)'!$A$7:$O$22,2)))</f>
        <v/>
      </c>
      <c r="G15" s="200" t="str">
        <f>IF($E15="","",VLOOKUP($E15,'1MD ELO (2)'!$A$7:$O$22,3))</f>
        <v/>
      </c>
      <c r="H15" s="200"/>
      <c r="I15" s="200" t="str">
        <f>IF($E15="","",VLOOKUP($E15,'1MD ELO (2)'!$A$7:$O$22,4))</f>
        <v/>
      </c>
      <c r="J15" s="236"/>
      <c r="K15" s="202"/>
      <c r="L15" s="202"/>
      <c r="M15" s="202"/>
      <c r="N15" s="520"/>
      <c r="O15" s="202"/>
      <c r="P15" s="520"/>
      <c r="Q15" s="205"/>
      <c r="R15" s="206"/>
      <c r="S15" s="207"/>
      <c r="U15" s="218" t="str">
        <f>Birók!P29</f>
        <v xml:space="preserve"> </v>
      </c>
      <c r="Y15" s="361"/>
      <c r="Z15" s="361"/>
      <c r="AA15" s="361"/>
      <c r="AB15" s="361"/>
      <c r="AC15" s="361"/>
      <c r="AD15" s="361"/>
      <c r="AE15" s="361"/>
      <c r="AF15" s="361"/>
      <c r="AG15" s="361"/>
      <c r="AH15" s="361"/>
      <c r="AI15"/>
      <c r="AJ15"/>
      <c r="AK15"/>
    </row>
    <row r="16" spans="1:37" s="63" customFormat="1" ht="12.75" customHeight="1" x14ac:dyDescent="0.25">
      <c r="A16" s="209"/>
      <c r="B16" s="210"/>
      <c r="C16" s="211"/>
      <c r="D16" s="211"/>
      <c r="E16" s="223"/>
      <c r="F16" s="213"/>
      <c r="G16" s="213"/>
      <c r="H16" s="214"/>
      <c r="I16" s="317" t="s">
        <v>59</v>
      </c>
      <c r="J16" s="216"/>
      <c r="K16" s="217" t="str">
        <f>UPPER(IF(OR(J16="a",J16="as"),F15,IF(OR(J16="b",J16="bs"),F17,)))</f>
        <v/>
      </c>
      <c r="L16" s="217"/>
      <c r="M16" s="202"/>
      <c r="N16" s="520"/>
      <c r="O16" s="227"/>
      <c r="P16" s="520"/>
      <c r="Q16" s="205"/>
      <c r="R16" s="206"/>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12.75" customHeight="1" x14ac:dyDescent="0.25">
      <c r="A17" s="209">
        <v>6</v>
      </c>
      <c r="B17" s="197" t="str">
        <f>IF($E17="","",VLOOKUP($E17,'1MD ELO (2)'!$A$7:$O$22,14))</f>
        <v/>
      </c>
      <c r="C17" s="198" t="str">
        <f>IF($E17="","",VLOOKUP($E17,'1MD ELO (2)'!$A$7:$O$22,15))</f>
        <v/>
      </c>
      <c r="D17" s="198" t="str">
        <f>IF($E17="","",VLOOKUP($E17,'1MD ELO (2)'!$A$7:$O$22,5))</f>
        <v/>
      </c>
      <c r="E17" s="199"/>
      <c r="F17" s="220" t="str">
        <f>UPPER(IF($E17="","",VLOOKUP($E17,'1MD ELO (2)'!$A$7:$O$22,2)))</f>
        <v/>
      </c>
      <c r="G17" s="220" t="str">
        <f>IF($E17="","",VLOOKUP($E17,'1MD ELO (2)'!$A$7:$O$22,3))</f>
        <v/>
      </c>
      <c r="H17" s="220"/>
      <c r="I17" s="220" t="str">
        <f>IF($E17="","",VLOOKUP($E17,'1MD ELO (2)'!$A$7:$O$22,4))</f>
        <v/>
      </c>
      <c r="J17" s="221"/>
      <c r="K17" s="202"/>
      <c r="L17" s="222"/>
      <c r="M17" s="202"/>
      <c r="N17" s="520"/>
      <c r="O17" s="227"/>
      <c r="P17" s="520"/>
      <c r="Q17" s="205"/>
      <c r="R17" s="206"/>
      <c r="S17" s="207"/>
      <c r="Y17" s="361"/>
      <c r="Z17" s="361"/>
      <c r="AA17" s="361" t="s">
        <v>101</v>
      </c>
      <c r="AB17" s="362">
        <v>120</v>
      </c>
      <c r="AC17" s="362">
        <v>90</v>
      </c>
      <c r="AD17" s="362">
        <v>60</v>
      </c>
      <c r="AE17" s="362">
        <v>40</v>
      </c>
      <c r="AF17" s="362">
        <v>25</v>
      </c>
      <c r="AG17" s="362">
        <v>15</v>
      </c>
      <c r="AH17" s="362">
        <v>8</v>
      </c>
      <c r="AI17"/>
      <c r="AJ17"/>
      <c r="AK17"/>
    </row>
    <row r="18" spans="1:37" s="63" customFormat="1" ht="12.75" customHeight="1" x14ac:dyDescent="0.25">
      <c r="A18" s="209"/>
      <c r="B18" s="210"/>
      <c r="C18" s="211"/>
      <c r="D18" s="211"/>
      <c r="E18" s="223"/>
      <c r="F18" s="213"/>
      <c r="G18" s="213"/>
      <c r="H18" s="214"/>
      <c r="I18" s="202"/>
      <c r="J18" s="224"/>
      <c r="K18" s="215" t="s">
        <v>59</v>
      </c>
      <c r="L18" s="225"/>
      <c r="M18" s="217" t="str">
        <f>UPPER(IF(OR(L18="a",L18="as"),K16,IF(OR(L18="b",L18="bs"),K20,)))</f>
        <v/>
      </c>
      <c r="N18" s="521"/>
      <c r="O18" s="227"/>
      <c r="P18" s="520"/>
      <c r="Q18" s="205"/>
      <c r="R18" s="206"/>
      <c r="S18" s="207"/>
      <c r="Y18" s="361"/>
      <c r="Z18" s="361"/>
      <c r="AA18" s="361" t="s">
        <v>104</v>
      </c>
      <c r="AB18" s="362">
        <v>90</v>
      </c>
      <c r="AC18" s="362">
        <v>60</v>
      </c>
      <c r="AD18" s="362">
        <v>40</v>
      </c>
      <c r="AE18" s="362">
        <v>25</v>
      </c>
      <c r="AF18" s="362">
        <v>15</v>
      </c>
      <c r="AG18" s="362">
        <v>8</v>
      </c>
      <c r="AH18" s="362">
        <v>4</v>
      </c>
      <c r="AI18"/>
      <c r="AJ18"/>
      <c r="AK18"/>
    </row>
    <row r="19" spans="1:37" s="63" customFormat="1" ht="12.75" customHeight="1" x14ac:dyDescent="0.25">
      <c r="A19" s="209">
        <v>7</v>
      </c>
      <c r="B19" s="197" t="str">
        <f>IF($E19="","",VLOOKUP($E19,'1MD ELO (2)'!$A$7:$O$22,14))</f>
        <v/>
      </c>
      <c r="C19" s="198" t="str">
        <f>IF($E19="","",VLOOKUP($E19,'1MD ELO (2)'!$A$7:$O$22,15))</f>
        <v/>
      </c>
      <c r="D19" s="198" t="str">
        <f>IF($E19="","",VLOOKUP($E19,'1MD ELO (2)'!$A$7:$O$22,5))</f>
        <v/>
      </c>
      <c r="E19" s="199"/>
      <c r="F19" s="220" t="str">
        <f>UPPER(IF($E19="","",VLOOKUP($E19,'1MD ELO (2)'!$A$7:$O$22,2)))</f>
        <v/>
      </c>
      <c r="G19" s="220" t="str">
        <f>IF($E19="","",VLOOKUP($E19,'1MD ELO (2)'!$A$7:$O$22,3))</f>
        <v/>
      </c>
      <c r="H19" s="220"/>
      <c r="I19" s="220" t="str">
        <f>IF($E19="","",VLOOKUP($E19,'1MD ELO (2)'!$A$7:$O$22,4))</f>
        <v/>
      </c>
      <c r="J19" s="201"/>
      <c r="K19" s="202"/>
      <c r="L19" s="228"/>
      <c r="M19" s="202"/>
      <c r="N19" s="227"/>
      <c r="O19" s="227"/>
      <c r="P19" s="520"/>
      <c r="Q19" s="205"/>
      <c r="R19" s="206"/>
      <c r="S19" s="207"/>
      <c r="Y19" s="361"/>
      <c r="Z19" s="361"/>
      <c r="AA19" s="361" t="s">
        <v>112</v>
      </c>
      <c r="AB19" s="362">
        <v>60</v>
      </c>
      <c r="AC19" s="362">
        <v>40</v>
      </c>
      <c r="AD19" s="362">
        <v>25</v>
      </c>
      <c r="AE19" s="362">
        <v>15</v>
      </c>
      <c r="AF19" s="362">
        <v>8</v>
      </c>
      <c r="AG19" s="362">
        <v>4</v>
      </c>
      <c r="AH19" s="362">
        <v>2</v>
      </c>
      <c r="AI19"/>
      <c r="AJ19"/>
      <c r="AK19"/>
    </row>
    <row r="20" spans="1:37" s="63" customFormat="1" ht="12.75" customHeight="1" x14ac:dyDescent="0.25">
      <c r="A20" s="209"/>
      <c r="B20" s="210"/>
      <c r="C20" s="211"/>
      <c r="D20" s="211"/>
      <c r="E20" s="212"/>
      <c r="F20" s="213"/>
      <c r="G20" s="213"/>
      <c r="H20" s="214"/>
      <c r="I20" s="317" t="s">
        <v>59</v>
      </c>
      <c r="J20" s="216"/>
      <c r="K20" s="217" t="str">
        <f>UPPER(IF(OR(J20="a",J20="as"),F19,IF(OR(J20="b",J20="bs"),F21,)))</f>
        <v/>
      </c>
      <c r="L20" s="230"/>
      <c r="M20" s="202"/>
      <c r="N20" s="227"/>
      <c r="O20" s="227"/>
      <c r="P20" s="520"/>
      <c r="Q20" s="205"/>
      <c r="R20" s="206"/>
      <c r="S20" s="207"/>
      <c r="Y20" s="361"/>
      <c r="Z20" s="361"/>
      <c r="AA20" s="361" t="s">
        <v>113</v>
      </c>
      <c r="AB20" s="362">
        <v>40</v>
      </c>
      <c r="AC20" s="362">
        <v>25</v>
      </c>
      <c r="AD20" s="362">
        <v>15</v>
      </c>
      <c r="AE20" s="362">
        <v>8</v>
      </c>
      <c r="AF20" s="362">
        <v>4</v>
      </c>
      <c r="AG20" s="362">
        <v>2</v>
      </c>
      <c r="AH20" s="362">
        <v>1</v>
      </c>
      <c r="AI20"/>
      <c r="AJ20"/>
      <c r="AK20"/>
    </row>
    <row r="21" spans="1:37" s="63" customFormat="1" ht="12.75" customHeight="1" x14ac:dyDescent="0.25">
      <c r="A21" s="209">
        <v>8</v>
      </c>
      <c r="B21" s="197" t="str">
        <f>IF($E21="","",VLOOKUP($E21,'1MD ELO (2)'!$A$7:$O$22,14))</f>
        <v/>
      </c>
      <c r="C21" s="198" t="str">
        <f>IF($E21="","",VLOOKUP($E21,'1MD ELO (2)'!$A$7:$O$22,15))</f>
        <v/>
      </c>
      <c r="D21" s="198" t="str">
        <f>IF($E21="","",VLOOKUP($E21,'1MD ELO (2)'!$A$7:$O$22,5))</f>
        <v/>
      </c>
      <c r="E21" s="199"/>
      <c r="F21" s="220" t="str">
        <f>UPPER(IF($E21="","",VLOOKUP($E21,'1MD ELO (2)'!$A$7:$O$22,2)))</f>
        <v/>
      </c>
      <c r="G21" s="220" t="str">
        <f>IF($E21="","",VLOOKUP($E21,'1MD ELO (2)'!$A$7:$O$22,3))</f>
        <v/>
      </c>
      <c r="H21" s="220"/>
      <c r="I21" s="220" t="str">
        <f>IF($E21="","",VLOOKUP($E21,'1MD ELO (2)'!$A$7:$O$22,4))</f>
        <v/>
      </c>
      <c r="J21" s="231"/>
      <c r="K21" s="202"/>
      <c r="L21" s="202"/>
      <c r="M21" s="202"/>
      <c r="N21" s="227"/>
      <c r="O21" s="227"/>
      <c r="P21" s="520"/>
      <c r="Q21" s="205"/>
      <c r="R21" s="206"/>
      <c r="S21" s="207"/>
      <c r="Y21" s="361"/>
      <c r="Z21" s="361"/>
      <c r="AA21" s="361" t="s">
        <v>114</v>
      </c>
      <c r="AB21" s="362">
        <v>25</v>
      </c>
      <c r="AC21" s="362">
        <v>15</v>
      </c>
      <c r="AD21" s="362">
        <v>10</v>
      </c>
      <c r="AE21" s="362">
        <v>6</v>
      </c>
      <c r="AF21" s="362">
        <v>3</v>
      </c>
      <c r="AG21" s="362">
        <v>1</v>
      </c>
      <c r="AH21" s="362">
        <v>0</v>
      </c>
      <c r="AI21"/>
      <c r="AJ21"/>
      <c r="AK21"/>
    </row>
    <row r="22" spans="1:37" s="63" customFormat="1" ht="12.75" customHeight="1" x14ac:dyDescent="0.25">
      <c r="A22" s="209"/>
      <c r="B22" s="210"/>
      <c r="C22" s="211"/>
      <c r="D22" s="211"/>
      <c r="E22" s="212"/>
      <c r="F22" s="233"/>
      <c r="G22" s="233"/>
      <c r="H22" s="303"/>
      <c r="I22" s="233"/>
      <c r="J22" s="224"/>
      <c r="K22" s="202"/>
      <c r="L22" s="202"/>
      <c r="M22" s="202"/>
      <c r="N22" s="227"/>
      <c r="O22" s="215" t="s">
        <v>59</v>
      </c>
      <c r="P22" s="225"/>
      <c r="Q22" s="217" t="str">
        <f>UPPER(IF(OR(P22="a",P22="as"),O14,IF(OR(P22="b",P22="bs"),O30,)))</f>
        <v/>
      </c>
      <c r="R22" s="226"/>
      <c r="S22" s="207"/>
      <c r="Y22" s="361"/>
      <c r="Z22" s="361"/>
      <c r="AA22" s="361" t="s">
        <v>115</v>
      </c>
      <c r="AB22" s="362">
        <v>15</v>
      </c>
      <c r="AC22" s="362">
        <v>10</v>
      </c>
      <c r="AD22" s="362">
        <v>6</v>
      </c>
      <c r="AE22" s="362">
        <v>3</v>
      </c>
      <c r="AF22" s="362">
        <v>1</v>
      </c>
      <c r="AG22" s="362">
        <v>0</v>
      </c>
      <c r="AH22" s="362">
        <v>0</v>
      </c>
      <c r="AI22"/>
      <c r="AJ22"/>
      <c r="AK22"/>
    </row>
    <row r="23" spans="1:37" s="63" customFormat="1" ht="12.75" customHeight="1" x14ac:dyDescent="0.25">
      <c r="A23" s="209">
        <v>9</v>
      </c>
      <c r="B23" s="197" t="str">
        <f>IF($E23="","",VLOOKUP($E23,'1MD ELO (2)'!$A$7:$O$22,14))</f>
        <v/>
      </c>
      <c r="C23" s="198" t="str">
        <f>IF($E23="","",VLOOKUP($E23,'1MD ELO (2)'!$A$7:$O$22,15))</f>
        <v/>
      </c>
      <c r="D23" s="198" t="str">
        <f>IF($E23="","",VLOOKUP($E23,'1MD ELO (2)'!$A$7:$O$22,5))</f>
        <v/>
      </c>
      <c r="E23" s="199"/>
      <c r="F23" s="220" t="str">
        <f>UPPER(IF($E23="","",VLOOKUP($E23,'1MD ELO (2)'!$A$7:$O$22,2)))</f>
        <v/>
      </c>
      <c r="G23" s="220" t="str">
        <f>IF($E23="","",VLOOKUP($E23,'1MD ELO (2)'!$A$7:$O$22,3))</f>
        <v/>
      </c>
      <c r="H23" s="220"/>
      <c r="I23" s="220" t="str">
        <f>IF($E23="","",VLOOKUP($E23,'1MD ELO (2)'!$A$7:$O$22,4))</f>
        <v/>
      </c>
      <c r="J23" s="201"/>
      <c r="K23" s="202"/>
      <c r="L23" s="202"/>
      <c r="M23" s="202"/>
      <c r="N23" s="227"/>
      <c r="O23" s="202"/>
      <c r="P23" s="520"/>
      <c r="Q23" s="202"/>
      <c r="R23" s="227"/>
      <c r="S23" s="207"/>
      <c r="Y23" s="361"/>
      <c r="Z23" s="361"/>
      <c r="AA23" s="361" t="s">
        <v>117</v>
      </c>
      <c r="AB23" s="362">
        <v>10</v>
      </c>
      <c r="AC23" s="362">
        <v>6</v>
      </c>
      <c r="AD23" s="362">
        <v>3</v>
      </c>
      <c r="AE23" s="362">
        <v>1</v>
      </c>
      <c r="AF23" s="362">
        <v>0</v>
      </c>
      <c r="AG23" s="362">
        <v>0</v>
      </c>
      <c r="AH23" s="362">
        <v>0</v>
      </c>
      <c r="AI23"/>
      <c r="AJ23"/>
      <c r="AK23"/>
    </row>
    <row r="24" spans="1:37" s="63" customFormat="1" ht="12.75" customHeight="1" x14ac:dyDescent="0.25">
      <c r="A24" s="209"/>
      <c r="B24" s="210"/>
      <c r="C24" s="211"/>
      <c r="D24" s="211"/>
      <c r="E24" s="212"/>
      <c r="F24" s="213"/>
      <c r="G24" s="213"/>
      <c r="H24" s="214"/>
      <c r="I24" s="317" t="s">
        <v>59</v>
      </c>
      <c r="J24" s="216"/>
      <c r="K24" s="217" t="str">
        <f>UPPER(IF(OR(J24="a",J24="as"),F23,IF(OR(J24="b",J24="bs"),F25,)))</f>
        <v/>
      </c>
      <c r="L24" s="217"/>
      <c r="M24" s="202"/>
      <c r="N24" s="227"/>
      <c r="O24" s="227"/>
      <c r="P24" s="520"/>
      <c r="Q24" s="205"/>
      <c r="R24" s="206"/>
      <c r="S24" s="207"/>
      <c r="Y24" s="361"/>
      <c r="Z24" s="361"/>
      <c r="AA24" s="361" t="s">
        <v>118</v>
      </c>
      <c r="AB24" s="362">
        <v>6</v>
      </c>
      <c r="AC24" s="362">
        <v>3</v>
      </c>
      <c r="AD24" s="362">
        <v>1</v>
      </c>
      <c r="AE24" s="362">
        <v>0</v>
      </c>
      <c r="AF24" s="362">
        <v>0</v>
      </c>
      <c r="AG24" s="362">
        <v>0</v>
      </c>
      <c r="AH24" s="362">
        <v>0</v>
      </c>
      <c r="AI24"/>
      <c r="AJ24"/>
      <c r="AK24"/>
    </row>
    <row r="25" spans="1:37" s="63" customFormat="1" ht="12.75" customHeight="1" x14ac:dyDescent="0.25">
      <c r="A25" s="209">
        <v>10</v>
      </c>
      <c r="B25" s="197" t="str">
        <f>IF($E25="","",VLOOKUP($E25,'1MD ELO (2)'!$A$7:$O$22,14))</f>
        <v/>
      </c>
      <c r="C25" s="198" t="str">
        <f>IF($E25="","",VLOOKUP($E25,'1MD ELO (2)'!$A$7:$O$22,15))</f>
        <v/>
      </c>
      <c r="D25" s="198" t="str">
        <f>IF($E25="","",VLOOKUP($E25,'1MD ELO (2)'!$A$7:$O$22,5))</f>
        <v/>
      </c>
      <c r="E25" s="199"/>
      <c r="F25" s="220" t="str">
        <f>UPPER(IF($E25="","",VLOOKUP($E25,'1MD ELO (2)'!$A$7:$O$22,2)))</f>
        <v/>
      </c>
      <c r="G25" s="220" t="str">
        <f>IF($E25="","",VLOOKUP($E25,'1MD ELO (2)'!$A$7:$O$22,3))</f>
        <v/>
      </c>
      <c r="H25" s="220"/>
      <c r="I25" s="220" t="str">
        <f>IF($E25="","",VLOOKUP($E25,'1MD ELO (2)'!$A$7:$O$22,4))</f>
        <v/>
      </c>
      <c r="J25" s="221"/>
      <c r="K25" s="202"/>
      <c r="L25" s="222"/>
      <c r="M25" s="202"/>
      <c r="N25" s="227"/>
      <c r="O25" s="227"/>
      <c r="P25" s="520"/>
      <c r="Q25" s="205"/>
      <c r="R25" s="206"/>
      <c r="S25" s="207"/>
      <c r="Y25" s="361"/>
      <c r="Z25" s="361"/>
      <c r="AA25" s="361" t="s">
        <v>120</v>
      </c>
      <c r="AB25" s="362">
        <v>3</v>
      </c>
      <c r="AC25" s="362">
        <v>2</v>
      </c>
      <c r="AD25" s="362">
        <v>1</v>
      </c>
      <c r="AE25" s="362">
        <v>0</v>
      </c>
      <c r="AF25" s="362">
        <v>0</v>
      </c>
      <c r="AG25" s="362">
        <v>0</v>
      </c>
      <c r="AH25" s="362">
        <v>0</v>
      </c>
      <c r="AI25"/>
      <c r="AJ25"/>
      <c r="AK25"/>
    </row>
    <row r="26" spans="1:37" s="63" customFormat="1" ht="12.75" customHeight="1" x14ac:dyDescent="0.25">
      <c r="A26" s="209"/>
      <c r="B26" s="210"/>
      <c r="C26" s="211"/>
      <c r="D26" s="211"/>
      <c r="E26" s="223"/>
      <c r="F26" s="213"/>
      <c r="G26" s="213"/>
      <c r="H26" s="214"/>
      <c r="I26" s="202"/>
      <c r="J26" s="224"/>
      <c r="K26" s="215" t="s">
        <v>59</v>
      </c>
      <c r="L26" s="225"/>
      <c r="M26" s="217" t="str">
        <f>UPPER(IF(OR(L26="a",L26="as"),K24,IF(OR(L26="b",L26="bs"),K28,)))</f>
        <v/>
      </c>
      <c r="N26" s="226"/>
      <c r="O26" s="227"/>
      <c r="P26" s="520"/>
      <c r="Q26" s="205"/>
      <c r="R26" s="206"/>
      <c r="S26" s="207"/>
      <c r="Y26"/>
      <c r="Z26"/>
      <c r="AA26"/>
      <c r="AB26"/>
      <c r="AC26"/>
      <c r="AD26"/>
      <c r="AE26"/>
      <c r="AF26"/>
      <c r="AG26"/>
      <c r="AH26"/>
      <c r="AI26"/>
      <c r="AJ26"/>
      <c r="AK26"/>
    </row>
    <row r="27" spans="1:37" s="63" customFormat="1" ht="12.75" customHeight="1" x14ac:dyDescent="0.25">
      <c r="A27" s="209">
        <v>11</v>
      </c>
      <c r="B27" s="197" t="str">
        <f>IF($E27="","",VLOOKUP($E27,'1MD ELO (2)'!$A$7:$O$22,14))</f>
        <v/>
      </c>
      <c r="C27" s="198" t="str">
        <f>IF($E27="","",VLOOKUP($E27,'1MD ELO (2)'!$A$7:$O$22,15))</f>
        <v/>
      </c>
      <c r="D27" s="198" t="str">
        <f>IF($E27="","",VLOOKUP($E27,'1MD ELO (2)'!$A$7:$O$22,5))</f>
        <v/>
      </c>
      <c r="E27" s="199"/>
      <c r="F27" s="220" t="str">
        <f>UPPER(IF($E27="","",VLOOKUP($E27,'1MD ELO (2)'!$A$7:$O$22,2)))</f>
        <v/>
      </c>
      <c r="G27" s="220" t="str">
        <f>IF($E27="","",VLOOKUP($E27,'1MD ELO (2)'!$A$7:$O$22,3))</f>
        <v/>
      </c>
      <c r="H27" s="220"/>
      <c r="I27" s="220" t="str">
        <f>IF($E27="","",VLOOKUP($E27,'1MD ELO (2)'!$A$7:$O$22,4))</f>
        <v/>
      </c>
      <c r="J27" s="201"/>
      <c r="K27" s="202"/>
      <c r="L27" s="228"/>
      <c r="M27" s="202"/>
      <c r="N27" s="520"/>
      <c r="O27" s="227"/>
      <c r="P27" s="520"/>
      <c r="Q27" s="205"/>
      <c r="R27" s="206"/>
      <c r="S27" s="207"/>
      <c r="Y27"/>
      <c r="Z27"/>
      <c r="AA27"/>
      <c r="AB27"/>
      <c r="AC27"/>
      <c r="AD27"/>
      <c r="AE27"/>
      <c r="AF27"/>
      <c r="AG27"/>
      <c r="AH27"/>
      <c r="AI27"/>
      <c r="AJ27"/>
      <c r="AK27"/>
    </row>
    <row r="28" spans="1:37" s="63" customFormat="1" ht="12.75" customHeight="1" x14ac:dyDescent="0.25">
      <c r="A28" s="234"/>
      <c r="B28" s="210"/>
      <c r="C28" s="211"/>
      <c r="D28" s="211"/>
      <c r="E28" s="223"/>
      <c r="F28" s="213"/>
      <c r="G28" s="213"/>
      <c r="H28" s="214"/>
      <c r="I28" s="317" t="s">
        <v>59</v>
      </c>
      <c r="J28" s="216"/>
      <c r="K28" s="217" t="str">
        <f>UPPER(IF(OR(J28="a",J28="as"),F27,IF(OR(J28="b",J28="bs"),F29,)))</f>
        <v/>
      </c>
      <c r="L28" s="230"/>
      <c r="M28" s="202"/>
      <c r="N28" s="520"/>
      <c r="O28" s="227"/>
      <c r="P28" s="520"/>
      <c r="Q28" s="205"/>
      <c r="R28" s="206"/>
      <c r="S28" s="207"/>
    </row>
    <row r="29" spans="1:37" s="63" customFormat="1" ht="12.75" customHeight="1" x14ac:dyDescent="0.25">
      <c r="A29" s="196">
        <v>12</v>
      </c>
      <c r="B29" s="197" t="str">
        <f>IF($E29="","",VLOOKUP($E29,'1MD ELO (2)'!$A$7:$O$22,14))</f>
        <v/>
      </c>
      <c r="C29" s="198" t="str">
        <f>IF($E29="","",VLOOKUP($E29,'1MD ELO (2)'!$A$7:$O$22,15))</f>
        <v/>
      </c>
      <c r="D29" s="198" t="str">
        <f>IF($E29="","",VLOOKUP($E29,'1MD ELO (2)'!$A$7:$O$22,5))</f>
        <v/>
      </c>
      <c r="E29" s="199"/>
      <c r="F29" s="200" t="str">
        <f>UPPER(IF($E29="","",VLOOKUP($E29,'1MD ELO (2)'!$A$7:$O$22,2)))</f>
        <v/>
      </c>
      <c r="G29" s="200" t="str">
        <f>IF($E29="","",VLOOKUP($E29,'1MD ELO (2)'!$A$7:$O$22,3))</f>
        <v/>
      </c>
      <c r="H29" s="200"/>
      <c r="I29" s="200" t="str">
        <f>IF($E29="","",VLOOKUP($E29,'1MD ELO (2)'!$A$7:$O$22,4))</f>
        <v/>
      </c>
      <c r="J29" s="231"/>
      <c r="K29" s="202"/>
      <c r="L29" s="202"/>
      <c r="M29" s="202"/>
      <c r="N29" s="520"/>
      <c r="O29" s="227"/>
      <c r="P29" s="520"/>
      <c r="Q29" s="205"/>
      <c r="R29" s="206"/>
      <c r="S29" s="207"/>
    </row>
    <row r="30" spans="1:37" s="63" customFormat="1" ht="12.75" customHeight="1" x14ac:dyDescent="0.25">
      <c r="A30" s="209"/>
      <c r="B30" s="210"/>
      <c r="C30" s="211"/>
      <c r="D30" s="211"/>
      <c r="E30" s="223"/>
      <c r="F30" s="202"/>
      <c r="G30" s="202"/>
      <c r="H30" s="232"/>
      <c r="I30" s="233"/>
      <c r="J30" s="224"/>
      <c r="K30" s="202"/>
      <c r="L30" s="202"/>
      <c r="M30" s="215" t="s">
        <v>59</v>
      </c>
      <c r="N30" s="225"/>
      <c r="O30" s="217" t="str">
        <f>UPPER(IF(OR(N30="a",N30="as"),M26,IF(OR(N30="b",N30="bs"),M34,)))</f>
        <v/>
      </c>
      <c r="P30" s="521"/>
      <c r="Q30" s="205"/>
      <c r="R30" s="206"/>
      <c r="S30" s="207"/>
    </row>
    <row r="31" spans="1:37" s="63" customFormat="1" ht="12.75" customHeight="1" x14ac:dyDescent="0.25">
      <c r="A31" s="209">
        <v>13</v>
      </c>
      <c r="B31" s="197" t="str">
        <f>IF($E31="","",VLOOKUP($E31,'1MD ELO (2)'!$A$7:$O$22,14))</f>
        <v/>
      </c>
      <c r="C31" s="198" t="str">
        <f>IF($E31="","",VLOOKUP($E31,'1MD ELO (2)'!$A$7:$O$22,15))</f>
        <v/>
      </c>
      <c r="D31" s="198" t="str">
        <f>IF($E31="","",VLOOKUP($E31,'1MD ELO (2)'!$A$7:$O$22,5))</f>
        <v/>
      </c>
      <c r="E31" s="199"/>
      <c r="F31" s="220" t="str">
        <f>UPPER(IF($E31="","",VLOOKUP($E31,'1MD ELO (2)'!$A$7:$O$22,2)))</f>
        <v/>
      </c>
      <c r="G31" s="220" t="str">
        <f>IF($E31="","",VLOOKUP($E31,'1MD ELO (2)'!$A$7:$O$22,3))</f>
        <v/>
      </c>
      <c r="H31" s="220"/>
      <c r="I31" s="220" t="str">
        <f>IF($E31="","",VLOOKUP($E31,'1MD ELO (2)'!$A$7:$O$22,4))</f>
        <v/>
      </c>
      <c r="J31" s="236"/>
      <c r="K31" s="202"/>
      <c r="L31" s="202"/>
      <c r="M31" s="202"/>
      <c r="N31" s="520"/>
      <c r="O31" s="202"/>
      <c r="P31" s="227"/>
      <c r="Q31" s="205"/>
      <c r="R31" s="206"/>
      <c r="S31" s="207"/>
    </row>
    <row r="32" spans="1:37" s="63" customFormat="1" ht="12.75" customHeight="1" x14ac:dyDescent="0.25">
      <c r="A32" s="209"/>
      <c r="B32" s="210"/>
      <c r="C32" s="211"/>
      <c r="D32" s="211"/>
      <c r="E32" s="223"/>
      <c r="F32" s="213"/>
      <c r="G32" s="213"/>
      <c r="H32" s="214"/>
      <c r="I32" s="215" t="s">
        <v>59</v>
      </c>
      <c r="J32" s="216"/>
      <c r="K32" s="217" t="str">
        <f>UPPER(IF(OR(J32="a",J32="as"),F31,IF(OR(J32="b",J32="bs"),F33,)))</f>
        <v/>
      </c>
      <c r="L32" s="217"/>
      <c r="M32" s="202"/>
      <c r="N32" s="520"/>
      <c r="O32" s="227"/>
      <c r="P32" s="227"/>
      <c r="Q32" s="205"/>
      <c r="R32" s="206"/>
      <c r="S32" s="207"/>
    </row>
    <row r="33" spans="1:19" s="63" customFormat="1" ht="12.75" customHeight="1" x14ac:dyDescent="0.25">
      <c r="A33" s="209">
        <v>14</v>
      </c>
      <c r="B33" s="197" t="str">
        <f>IF($E33="","",VLOOKUP($E33,'1MD ELO (2)'!$A$7:$O$22,14))</f>
        <v/>
      </c>
      <c r="C33" s="198" t="str">
        <f>IF($E33="","",VLOOKUP($E33,'1MD ELO (2)'!$A$7:$O$22,15))</f>
        <v/>
      </c>
      <c r="D33" s="198" t="str">
        <f>IF($E33="","",VLOOKUP($E33,'1MD ELO (2)'!$A$7:$O$22,5))</f>
        <v/>
      </c>
      <c r="E33" s="199"/>
      <c r="F33" s="220" t="str">
        <f>UPPER(IF($E33="","",VLOOKUP($E33,'1MD ELO (2)'!$A$7:$O$22,2)))</f>
        <v/>
      </c>
      <c r="G33" s="220" t="str">
        <f>IF($E33="","",VLOOKUP($E33,'1MD ELO (2)'!$A$7:$O$22,3))</f>
        <v/>
      </c>
      <c r="H33" s="220"/>
      <c r="I33" s="220" t="str">
        <f>IF($E33="","",VLOOKUP($E33,'1MD ELO (2)'!$A$7:$O$22,4))</f>
        <v/>
      </c>
      <c r="J33" s="221"/>
      <c r="K33" s="202"/>
      <c r="L33" s="222"/>
      <c r="M33" s="202"/>
      <c r="N33" s="520"/>
      <c r="O33" s="227"/>
      <c r="P33" s="227"/>
      <c r="Q33" s="205"/>
      <c r="R33" s="206"/>
      <c r="S33" s="207"/>
    </row>
    <row r="34" spans="1:19" s="63" customFormat="1" ht="12.75" customHeight="1" x14ac:dyDescent="0.25">
      <c r="A34" s="209"/>
      <c r="B34" s="210"/>
      <c r="C34" s="211"/>
      <c r="D34" s="211"/>
      <c r="E34" s="223"/>
      <c r="F34" s="213"/>
      <c r="G34" s="213"/>
      <c r="H34" s="214"/>
      <c r="I34" s="202"/>
      <c r="J34" s="224"/>
      <c r="K34" s="215" t="s">
        <v>59</v>
      </c>
      <c r="L34" s="225"/>
      <c r="M34" s="217" t="str">
        <f>UPPER(IF(OR(L34="a",L34="as"),K32,IF(OR(L34="b",L34="bs"),K36,)))</f>
        <v/>
      </c>
      <c r="N34" s="521"/>
      <c r="O34" s="227"/>
      <c r="P34" s="227"/>
      <c r="Q34" s="205"/>
      <c r="R34" s="206"/>
      <c r="S34" s="207"/>
    </row>
    <row r="35" spans="1:19" s="63" customFormat="1" ht="12.75" customHeight="1" x14ac:dyDescent="0.25">
      <c r="A35" s="209">
        <v>15</v>
      </c>
      <c r="B35" s="197" t="str">
        <f>IF($E35="","",VLOOKUP($E35,'1MD ELO (2)'!$A$7:$O$22,14))</f>
        <v/>
      </c>
      <c r="C35" s="198" t="str">
        <f>IF($E35="","",VLOOKUP($E35,'1MD ELO (2)'!$A$7:$O$22,15))</f>
        <v/>
      </c>
      <c r="D35" s="198" t="str">
        <f>IF($E35="","",VLOOKUP($E35,'1MD ELO (2)'!$A$7:$O$22,5))</f>
        <v/>
      </c>
      <c r="E35" s="199"/>
      <c r="F35" s="220" t="str">
        <f>UPPER(IF($E35="","",VLOOKUP($E35,'1MD ELO (2)'!$A$7:$O$22,2)))</f>
        <v/>
      </c>
      <c r="G35" s="220" t="str">
        <f>IF($E35="","",VLOOKUP($E35,'1MD ELO (2)'!$A$7:$O$22,3))</f>
        <v/>
      </c>
      <c r="H35" s="220"/>
      <c r="I35" s="220" t="str">
        <f>IF($E35="","",VLOOKUP($E35,'1MD ELO (2)'!$A$7:$O$22,4))</f>
        <v/>
      </c>
      <c r="J35" s="201"/>
      <c r="K35" s="202"/>
      <c r="L35" s="228"/>
      <c r="M35" s="202"/>
      <c r="N35" s="227"/>
      <c r="O35" s="227"/>
      <c r="P35" s="227"/>
      <c r="Q35" s="205"/>
      <c r="R35" s="206"/>
      <c r="S35" s="207"/>
    </row>
    <row r="36" spans="1:19" s="63" customFormat="1" ht="12.75" customHeight="1" x14ac:dyDescent="0.25">
      <c r="A36" s="209"/>
      <c r="B36" s="210"/>
      <c r="C36" s="211"/>
      <c r="D36" s="211"/>
      <c r="E36" s="212"/>
      <c r="F36" s="213"/>
      <c r="G36" s="213"/>
      <c r="H36" s="214"/>
      <c r="I36" s="215" t="s">
        <v>59</v>
      </c>
      <c r="J36" s="216"/>
      <c r="K36" s="217" t="str">
        <f>UPPER(IF(OR(J36="a",J36="as"),F35,IF(OR(J36="b",J36="bs"),F37,)))</f>
        <v/>
      </c>
      <c r="L36" s="230"/>
      <c r="M36" s="202"/>
      <c r="N36" s="227"/>
      <c r="O36" s="227"/>
      <c r="P36" s="227"/>
      <c r="Q36" s="205"/>
      <c r="R36" s="206"/>
      <c r="S36" s="207"/>
    </row>
    <row r="37" spans="1:19" s="63" customFormat="1" ht="12.75" customHeight="1" x14ac:dyDescent="0.25">
      <c r="A37" s="196">
        <v>16</v>
      </c>
      <c r="B37" s="197" t="str">
        <f>IF($E37="","",VLOOKUP($E37,'1MD ELO (2)'!$A$7:$O$22,14))</f>
        <v/>
      </c>
      <c r="C37" s="198" t="str">
        <f>IF($E37="","",VLOOKUP($E37,'1MD ELO (2)'!$A$7:$O$22,15))</f>
        <v/>
      </c>
      <c r="D37" s="198" t="str">
        <f>IF($E37="","",VLOOKUP($E37,'1MD ELO (2)'!$A$7:$O$22,5))</f>
        <v/>
      </c>
      <c r="E37" s="199"/>
      <c r="F37" s="200" t="str">
        <f>UPPER(IF($E37="","",VLOOKUP($E37,'1MD ELO (2)'!$A$7:$O$22,2)))</f>
        <v/>
      </c>
      <c r="G37" s="200" t="str">
        <f>IF($E37="","",VLOOKUP($E37,'1MD ELO (2)'!$A$7:$O$22,3))</f>
        <v/>
      </c>
      <c r="H37" s="220"/>
      <c r="I37" s="200" t="str">
        <f>IF($E37="","",VLOOKUP($E37,'1MD ELO (2)'!$A$7:$O$22,4))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63" customFormat="1" ht="9" customHeight="1" x14ac:dyDescent="0.25">
      <c r="A39" s="522"/>
      <c r="B39" s="523"/>
      <c r="C39" s="523"/>
      <c r="D39" s="523"/>
      <c r="E39" s="212"/>
      <c r="F39" s="523"/>
      <c r="G39" s="523"/>
      <c r="H39" s="523"/>
      <c r="I39" s="523"/>
      <c r="J39" s="212"/>
      <c r="K39" s="523"/>
      <c r="L39" s="523"/>
      <c r="M39" s="523"/>
      <c r="N39" s="524"/>
      <c r="O39" s="524"/>
      <c r="P39" s="524"/>
      <c r="Q39" s="205"/>
      <c r="R39" s="206"/>
      <c r="S39" s="207"/>
    </row>
    <row r="40" spans="1:19" s="63" customFormat="1" ht="9" customHeight="1" x14ac:dyDescent="0.25">
      <c r="A40" s="321"/>
      <c r="B40" s="212"/>
      <c r="C40" s="212"/>
      <c r="D40" s="212"/>
      <c r="E40" s="212"/>
      <c r="F40" s="523"/>
      <c r="G40" s="523"/>
      <c r="I40" s="523"/>
      <c r="J40" s="212"/>
      <c r="K40" s="523"/>
      <c r="L40" s="523"/>
      <c r="M40" s="525"/>
      <c r="N40" s="212"/>
      <c r="O40" s="523"/>
      <c r="P40" s="524"/>
      <c r="Q40" s="205"/>
      <c r="R40" s="206"/>
      <c r="S40" s="207"/>
    </row>
    <row r="41" spans="1:19" s="63" customFormat="1" ht="9" customHeight="1" x14ac:dyDescent="0.25">
      <c r="A41" s="321"/>
      <c r="B41" s="523"/>
      <c r="C41" s="523"/>
      <c r="D41" s="523"/>
      <c r="E41" s="212"/>
      <c r="F41" s="523"/>
      <c r="G41" s="523"/>
      <c r="H41" s="523"/>
      <c r="I41" s="523"/>
      <c r="J41" s="212"/>
      <c r="K41" s="523"/>
      <c r="L41" s="523"/>
      <c r="M41" s="523"/>
      <c r="N41" s="524"/>
      <c r="O41" s="523"/>
      <c r="P41" s="524"/>
      <c r="Q41" s="205"/>
      <c r="R41" s="206"/>
      <c r="S41" s="207"/>
    </row>
    <row r="42" spans="1:19" s="63" customFormat="1" ht="9" customHeight="1" x14ac:dyDescent="0.25">
      <c r="A42" s="321"/>
      <c r="B42" s="212"/>
      <c r="C42" s="212"/>
      <c r="D42" s="212"/>
      <c r="E42" s="212"/>
      <c r="F42" s="523"/>
      <c r="G42" s="523"/>
      <c r="I42" s="525"/>
      <c r="J42" s="212"/>
      <c r="K42" s="523"/>
      <c r="L42" s="523"/>
      <c r="M42" s="523"/>
      <c r="N42" s="524"/>
      <c r="O42" s="524"/>
      <c r="P42" s="524"/>
      <c r="Q42" s="205"/>
      <c r="R42" s="206"/>
      <c r="S42" s="207"/>
    </row>
    <row r="43" spans="1:19" s="63" customFormat="1" ht="9" customHeight="1" x14ac:dyDescent="0.25">
      <c r="A43" s="321"/>
      <c r="B43" s="523"/>
      <c r="C43" s="523"/>
      <c r="D43" s="523"/>
      <c r="E43" s="212"/>
      <c r="F43" s="523"/>
      <c r="G43" s="523"/>
      <c r="H43" s="523"/>
      <c r="I43" s="523"/>
      <c r="J43" s="212"/>
      <c r="K43" s="523"/>
      <c r="L43" s="526"/>
      <c r="M43" s="523"/>
      <c r="N43" s="524"/>
      <c r="O43" s="524"/>
      <c r="P43" s="524"/>
      <c r="Q43" s="205"/>
      <c r="R43" s="206"/>
      <c r="S43" s="207"/>
    </row>
    <row r="44" spans="1:19" s="63" customFormat="1" ht="9" customHeight="1" x14ac:dyDescent="0.25">
      <c r="A44" s="321"/>
      <c r="B44" s="212"/>
      <c r="C44" s="212"/>
      <c r="D44" s="212"/>
      <c r="E44" s="212"/>
      <c r="F44" s="523"/>
      <c r="G44" s="523"/>
      <c r="I44" s="523"/>
      <c r="J44" s="212"/>
      <c r="K44" s="525"/>
      <c r="L44" s="212"/>
      <c r="M44" s="523"/>
      <c r="N44" s="524"/>
      <c r="O44" s="524"/>
      <c r="P44" s="524"/>
      <c r="Q44" s="205"/>
      <c r="R44" s="206"/>
      <c r="S44" s="207"/>
    </row>
    <row r="45" spans="1:19" s="63" customFormat="1" ht="9" customHeight="1" x14ac:dyDescent="0.25">
      <c r="A45" s="321"/>
      <c r="B45" s="523"/>
      <c r="C45" s="523"/>
      <c r="D45" s="523"/>
      <c r="E45" s="212"/>
      <c r="F45" s="523"/>
      <c r="G45" s="523"/>
      <c r="H45" s="523"/>
      <c r="I45" s="523"/>
      <c r="J45" s="212"/>
      <c r="K45" s="523"/>
      <c r="L45" s="523"/>
      <c r="M45" s="523"/>
      <c r="N45" s="524"/>
      <c r="O45" s="524"/>
      <c r="P45" s="524"/>
      <c r="Q45" s="205"/>
      <c r="R45" s="206"/>
      <c r="S45" s="207"/>
    </row>
    <row r="46" spans="1:19" s="63" customFormat="1" ht="9" customHeight="1" x14ac:dyDescent="0.25">
      <c r="A46" s="321"/>
      <c r="B46" s="212"/>
      <c r="C46" s="212"/>
      <c r="D46" s="212"/>
      <c r="E46" s="212"/>
      <c r="F46" s="523"/>
      <c r="G46" s="523"/>
      <c r="I46" s="525"/>
      <c r="J46" s="212"/>
      <c r="K46" s="523"/>
      <c r="L46" s="523"/>
      <c r="M46" s="523"/>
      <c r="N46" s="524"/>
      <c r="O46" s="524"/>
      <c r="P46" s="524"/>
      <c r="Q46" s="205"/>
      <c r="R46" s="206"/>
      <c r="S46" s="207"/>
    </row>
    <row r="47" spans="1:19" s="63" customFormat="1" ht="9" customHeight="1" x14ac:dyDescent="0.25">
      <c r="A47" s="522"/>
      <c r="B47" s="523"/>
      <c r="C47" s="523"/>
      <c r="D47" s="523"/>
      <c r="E47" s="212"/>
      <c r="F47" s="523"/>
      <c r="G47" s="523"/>
      <c r="H47" s="523"/>
      <c r="I47" s="523"/>
      <c r="J47" s="212"/>
      <c r="K47" s="523"/>
      <c r="L47" s="523"/>
      <c r="M47" s="523"/>
      <c r="N47" s="523"/>
      <c r="O47" s="203"/>
      <c r="P47" s="203"/>
      <c r="Q47" s="205"/>
      <c r="R47" s="206"/>
      <c r="S47" s="207"/>
    </row>
    <row r="48" spans="1:19" s="10" customFormat="1" ht="6.75" customHeight="1" x14ac:dyDescent="0.25">
      <c r="A48" s="304"/>
      <c r="B48" s="304"/>
      <c r="C48" s="304"/>
      <c r="D48" s="304"/>
      <c r="E48" s="304"/>
      <c r="F48" s="305"/>
      <c r="G48" s="305"/>
      <c r="H48" s="305"/>
      <c r="I48" s="305"/>
      <c r="J48" s="306"/>
      <c r="K48" s="307"/>
      <c r="L48" s="308"/>
      <c r="M48" s="307"/>
      <c r="N48" s="308"/>
      <c r="O48" s="307"/>
      <c r="P48" s="308"/>
      <c r="Q48" s="307"/>
      <c r="R48" s="308"/>
      <c r="S48" s="314"/>
    </row>
    <row r="49" spans="1:18" s="21" customFormat="1" ht="10.5" customHeight="1" x14ac:dyDescent="0.25">
      <c r="A49" s="242" t="s">
        <v>54</v>
      </c>
      <c r="B49" s="243"/>
      <c r="C49" s="243"/>
      <c r="D49" s="244"/>
      <c r="E49" s="245" t="s">
        <v>60</v>
      </c>
      <c r="F49" s="246" t="s">
        <v>61</v>
      </c>
      <c r="G49" s="245"/>
      <c r="H49" s="245"/>
      <c r="I49" s="247"/>
      <c r="J49" s="245" t="s">
        <v>60</v>
      </c>
      <c r="K49" s="246" t="s">
        <v>123</v>
      </c>
      <c r="L49" s="248"/>
      <c r="M49" s="246" t="s">
        <v>124</v>
      </c>
      <c r="N49" s="249"/>
      <c r="O49" s="250" t="s">
        <v>125</v>
      </c>
      <c r="P49" s="250"/>
      <c r="Q49" s="251"/>
      <c r="R49" s="252"/>
    </row>
    <row r="50" spans="1:18" s="21" customFormat="1" ht="9" customHeight="1" x14ac:dyDescent="0.25">
      <c r="A50" s="253" t="s">
        <v>65</v>
      </c>
      <c r="B50" s="254"/>
      <c r="C50" s="255"/>
      <c r="D50" s="256"/>
      <c r="E50" s="257">
        <v>1</v>
      </c>
      <c r="F50" s="258" t="str">
        <f>IF(E50&gt;$R$57,,UPPER(VLOOKUP(E50,'1MD ELO (2)'!$A$7:$Q$134,2)))</f>
        <v>NÁNÁSI</v>
      </c>
      <c r="G50" s="259"/>
      <c r="H50" s="258"/>
      <c r="I50" s="260"/>
      <c r="J50" s="261" t="s">
        <v>66</v>
      </c>
      <c r="K50" s="262"/>
      <c r="L50" s="263"/>
      <c r="M50" s="262"/>
      <c r="N50" s="264"/>
      <c r="O50" s="265" t="s">
        <v>67</v>
      </c>
      <c r="P50" s="266"/>
      <c r="Q50" s="266"/>
      <c r="R50" s="267"/>
    </row>
    <row r="51" spans="1:18" s="21" customFormat="1" ht="9" customHeight="1" x14ac:dyDescent="0.25">
      <c r="A51" s="268" t="s">
        <v>126</v>
      </c>
      <c r="B51" s="269"/>
      <c r="C51" s="270"/>
      <c r="D51" s="271"/>
      <c r="E51" s="257">
        <v>2</v>
      </c>
      <c r="F51" s="258" t="str">
        <f>IF(E51&gt;$R$57,,UPPER(VLOOKUP(E51,'1MD ELO (2)'!$A$7:$Q$134,2)))</f>
        <v>LENTE</v>
      </c>
      <c r="G51" s="259"/>
      <c r="H51" s="258"/>
      <c r="I51" s="260"/>
      <c r="J51" s="261" t="s">
        <v>69</v>
      </c>
      <c r="K51" s="262"/>
      <c r="L51" s="263"/>
      <c r="M51" s="262"/>
      <c r="N51" s="264"/>
      <c r="O51" s="272"/>
      <c r="P51" s="273"/>
      <c r="Q51" s="269"/>
      <c r="R51" s="274"/>
    </row>
    <row r="52" spans="1:18" s="21" customFormat="1" ht="9" customHeight="1" x14ac:dyDescent="0.25">
      <c r="A52" s="275"/>
      <c r="B52" s="276"/>
      <c r="C52" s="277"/>
      <c r="D52" s="278"/>
      <c r="E52" s="257">
        <v>3</v>
      </c>
      <c r="F52" s="258" t="str">
        <f>IF(E52&gt;$R$57,,UPPER(VLOOKUP(E52,'1MD ELO (2)'!$A$7:$Q$134,2)))</f>
        <v>SZABÓ</v>
      </c>
      <c r="G52" s="259"/>
      <c r="H52" s="258"/>
      <c r="I52" s="260"/>
      <c r="J52" s="261" t="s">
        <v>70</v>
      </c>
      <c r="K52" s="262"/>
      <c r="L52" s="263"/>
      <c r="M52" s="262"/>
      <c r="N52" s="264"/>
      <c r="O52" s="265" t="s">
        <v>71</v>
      </c>
      <c r="P52" s="266"/>
      <c r="Q52" s="266"/>
      <c r="R52" s="267"/>
    </row>
    <row r="53" spans="1:18" s="21" customFormat="1" ht="9" customHeight="1" x14ac:dyDescent="0.25">
      <c r="A53" s="279"/>
      <c r="B53" s="182"/>
      <c r="C53" s="182"/>
      <c r="D53" s="280"/>
      <c r="E53" s="257">
        <v>4</v>
      </c>
      <c r="F53" s="258" t="str">
        <f>IF(E53&gt;$R$57,,UPPER(VLOOKUP(E53,'1MD ELO (2)'!$A$7:$Q$134,2)))</f>
        <v/>
      </c>
      <c r="G53" s="259"/>
      <c r="H53" s="258"/>
      <c r="I53" s="260"/>
      <c r="J53" s="261" t="s">
        <v>72</v>
      </c>
      <c r="K53" s="262"/>
      <c r="L53" s="263"/>
      <c r="M53" s="262"/>
      <c r="N53" s="264"/>
      <c r="O53" s="262"/>
      <c r="P53" s="263"/>
      <c r="Q53" s="262"/>
      <c r="R53" s="264"/>
    </row>
    <row r="54" spans="1:18" s="21" customFormat="1" ht="9" customHeight="1" x14ac:dyDescent="0.25">
      <c r="A54" s="281"/>
      <c r="B54" s="282"/>
      <c r="C54" s="282"/>
      <c r="D54" s="283"/>
      <c r="E54" s="257"/>
      <c r="F54" s="258"/>
      <c r="G54" s="259"/>
      <c r="H54" s="258"/>
      <c r="I54" s="260"/>
      <c r="J54" s="261" t="s">
        <v>73</v>
      </c>
      <c r="K54" s="262"/>
      <c r="L54" s="263"/>
      <c r="M54" s="262"/>
      <c r="N54" s="264"/>
      <c r="O54" s="269"/>
      <c r="P54" s="273"/>
      <c r="Q54" s="269"/>
      <c r="R54" s="274"/>
    </row>
    <row r="55" spans="1:18" s="21" customFormat="1" ht="9" customHeight="1" x14ac:dyDescent="0.25">
      <c r="A55" s="284"/>
      <c r="B55" s="19"/>
      <c r="C55" s="182"/>
      <c r="D55" s="280"/>
      <c r="E55" s="257"/>
      <c r="F55" s="258"/>
      <c r="G55" s="259"/>
      <c r="H55" s="258"/>
      <c r="I55" s="260"/>
      <c r="J55" s="261" t="s">
        <v>74</v>
      </c>
      <c r="K55" s="262"/>
      <c r="L55" s="263"/>
      <c r="M55" s="262"/>
      <c r="N55" s="264"/>
      <c r="O55" s="265" t="s">
        <v>34</v>
      </c>
      <c r="P55" s="266"/>
      <c r="Q55" s="266"/>
      <c r="R55" s="267"/>
    </row>
    <row r="56" spans="1:18" s="21" customFormat="1" ht="9" customHeight="1" x14ac:dyDescent="0.25">
      <c r="A56" s="284"/>
      <c r="B56" s="19"/>
      <c r="C56" s="285"/>
      <c r="D56" s="286"/>
      <c r="E56" s="257"/>
      <c r="F56" s="258"/>
      <c r="G56" s="259"/>
      <c r="H56" s="258"/>
      <c r="I56" s="260"/>
      <c r="J56" s="261" t="s">
        <v>75</v>
      </c>
      <c r="K56" s="262"/>
      <c r="L56" s="263"/>
      <c r="M56" s="262"/>
      <c r="N56" s="264"/>
      <c r="O56" s="262"/>
      <c r="P56" s="263"/>
      <c r="Q56" s="262"/>
      <c r="R56" s="264"/>
    </row>
    <row r="57" spans="1:18" s="21" customFormat="1" ht="9" customHeight="1" x14ac:dyDescent="0.25">
      <c r="A57" s="287"/>
      <c r="B57" s="288"/>
      <c r="C57" s="289"/>
      <c r="D57" s="290"/>
      <c r="E57" s="291"/>
      <c r="F57" s="292"/>
      <c r="G57" s="293"/>
      <c r="H57" s="292"/>
      <c r="I57" s="294"/>
      <c r="J57" s="295" t="s">
        <v>76</v>
      </c>
      <c r="K57" s="269"/>
      <c r="L57" s="273"/>
      <c r="M57" s="269"/>
      <c r="N57" s="274"/>
      <c r="O57" s="269">
        <f>R4</f>
        <v>0</v>
      </c>
      <c r="P57" s="273"/>
      <c r="Q57" s="269"/>
      <c r="R57" s="296">
        <f>MIN(4,'1MD ELO (2)'!Q5)</f>
        <v>4</v>
      </c>
    </row>
  </sheetData>
  <mergeCells count="1">
    <mergeCell ref="A4:C4"/>
  </mergeCells>
  <conditionalFormatting sqref="B39 B41 B43 B45 B47">
    <cfRule type="cellIs" dxfId="985" priority="5" operator="equal">
      <formula>"QA"</formula>
    </cfRule>
    <cfRule type="cellIs" dxfId="984" priority="6" operator="equal">
      <formula>"DA"</formula>
    </cfRule>
  </conditionalFormatting>
  <conditionalFormatting sqref="E7 E9 E11 E13 E15 E17 E19 E21 E23 E25 E27 E29 E31 E33 E35 E37">
    <cfRule type="expression" dxfId="983" priority="3">
      <formula>$E7&lt;5</formula>
    </cfRule>
  </conditionalFormatting>
  <conditionalFormatting sqref="E39 E41 E43 E45 E47">
    <cfRule type="expression" dxfId="982" priority="11">
      <formula>AND($E39&lt;9,$C39&gt;0)</formula>
    </cfRule>
  </conditionalFormatting>
  <conditionalFormatting sqref="F7 F9 F11 F13 F15 F17 F19 F21 F23 F25 F27 F29 F31 F33 F35 F37">
    <cfRule type="cellIs" dxfId="981" priority="2" operator="equal">
      <formula>"Bye"</formula>
    </cfRule>
  </conditionalFormatting>
  <conditionalFormatting sqref="F39 F41 F43 F45 F47">
    <cfRule type="cellIs" dxfId="980" priority="9" operator="equal">
      <formula>"Bye"</formula>
    </cfRule>
    <cfRule type="expression" dxfId="979" priority="10">
      <formula>AND($E39&lt;9,$C39&gt;0)</formula>
    </cfRule>
  </conditionalFormatting>
  <conditionalFormatting sqref="H7 H9 H11 H13 H15 H17 H19 H21 H23 H25 H27 H29 H31 H33 H35 H37 G39:I39 G41:I41 G43:I43 G45:I45 G47:I47">
    <cfRule type="expression" dxfId="978" priority="15">
      <formula>AND(#REF!&lt;9,#REF!&gt;0)</formula>
    </cfRule>
  </conditionalFormatting>
  <conditionalFormatting sqref="I8 K10 I12 M14 I16 K18 I20 O22 I24 K26 I28 M30 I32 K34 I36 M40 I42 K44 I46">
    <cfRule type="expression" dxfId="977" priority="12">
      <formula>AND($O$1="CU",I8="Umpire")</formula>
    </cfRule>
    <cfRule type="expression" dxfId="976" priority="13">
      <formula>AND($O$1="CU",I8&lt;&gt;"Umpire",J8&lt;&gt;"")</formula>
    </cfRule>
    <cfRule type="expression" dxfId="975" priority="14">
      <formula>AND($O$1="CU",I8&lt;&gt;"Umpire")</formula>
    </cfRule>
  </conditionalFormatting>
  <conditionalFormatting sqref="J8 L10 J12 N14 J16 L18 J20 P22 J24 L26 J28 N30 J32 L34 J36 R57">
    <cfRule type="expression" dxfId="974" priority="4">
      <formula>$O$1="CU"</formula>
    </cfRule>
  </conditionalFormatting>
  <conditionalFormatting sqref="K8 M10 K12 O14 K16 M18 K20 Q22 K24 M26 K28 O30 K32 M34 K36 O40 K42 M44 K46">
    <cfRule type="expression" dxfId="973" priority="7">
      <formula>J8="as"</formula>
    </cfRule>
    <cfRule type="expression" dxfId="972" priority="8">
      <formula>J8="bs"</formula>
    </cfRule>
  </conditionalFormatting>
  <dataValidations count="1">
    <dataValidation type="list" allowBlank="1" showInputMessage="1" sqref="I8 K10 I12 M14 I16 K18 I20 O22 I24 K26 I28 M30 I32 K34 I36 M40 I42 K44 I46" xr:uid="{00000000-0002-0000-21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34818"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34817"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34820"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34821"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FF00"/>
    <pageSetUpPr fitToPage="1"/>
  </sheetPr>
  <dimension ref="A1:AK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165"/>
      <c r="I1" s="516"/>
      <c r="J1" s="166"/>
      <c r="K1" s="98"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E2" s="168" t="str">
        <f>Altalanos!$B$8</f>
        <v>I. (U8) – Lány / B</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158</v>
      </c>
      <c r="N5" s="186"/>
      <c r="O5" s="183" t="s">
        <v>157</v>
      </c>
      <c r="P5" s="186"/>
      <c r="Q5" s="183" t="s">
        <v>82</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",AG1," pont"))</f>
        <v/>
      </c>
      <c r="G6" s="468"/>
      <c r="H6" s="469"/>
      <c r="I6" s="468"/>
      <c r="J6" s="470"/>
      <c r="K6" s="467" t="str">
        <f>IF(Y3="","",CONCATENATE(AF1," pont"))</f>
        <v/>
      </c>
      <c r="L6" s="470"/>
      <c r="M6" s="467" t="str">
        <f>IF(Y3="","",CONCATENATE(AE1," pont"))</f>
        <v/>
      </c>
      <c r="N6" s="470"/>
      <c r="O6" s="467" t="str">
        <f>IF(Y3="","",CONCATENATE(AD1," pont"))</f>
        <v/>
      </c>
      <c r="P6" s="470"/>
      <c r="Q6" s="467" t="str">
        <f>IF(Y3="","",CONCATENATE(AC1," pont"))</f>
        <v/>
      </c>
      <c r="R6" s="527"/>
      <c r="Y6" s="473"/>
      <c r="Z6" s="473"/>
      <c r="AA6" s="473" t="s">
        <v>112</v>
      </c>
      <c r="AB6" s="474">
        <v>150</v>
      </c>
      <c r="AC6" s="474">
        <v>120</v>
      </c>
      <c r="AD6" s="474">
        <v>90</v>
      </c>
      <c r="AE6" s="474">
        <v>60</v>
      </c>
      <c r="AF6" s="474">
        <v>40</v>
      </c>
      <c r="AG6" s="474">
        <v>25</v>
      </c>
      <c r="AH6" s="474">
        <v>10</v>
      </c>
      <c r="AI6" s="519"/>
      <c r="AJ6" s="519"/>
      <c r="AK6" s="519"/>
    </row>
    <row r="7" spans="1:37" s="63" customFormat="1" ht="10.5" customHeight="1" x14ac:dyDescent="0.25">
      <c r="A7" s="196">
        <v>1</v>
      </c>
      <c r="B7" s="197" t="str">
        <f>IF($E7="","",VLOOKUP($E7,'1MD ELO (2)'!$A$7:$O$48,14))</f>
        <v/>
      </c>
      <c r="C7" s="197" t="str">
        <f>IF($E7="","",VLOOKUP($E7,'1MD ELO (2)'!$A$7:$O$48,15))</f>
        <v/>
      </c>
      <c r="D7" s="198" t="str">
        <f>IF($E7="","",VLOOKUP($E7,'1MD ELO (2)'!$A$7:$O$48,5))</f>
        <v/>
      </c>
      <c r="E7" s="199"/>
      <c r="F7" s="200" t="str">
        <f>UPPER(IF($E7="","",VLOOKUP($E7,'1MD ELO (2)'!$A$7:$O$48,2)))</f>
        <v/>
      </c>
      <c r="G7" s="200" t="str">
        <f>IF($E7="","",VLOOKUP($E7,'1MD ELO (2)'!$A$7:$O$48,3))</f>
        <v/>
      </c>
      <c r="H7" s="200"/>
      <c r="I7" s="200" t="str">
        <f>IF($E7="","",VLOOKUP($E7,'1MD ELO (2)'!$A$7:$O$48,4))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v>2</v>
      </c>
      <c r="B9" s="197" t="str">
        <f>IF($E9="","",VLOOKUP($E9,'1MD ELO (2)'!$A$7:$O$48,14))</f>
        <v/>
      </c>
      <c r="C9" s="197" t="str">
        <f>IF($E9="","",VLOOKUP($E9,'1MD ELO (2)'!$A$7:$O$48,15))</f>
        <v/>
      </c>
      <c r="D9" s="198" t="str">
        <f>IF($E9="","",VLOOKUP($E9,'1MD ELO (2)'!$A$7:$O$48,5))</f>
        <v/>
      </c>
      <c r="E9" s="199"/>
      <c r="F9" s="219" t="str">
        <f>UPPER(IF($E9="","",VLOOKUP($E9,'1MD ELO (2)'!$A$7:$O$48,2)))</f>
        <v/>
      </c>
      <c r="G9" s="219" t="str">
        <f>IF($E9="","",VLOOKUP($E9,'1MD ELO (2)'!$A$7:$O$48,3))</f>
        <v/>
      </c>
      <c r="H9" s="219"/>
      <c r="I9" s="219" t="str">
        <f>IF($E9="","",VLOOKUP($E9,'1MD ELO (2)'!$A$7:$O$48,4))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v>3</v>
      </c>
      <c r="B11" s="197" t="str">
        <f>IF($E11="","",VLOOKUP($E11,'1MD ELO (2)'!$A$7:$O$48,14))</f>
        <v/>
      </c>
      <c r="C11" s="197" t="str">
        <f>IF($E11="","",VLOOKUP($E11,'1MD ELO (2)'!$A$7:$O$48,15))</f>
        <v/>
      </c>
      <c r="D11" s="198" t="str">
        <f>IF($E11="","",VLOOKUP($E11,'1MD ELO (2)'!$A$7:$O$48,5))</f>
        <v/>
      </c>
      <c r="E11" s="199"/>
      <c r="F11" s="219" t="str">
        <f>UPPER(IF($E11="","",VLOOKUP($E11,'1MD ELO (2)'!$A$7:$O$48,2)))</f>
        <v/>
      </c>
      <c r="G11" s="219" t="str">
        <f>IF($E11="","",VLOOKUP($E11,'1MD ELO (2)'!$A$7:$O$48,3))</f>
        <v/>
      </c>
      <c r="H11" s="219"/>
      <c r="I11" s="219" t="str">
        <f>IF($E11="","",VLOOKUP($E11,'1MD ELO (2)'!$A$7:$O$48,4))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c r="B12" s="210"/>
      <c r="C12" s="210"/>
      <c r="D12" s="211"/>
      <c r="E12" s="223"/>
      <c r="F12" s="213"/>
      <c r="G12" s="213"/>
      <c r="H12" s="214"/>
      <c r="I12" s="528"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209">
        <v>4</v>
      </c>
      <c r="B13" s="197" t="str">
        <f>IF($E13="","",VLOOKUP($E13,'1MD ELO (2)'!$A$7:$O$48,14))</f>
        <v/>
      </c>
      <c r="C13" s="197" t="str">
        <f>IF($E13="","",VLOOKUP($E13,'1MD ELO (2)'!$A$7:$O$48,15))</f>
        <v/>
      </c>
      <c r="D13" s="198" t="str">
        <f>IF($E13="","",VLOOKUP($E13,'1MD ELO (2)'!$A$7:$O$48,5))</f>
        <v/>
      </c>
      <c r="E13" s="199"/>
      <c r="F13" s="219" t="str">
        <f>UPPER(IF($E13="","",VLOOKUP($E13,'1MD ELO (2)'!$A$7:$O$48,2)))</f>
        <v/>
      </c>
      <c r="G13" s="219" t="str">
        <f>IF($E13="","",VLOOKUP($E13,'1MD ELO (2)'!$A$7:$O$48,3))</f>
        <v/>
      </c>
      <c r="H13" s="219"/>
      <c r="I13" s="219" t="str">
        <f>IF($E13="","",VLOOKUP($E13,'1MD ELO (2)'!$A$7:$O$48,4))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09"/>
      <c r="B14" s="210"/>
      <c r="C14" s="210"/>
      <c r="D14" s="211"/>
      <c r="E14" s="223"/>
      <c r="F14" s="213"/>
      <c r="G14" s="213"/>
      <c r="H14" s="214"/>
      <c r="I14" s="21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209">
        <v>5</v>
      </c>
      <c r="B15" s="197" t="str">
        <f>IF($E15="","",VLOOKUP($E15,'1MD ELO (2)'!$A$7:$O$48,14))</f>
        <v/>
      </c>
      <c r="C15" s="197" t="str">
        <f>IF($E15="","",VLOOKUP($E15,'1MD ELO (2)'!$A$7:$O$48,15))</f>
        <v/>
      </c>
      <c r="D15" s="198" t="str">
        <f>IF($E15="","",VLOOKUP($E15,'1MD ELO (2)'!$A$7:$O$48,5))</f>
        <v/>
      </c>
      <c r="E15" s="199"/>
      <c r="F15" s="219" t="str">
        <f>UPPER(IF($E15="","",VLOOKUP($E15,'1MD ELO (2)'!$A$7:$O$48,2)))</f>
        <v/>
      </c>
      <c r="G15" s="219" t="str">
        <f>IF($E15="","",VLOOKUP($E15,'1MD ELO (2)'!$A$7:$O$48,3))</f>
        <v/>
      </c>
      <c r="H15" s="219"/>
      <c r="I15" s="219" t="str">
        <f>IF($E15="","",VLOOKUP($E15,'1MD ELO (2)'!$A$7:$O$48,4))</f>
        <v/>
      </c>
      <c r="J15" s="236"/>
      <c r="K15" s="202"/>
      <c r="L15" s="202"/>
      <c r="M15" s="202"/>
      <c r="N15" s="520"/>
      <c r="O15" s="202"/>
      <c r="P15" s="529"/>
      <c r="Q15" s="203"/>
      <c r="R15" s="204"/>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209"/>
      <c r="B16" s="210"/>
      <c r="C16" s="210"/>
      <c r="D16" s="211"/>
      <c r="E16" s="223"/>
      <c r="F16" s="213"/>
      <c r="G16" s="213"/>
      <c r="H16" s="214"/>
      <c r="I16" s="528" t="s">
        <v>59</v>
      </c>
      <c r="J16" s="216"/>
      <c r="K16" s="217" t="str">
        <f>UPPER(IF(OR(J16="a",J16="as"),F15,IF(OR(J16="b",J16="bs"),F17,)))</f>
        <v/>
      </c>
      <c r="L16" s="217"/>
      <c r="M16" s="202"/>
      <c r="N16" s="520"/>
      <c r="O16" s="203"/>
      <c r="P16" s="529"/>
      <c r="Q16" s="203"/>
      <c r="R16" s="204"/>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v>6</v>
      </c>
      <c r="B17" s="197" t="str">
        <f>IF($E17="","",VLOOKUP($E17,'1MD ELO (2)'!$A$7:$O$48,14))</f>
        <v/>
      </c>
      <c r="C17" s="197" t="str">
        <f>IF($E17="","",VLOOKUP($E17,'1MD ELO (2)'!$A$7:$O$48,15))</f>
        <v/>
      </c>
      <c r="D17" s="198" t="str">
        <f>IF($E17="","",VLOOKUP($E17,'1MD ELO (2)'!$A$7:$O$48,5))</f>
        <v/>
      </c>
      <c r="E17" s="199"/>
      <c r="F17" s="219" t="str">
        <f>UPPER(IF($E17="","",VLOOKUP($E17,'1MD ELO (2)'!$A$7:$O$48,2)))</f>
        <v/>
      </c>
      <c r="G17" s="219" t="str">
        <f>IF($E17="","",VLOOKUP($E17,'1MD ELO (2)'!$A$7:$O$48,3))</f>
        <v/>
      </c>
      <c r="H17" s="219"/>
      <c r="I17" s="219" t="str">
        <f>IF($E17="","",VLOOKUP($E17,'1MD ELO (2)'!$A$7:$O$48,4))</f>
        <v/>
      </c>
      <c r="J17" s="221"/>
      <c r="K17" s="202"/>
      <c r="L17" s="222"/>
      <c r="M17" s="202"/>
      <c r="N17" s="520"/>
      <c r="O17" s="203"/>
      <c r="P17" s="529"/>
      <c r="Q17" s="203"/>
      <c r="R17" s="204"/>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c r="B18" s="210"/>
      <c r="C18" s="210"/>
      <c r="D18" s="211"/>
      <c r="E18" s="223"/>
      <c r="F18" s="213"/>
      <c r="G18" s="213"/>
      <c r="H18" s="214"/>
      <c r="I18" s="213"/>
      <c r="J18" s="224"/>
      <c r="K18" s="215" t="s">
        <v>59</v>
      </c>
      <c r="L18" s="225"/>
      <c r="M18" s="217" t="str">
        <f>UPPER(IF(OR(L18="a",L18="as"),K16,IF(OR(L18="b",L18="bs"),K20,)))</f>
        <v/>
      </c>
      <c r="N18" s="521"/>
      <c r="O18" s="203"/>
      <c r="P18" s="529"/>
      <c r="Q18" s="203"/>
      <c r="R18" s="204"/>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v>7</v>
      </c>
      <c r="B19" s="197" t="str">
        <f>IF($E19="","",VLOOKUP($E19,'1MD ELO (2)'!$A$7:$O$48,14))</f>
        <v/>
      </c>
      <c r="C19" s="197" t="str">
        <f>IF($E19="","",VLOOKUP($E19,'1MD ELO (2)'!$A$7:$O$48,15))</f>
        <v/>
      </c>
      <c r="D19" s="198" t="str">
        <f>IF($E19="","",VLOOKUP($E19,'1MD ELO (2)'!$A$7:$O$48,5))</f>
        <v/>
      </c>
      <c r="E19" s="199"/>
      <c r="F19" s="219" t="str">
        <f>UPPER(IF($E19="","",VLOOKUP($E19,'1MD ELO (2)'!$A$7:$O$48,2)))</f>
        <v/>
      </c>
      <c r="G19" s="219" t="str">
        <f>IF($E19="","",VLOOKUP($E19,'1MD ELO (2)'!$A$7:$O$48,3))</f>
        <v/>
      </c>
      <c r="H19" s="219"/>
      <c r="I19" s="219" t="str">
        <f>IF($E19="","",VLOOKUP($E19,'1MD ELO (2)'!$A$7:$O$48,4))</f>
        <v/>
      </c>
      <c r="J19" s="201"/>
      <c r="K19" s="202"/>
      <c r="L19" s="228"/>
      <c r="M19" s="202"/>
      <c r="N19" s="227"/>
      <c r="O19" s="203"/>
      <c r="P19" s="529"/>
      <c r="Q19" s="203"/>
      <c r="R19" s="204"/>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03"/>
      <c r="P20" s="529"/>
      <c r="Q20" s="203"/>
      <c r="R20" s="204"/>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196">
        <v>8</v>
      </c>
      <c r="B21" s="197" t="str">
        <f>IF($E21="","",VLOOKUP($E21,'1MD ELO (2)'!$A$7:$O$48,14))</f>
        <v/>
      </c>
      <c r="C21" s="197" t="str">
        <f>IF($E21="","",VLOOKUP($E21,'1MD ELO (2)'!$A$7:$O$48,15))</f>
        <v/>
      </c>
      <c r="D21" s="198" t="str">
        <f>IF($E21="","",VLOOKUP($E21,'1MD ELO (2)'!$A$7:$O$48,5))</f>
        <v/>
      </c>
      <c r="E21" s="199"/>
      <c r="F21" s="200" t="str">
        <f>UPPER(IF($E21="","",VLOOKUP($E21,'1MD ELO (2)'!$A$7:$O$48,2)))</f>
        <v/>
      </c>
      <c r="G21" s="200" t="str">
        <f>IF($E21="","",VLOOKUP($E21,'1MD ELO (2)'!$A$7:$O$48,3))</f>
        <v/>
      </c>
      <c r="H21" s="200"/>
      <c r="I21" s="200" t="str">
        <f>IF($E21="","",VLOOKUP($E21,'1MD ELO (2)'!$A$7:$O$48,4))</f>
        <v/>
      </c>
      <c r="J21" s="231"/>
      <c r="K21" s="202"/>
      <c r="L21" s="202"/>
      <c r="M21" s="202"/>
      <c r="N21" s="227"/>
      <c r="O21" s="203"/>
      <c r="P21" s="529"/>
      <c r="Q21" s="203"/>
      <c r="R21" s="204"/>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09"/>
      <c r="B22" s="210"/>
      <c r="C22" s="210"/>
      <c r="D22" s="211"/>
      <c r="E22" s="212"/>
      <c r="F22" s="233"/>
      <c r="G22" s="233"/>
      <c r="H22" s="303"/>
      <c r="I22" s="233"/>
      <c r="J22" s="224"/>
      <c r="K22" s="202"/>
      <c r="L22" s="202"/>
      <c r="M22" s="202"/>
      <c r="N22" s="227"/>
      <c r="O22" s="215" t="s">
        <v>59</v>
      </c>
      <c r="P22" s="225"/>
      <c r="Q22" s="217" t="str">
        <f>UPPER(IF(OR(P22="a",P22="as"),O14,IF(OR(P22="b",P22="bs"),O30,)))</f>
        <v/>
      </c>
      <c r="R22" s="530"/>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v>9</v>
      </c>
      <c r="B23" s="197" t="str">
        <f>IF($E23="","",VLOOKUP($E23,'1MD ELO (2)'!$A$7:$O$48,14))</f>
        <v/>
      </c>
      <c r="C23" s="197" t="str">
        <f>IF($E23="","",VLOOKUP($E23,'1MD ELO (2)'!$A$7:$O$48,15))</f>
        <v/>
      </c>
      <c r="D23" s="198" t="str">
        <f>IF($E23="","",VLOOKUP($E23,'1MD ELO (2)'!$A$7:$O$48,5))</f>
        <v/>
      </c>
      <c r="E23" s="199"/>
      <c r="F23" s="200" t="str">
        <f>UPPER(IF($E23="","",VLOOKUP($E23,'1MD ELO (2)'!$A$7:$O$48,2)))</f>
        <v/>
      </c>
      <c r="G23" s="200" t="str">
        <f>IF($E23="","",VLOOKUP($E23,'1MD ELO (2)'!$A$7:$O$48,3))</f>
        <v/>
      </c>
      <c r="H23" s="200"/>
      <c r="I23" s="200" t="str">
        <f>IF($E23="","",VLOOKUP($E23,'1MD ELO (2)'!$A$7:$O$48,4))</f>
        <v/>
      </c>
      <c r="J23" s="201"/>
      <c r="K23" s="202"/>
      <c r="L23" s="202"/>
      <c r="M23" s="202"/>
      <c r="N23" s="227"/>
      <c r="O23" s="203"/>
      <c r="P23" s="52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209"/>
      <c r="B24" s="210"/>
      <c r="C24" s="210"/>
      <c r="D24" s="211"/>
      <c r="E24" s="212"/>
      <c r="F24" s="213"/>
      <c r="G24" s="213"/>
      <c r="H24" s="214"/>
      <c r="I24" s="215" t="s">
        <v>59</v>
      </c>
      <c r="J24" s="216"/>
      <c r="K24" s="217" t="str">
        <f>UPPER(IF(OR(J24="a",J24="as"),F23,IF(OR(J24="b",J24="bs"),F25,)))</f>
        <v/>
      </c>
      <c r="L24" s="217"/>
      <c r="M24" s="202"/>
      <c r="N24" s="227"/>
      <c r="O24" s="203"/>
      <c r="P24" s="529"/>
      <c r="Q24" s="203"/>
      <c r="R24" s="529"/>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v>10</v>
      </c>
      <c r="B25" s="197" t="str">
        <f>IF($E25="","",VLOOKUP($E25,'1MD ELO (2)'!$A$7:$O$48,14))</f>
        <v/>
      </c>
      <c r="C25" s="197" t="str">
        <f>IF($E25="","",VLOOKUP($E25,'1MD ELO (2)'!$A$7:$O$48,15))</f>
        <v/>
      </c>
      <c r="D25" s="198" t="str">
        <f>IF($E25="","",VLOOKUP($E25,'1MD ELO (2)'!$A$7:$O$48,5))</f>
        <v/>
      </c>
      <c r="E25" s="199"/>
      <c r="F25" s="219" t="str">
        <f>UPPER(IF($E25="","",VLOOKUP($E25,'1MD ELO (2)'!$A$7:$O$48,2)))</f>
        <v/>
      </c>
      <c r="G25" s="219" t="str">
        <f>IF($E25="","",VLOOKUP($E25,'1MD ELO (2)'!$A$7:$O$48,3))</f>
        <v/>
      </c>
      <c r="H25" s="219"/>
      <c r="I25" s="219" t="str">
        <f>IF($E25="","",VLOOKUP($E25,'1MD ELO (2)'!$A$7:$O$48,4))</f>
        <v/>
      </c>
      <c r="J25" s="221"/>
      <c r="K25" s="202"/>
      <c r="L25" s="222"/>
      <c r="M25" s="202"/>
      <c r="N25" s="227"/>
      <c r="O25" s="203"/>
      <c r="P25" s="529"/>
      <c r="Q25" s="203"/>
      <c r="R25" s="529"/>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c r="B26" s="210"/>
      <c r="C26" s="210"/>
      <c r="D26" s="211"/>
      <c r="E26" s="223"/>
      <c r="F26" s="213"/>
      <c r="G26" s="213"/>
      <c r="H26" s="214"/>
      <c r="I26" s="213"/>
      <c r="J26" s="224"/>
      <c r="K26" s="215" t="s">
        <v>59</v>
      </c>
      <c r="L26" s="225"/>
      <c r="M26" s="217" t="str">
        <f>UPPER(IF(OR(L26="a",L26="as"),K24,IF(OR(L26="b",L26="bs"),K28,)))</f>
        <v/>
      </c>
      <c r="N26" s="226"/>
      <c r="O26" s="203"/>
      <c r="P26" s="529"/>
      <c r="Q26" s="203"/>
      <c r="R26" s="529"/>
      <c r="S26" s="207"/>
      <c r="Y26"/>
      <c r="Z26"/>
      <c r="AA26"/>
      <c r="AB26"/>
      <c r="AC26"/>
      <c r="AD26"/>
      <c r="AE26"/>
      <c r="AF26"/>
      <c r="AG26"/>
      <c r="AH26"/>
      <c r="AI26"/>
      <c r="AJ26"/>
      <c r="AK26"/>
    </row>
    <row r="27" spans="1:37" s="63" customFormat="1" ht="9" customHeight="1" x14ac:dyDescent="0.25">
      <c r="A27" s="209">
        <v>11</v>
      </c>
      <c r="B27" s="197" t="str">
        <f>IF($E27="","",VLOOKUP($E27,'1MD ELO (2)'!$A$7:$O$48,14))</f>
        <v/>
      </c>
      <c r="C27" s="197" t="str">
        <f>IF($E27="","",VLOOKUP($E27,'1MD ELO (2)'!$A$7:$O$48,15))</f>
        <v/>
      </c>
      <c r="D27" s="198" t="str">
        <f>IF($E27="","",VLOOKUP($E27,'1MD ELO (2)'!$A$7:$O$48,5))</f>
        <v/>
      </c>
      <c r="E27" s="199"/>
      <c r="F27" s="219" t="str">
        <f>UPPER(IF($E27="","",VLOOKUP($E27,'1MD ELO (2)'!$A$7:$O$48,2)))</f>
        <v/>
      </c>
      <c r="G27" s="219" t="str">
        <f>IF($E27="","",VLOOKUP($E27,'1MD ELO (2)'!$A$7:$O$48,3))</f>
        <v/>
      </c>
      <c r="H27" s="219"/>
      <c r="I27" s="219" t="str">
        <f>IF($E27="","",VLOOKUP($E27,'1MD ELO (2)'!$A$7:$O$48,4))</f>
        <v/>
      </c>
      <c r="J27" s="201"/>
      <c r="K27" s="202"/>
      <c r="L27" s="228"/>
      <c r="M27" s="202"/>
      <c r="N27" s="520"/>
      <c r="O27" s="203"/>
      <c r="P27" s="529"/>
      <c r="Q27" s="203"/>
      <c r="R27" s="529"/>
      <c r="S27" s="207"/>
      <c r="Y27"/>
      <c r="Z27"/>
      <c r="AA27"/>
      <c r="AB27"/>
      <c r="AC27"/>
      <c r="AD27"/>
      <c r="AE27"/>
      <c r="AF27"/>
      <c r="AG27"/>
      <c r="AH27"/>
      <c r="AI27"/>
      <c r="AJ27"/>
      <c r="AK27"/>
    </row>
    <row r="28" spans="1:37" s="63" customFormat="1" ht="9" customHeight="1" x14ac:dyDescent="0.25">
      <c r="A28" s="234"/>
      <c r="B28" s="210"/>
      <c r="C28" s="210"/>
      <c r="D28" s="211"/>
      <c r="E28" s="223"/>
      <c r="F28" s="213"/>
      <c r="G28" s="213"/>
      <c r="H28" s="214"/>
      <c r="I28" s="528" t="s">
        <v>59</v>
      </c>
      <c r="J28" s="216"/>
      <c r="K28" s="217" t="str">
        <f>UPPER(IF(OR(J28="a",J28="as"),F27,IF(OR(J28="b",J28="bs"),F29,)))</f>
        <v/>
      </c>
      <c r="L28" s="230"/>
      <c r="M28" s="202"/>
      <c r="N28" s="520"/>
      <c r="O28" s="203"/>
      <c r="P28" s="529"/>
      <c r="Q28" s="203"/>
      <c r="R28" s="529"/>
      <c r="S28" s="207"/>
    </row>
    <row r="29" spans="1:37" s="63" customFormat="1" ht="9" customHeight="1" x14ac:dyDescent="0.25">
      <c r="A29" s="209">
        <v>12</v>
      </c>
      <c r="B29" s="197" t="str">
        <f>IF($E29="","",VLOOKUP($E29,'1MD ELO (2)'!$A$7:$O$48,14))</f>
        <v/>
      </c>
      <c r="C29" s="197" t="str">
        <f>IF($E29="","",VLOOKUP($E29,'1MD ELO (2)'!$A$7:$O$48,15))</f>
        <v/>
      </c>
      <c r="D29" s="198" t="str">
        <f>IF($E29="","",VLOOKUP($E29,'1MD ELO (2)'!$A$7:$O$48,5))</f>
        <v/>
      </c>
      <c r="E29" s="199"/>
      <c r="F29" s="219" t="str">
        <f>UPPER(IF($E29="","",VLOOKUP($E29,'1MD ELO (2)'!$A$7:$O$48,2)))</f>
        <v/>
      </c>
      <c r="G29" s="219" t="str">
        <f>IF($E29="","",VLOOKUP($E29,'1MD ELO (2)'!$A$7:$O$48,3))</f>
        <v/>
      </c>
      <c r="H29" s="219"/>
      <c r="I29" s="219" t="str">
        <f>IF($E29="","",VLOOKUP($E29,'1MD ELO (2)'!$A$7:$O$48,4))</f>
        <v/>
      </c>
      <c r="J29" s="231"/>
      <c r="K29" s="202"/>
      <c r="L29" s="202"/>
      <c r="M29" s="202"/>
      <c r="N29" s="520"/>
      <c r="O29" s="203"/>
      <c r="P29" s="529"/>
      <c r="Q29" s="203"/>
      <c r="R29" s="529"/>
      <c r="S29" s="207"/>
    </row>
    <row r="30" spans="1:37" s="63" customFormat="1" ht="9" customHeight="1" x14ac:dyDescent="0.25">
      <c r="A30" s="209"/>
      <c r="B30" s="210"/>
      <c r="C30" s="210"/>
      <c r="D30" s="211"/>
      <c r="E30" s="223"/>
      <c r="F30" s="213"/>
      <c r="G30" s="213"/>
      <c r="H30" s="214"/>
      <c r="I30" s="213"/>
      <c r="J30" s="224"/>
      <c r="K30" s="202"/>
      <c r="L30" s="202"/>
      <c r="M30" s="215" t="s">
        <v>59</v>
      </c>
      <c r="N30" s="225"/>
      <c r="O30" s="217" t="str">
        <f>UPPER(IF(OR(N30="a",N30="as"),M26,IF(OR(N30="b",N30="bs"),M34,)))</f>
        <v/>
      </c>
      <c r="P30" s="531"/>
      <c r="Q30" s="203"/>
      <c r="R30" s="529"/>
      <c r="S30" s="207"/>
    </row>
    <row r="31" spans="1:37" s="63" customFormat="1" ht="9" customHeight="1" x14ac:dyDescent="0.25">
      <c r="A31" s="209">
        <v>13</v>
      </c>
      <c r="B31" s="197" t="str">
        <f>IF($E31="","",VLOOKUP($E31,'1MD ELO (2)'!$A$7:$O$48,14))</f>
        <v/>
      </c>
      <c r="C31" s="197" t="str">
        <f>IF($E31="","",VLOOKUP($E31,'1MD ELO (2)'!$A$7:$O$48,15))</f>
        <v/>
      </c>
      <c r="D31" s="198" t="str">
        <f>IF($E31="","",VLOOKUP($E31,'1MD ELO (2)'!$A$7:$O$48,5))</f>
        <v/>
      </c>
      <c r="E31" s="199"/>
      <c r="F31" s="219" t="str">
        <f>UPPER(IF($E31="","",VLOOKUP($E31,'1MD ELO (2)'!$A$7:$O$48,2)))</f>
        <v/>
      </c>
      <c r="G31" s="219" t="str">
        <f>IF($E31="","",VLOOKUP($E31,'1MD ELO (2)'!$A$7:$O$48,3))</f>
        <v/>
      </c>
      <c r="H31" s="219"/>
      <c r="I31" s="219" t="str">
        <f>IF($E31="","",VLOOKUP($E31,'1MD ELO (2)'!$A$7:$O$48,4))</f>
        <v/>
      </c>
      <c r="J31" s="236"/>
      <c r="K31" s="202"/>
      <c r="L31" s="202"/>
      <c r="M31" s="202"/>
      <c r="N31" s="520"/>
      <c r="O31" s="202"/>
      <c r="P31" s="204"/>
      <c r="Q31" s="203"/>
      <c r="R31" s="529"/>
      <c r="S31" s="207"/>
    </row>
    <row r="32" spans="1:37" s="63" customFormat="1" ht="9" customHeight="1" x14ac:dyDescent="0.25">
      <c r="A32" s="209"/>
      <c r="B32" s="210"/>
      <c r="C32" s="210"/>
      <c r="D32" s="211"/>
      <c r="E32" s="223"/>
      <c r="F32" s="213"/>
      <c r="G32" s="213"/>
      <c r="H32" s="214"/>
      <c r="I32" s="528" t="s">
        <v>59</v>
      </c>
      <c r="J32" s="216"/>
      <c r="K32" s="217" t="str">
        <f>UPPER(IF(OR(J32="a",J32="as"),F31,IF(OR(J32="b",J32="bs"),F33,)))</f>
        <v/>
      </c>
      <c r="L32" s="217"/>
      <c r="M32" s="202"/>
      <c r="N32" s="520"/>
      <c r="O32" s="203"/>
      <c r="P32" s="204"/>
      <c r="Q32" s="203"/>
      <c r="R32" s="529"/>
      <c r="S32" s="207"/>
    </row>
    <row r="33" spans="1:19" s="63" customFormat="1" ht="9" customHeight="1" x14ac:dyDescent="0.25">
      <c r="A33" s="209">
        <v>14</v>
      </c>
      <c r="B33" s="197" t="str">
        <f>IF($E33="","",VLOOKUP($E33,'1MD ELO (2)'!$A$7:$O$48,14))</f>
        <v/>
      </c>
      <c r="C33" s="197" t="str">
        <f>IF($E33="","",VLOOKUP($E33,'1MD ELO (2)'!$A$7:$O$48,15))</f>
        <v/>
      </c>
      <c r="D33" s="198" t="str">
        <f>IF($E33="","",VLOOKUP($E33,'1MD ELO (2)'!$A$7:$O$48,5))</f>
        <v/>
      </c>
      <c r="E33" s="199"/>
      <c r="F33" s="219" t="str">
        <f>UPPER(IF($E33="","",VLOOKUP($E33,'1MD ELO (2)'!$A$7:$O$48,2)))</f>
        <v/>
      </c>
      <c r="G33" s="219" t="str">
        <f>IF($E33="","",VLOOKUP($E33,'1MD ELO (2)'!$A$7:$O$48,3))</f>
        <v/>
      </c>
      <c r="H33" s="219"/>
      <c r="I33" s="219" t="str">
        <f>IF($E33="","",VLOOKUP($E33,'1MD ELO (2)'!$A$7:$O$48,4))</f>
        <v/>
      </c>
      <c r="J33" s="221"/>
      <c r="K33" s="202"/>
      <c r="L33" s="222"/>
      <c r="M33" s="202"/>
      <c r="N33" s="520"/>
      <c r="O33" s="203"/>
      <c r="P33" s="204"/>
      <c r="Q33" s="203"/>
      <c r="R33" s="529"/>
      <c r="S33" s="207"/>
    </row>
    <row r="34" spans="1:19" s="63" customFormat="1" ht="9" customHeight="1" x14ac:dyDescent="0.25">
      <c r="A34" s="209"/>
      <c r="B34" s="210"/>
      <c r="C34" s="210"/>
      <c r="D34" s="211"/>
      <c r="E34" s="223"/>
      <c r="F34" s="213"/>
      <c r="G34" s="213"/>
      <c r="H34" s="214"/>
      <c r="I34" s="213"/>
      <c r="J34" s="224"/>
      <c r="K34" s="215" t="s">
        <v>59</v>
      </c>
      <c r="L34" s="225"/>
      <c r="M34" s="217" t="str">
        <f>UPPER(IF(OR(L34="a",L34="as"),K32,IF(OR(L34="b",L34="bs"),K36,)))</f>
        <v/>
      </c>
      <c r="N34" s="521"/>
      <c r="O34" s="203"/>
      <c r="P34" s="204"/>
      <c r="Q34" s="203"/>
      <c r="R34" s="529"/>
      <c r="S34" s="207"/>
    </row>
    <row r="35" spans="1:19" s="63" customFormat="1" ht="9" customHeight="1" x14ac:dyDescent="0.25">
      <c r="A35" s="209">
        <v>15</v>
      </c>
      <c r="B35" s="197" t="str">
        <f>IF($E35="","",VLOOKUP($E35,'1MD ELO (2)'!$A$7:$O$48,14))</f>
        <v/>
      </c>
      <c r="C35" s="197" t="str">
        <f>IF($E35="","",VLOOKUP($E35,'1MD ELO (2)'!$A$7:$O$48,15))</f>
        <v/>
      </c>
      <c r="D35" s="198" t="str">
        <f>IF($E35="","",VLOOKUP($E35,'1MD ELO (2)'!$A$7:$O$48,5))</f>
        <v/>
      </c>
      <c r="E35" s="199"/>
      <c r="F35" s="219" t="str">
        <f>UPPER(IF($E35="","",VLOOKUP($E35,'1MD ELO (2)'!$A$7:$O$48,2)))</f>
        <v/>
      </c>
      <c r="G35" s="219" t="str">
        <f>IF($E35="","",VLOOKUP($E35,'1MD ELO (2)'!$A$7:$O$48,3))</f>
        <v/>
      </c>
      <c r="H35" s="219"/>
      <c r="I35" s="219" t="str">
        <f>IF($E35="","",VLOOKUP($E35,'1MD ELO (2)'!$A$7:$O$48,4))</f>
        <v/>
      </c>
      <c r="J35" s="201"/>
      <c r="K35" s="202"/>
      <c r="L35" s="228"/>
      <c r="M35" s="202"/>
      <c r="N35" s="227"/>
      <c r="O35" s="203"/>
      <c r="P35" s="204"/>
      <c r="Q35" s="203"/>
      <c r="R35" s="529"/>
      <c r="S35" s="207"/>
    </row>
    <row r="36" spans="1:19" s="63" customFormat="1" ht="9" customHeight="1" x14ac:dyDescent="0.25">
      <c r="A36" s="209"/>
      <c r="B36" s="210"/>
      <c r="C36" s="210"/>
      <c r="D36" s="211"/>
      <c r="E36" s="212"/>
      <c r="F36" s="213"/>
      <c r="G36" s="213"/>
      <c r="H36" s="214"/>
      <c r="I36" s="215" t="s">
        <v>59</v>
      </c>
      <c r="J36" s="216"/>
      <c r="K36" s="217" t="str">
        <f>UPPER(IF(OR(J36="a",J36="as"),F35,IF(OR(J36="b",J36="bs"),F37,)))</f>
        <v/>
      </c>
      <c r="L36" s="230"/>
      <c r="M36" s="202"/>
      <c r="N36" s="227"/>
      <c r="O36" s="203"/>
      <c r="P36" s="204"/>
      <c r="Q36" s="203"/>
      <c r="R36" s="529"/>
      <c r="S36" s="207"/>
    </row>
    <row r="37" spans="1:19" s="63" customFormat="1" ht="9" customHeight="1" x14ac:dyDescent="0.25">
      <c r="A37" s="196">
        <v>16</v>
      </c>
      <c r="B37" s="197" t="str">
        <f>IF($E37="","",VLOOKUP($E37,'1MD ELO (2)'!$A$7:$O$48,14))</f>
        <v/>
      </c>
      <c r="C37" s="197" t="str">
        <f>IF($E37="","",VLOOKUP($E37,'1MD ELO (2)'!$A$7:$O$48,15))</f>
        <v/>
      </c>
      <c r="D37" s="198" t="str">
        <f>IF($E37="","",VLOOKUP($E37,'1MD ELO (2)'!$A$7:$O$48,5))</f>
        <v/>
      </c>
      <c r="E37" s="199"/>
      <c r="F37" s="200" t="str">
        <f>UPPER(IF($E37="","",VLOOKUP($E37,'1MD ELO (2)'!$A$7:$O$48,2)))</f>
        <v/>
      </c>
      <c r="G37" s="200" t="str">
        <f>IF($E37="","",VLOOKUP($E37,'1MD ELO (2)'!$A$7:$O$48,3))</f>
        <v/>
      </c>
      <c r="H37" s="200"/>
      <c r="I37" s="200" t="str">
        <f>IF($E37="","",VLOOKUP($E37,'1MD ELO (2)'!$A$7:$O$48,4))</f>
        <v/>
      </c>
      <c r="J37" s="231"/>
      <c r="K37" s="202"/>
      <c r="L37" s="202"/>
      <c r="M37" s="202"/>
      <c r="N37" s="227"/>
      <c r="O37" s="204"/>
      <c r="P37" s="204"/>
      <c r="Q37" s="203"/>
      <c r="R37" s="529"/>
      <c r="S37" s="207"/>
    </row>
    <row r="38" spans="1:19" s="63" customFormat="1" ht="9" customHeight="1" x14ac:dyDescent="0.25">
      <c r="A38" s="209"/>
      <c r="B38" s="210"/>
      <c r="C38" s="210"/>
      <c r="D38" s="211"/>
      <c r="E38" s="212"/>
      <c r="F38" s="213"/>
      <c r="G38" s="213"/>
      <c r="H38" s="214"/>
      <c r="I38" s="213"/>
      <c r="J38" s="224"/>
      <c r="K38" s="202"/>
      <c r="L38" s="202"/>
      <c r="M38" s="202"/>
      <c r="N38" s="227"/>
      <c r="O38" s="532" t="s">
        <v>159</v>
      </c>
      <c r="P38" s="533"/>
      <c r="Q38" s="217" t="str">
        <f>UPPER(IF(OR(P39="a",P39="as"),Q22,IF(OR(P39="b",P39="bs"),Q54,)))</f>
        <v/>
      </c>
      <c r="R38" s="534"/>
      <c r="S38" s="207"/>
    </row>
    <row r="39" spans="1:19" s="63" customFormat="1" ht="9" customHeight="1" x14ac:dyDescent="0.25">
      <c r="A39" s="196">
        <v>17</v>
      </c>
      <c r="B39" s="197" t="str">
        <f>IF($E39="","",VLOOKUP($E39,'1MD ELO (2)'!$A$7:$O$48,14))</f>
        <v/>
      </c>
      <c r="C39" s="197" t="str">
        <f>IF($E39="","",VLOOKUP($E39,'1MD ELO (2)'!$A$7:$O$48,15))</f>
        <v/>
      </c>
      <c r="D39" s="198" t="str">
        <f>IF($E39="","",VLOOKUP($E39,'1MD ELO (2)'!$A$7:$O$48,5))</f>
        <v/>
      </c>
      <c r="E39" s="199"/>
      <c r="F39" s="200" t="str">
        <f>UPPER(IF($E39="","",VLOOKUP($E39,'1MD ELO (2)'!$A$7:$O$48,2)))</f>
        <v/>
      </c>
      <c r="G39" s="200" t="str">
        <f>IF($E39="","",VLOOKUP($E39,'1MD ELO (2)'!$A$7:$O$48,3))</f>
        <v/>
      </c>
      <c r="H39" s="200"/>
      <c r="I39" s="200" t="str">
        <f>IF($E39="","",VLOOKUP($E39,'1MD ELO (2)'!$A$7:$O$48,4))</f>
        <v/>
      </c>
      <c r="J39" s="201"/>
      <c r="K39" s="202"/>
      <c r="L39" s="202"/>
      <c r="M39" s="202"/>
      <c r="N39" s="227"/>
      <c r="O39" s="215" t="s">
        <v>59</v>
      </c>
      <c r="P39" s="299"/>
      <c r="Q39" s="202"/>
      <c r="R39" s="529"/>
      <c r="S39" s="207"/>
    </row>
    <row r="40" spans="1:19" s="63" customFormat="1" ht="9" customHeight="1" x14ac:dyDescent="0.25">
      <c r="A40" s="209"/>
      <c r="B40" s="210"/>
      <c r="C40" s="210"/>
      <c r="D40" s="211"/>
      <c r="E40" s="212"/>
      <c r="F40" s="213"/>
      <c r="G40" s="213"/>
      <c r="H40" s="214"/>
      <c r="I40" s="215" t="s">
        <v>59</v>
      </c>
      <c r="J40" s="216"/>
      <c r="K40" s="217" t="str">
        <f>UPPER(IF(OR(J40="a",J40="as"),F39,IF(OR(J40="b",J40="bs"),F41,)))</f>
        <v/>
      </c>
      <c r="L40" s="217"/>
      <c r="M40" s="202"/>
      <c r="N40" s="227"/>
      <c r="O40" s="203"/>
      <c r="P40" s="204"/>
      <c r="Q40" s="203"/>
      <c r="R40" s="529"/>
      <c r="S40" s="207"/>
    </row>
    <row r="41" spans="1:19" s="63" customFormat="1" ht="9" customHeight="1" x14ac:dyDescent="0.25">
      <c r="A41" s="209">
        <v>18</v>
      </c>
      <c r="B41" s="197" t="str">
        <f>IF($E41="","",VLOOKUP($E41,'1MD ELO (2)'!$A$7:$O$48,14))</f>
        <v/>
      </c>
      <c r="C41" s="197" t="str">
        <f>IF($E41="","",VLOOKUP($E41,'1MD ELO (2)'!$A$7:$O$48,15))</f>
        <v/>
      </c>
      <c r="D41" s="198" t="str">
        <f>IF($E41="","",VLOOKUP($E41,'1MD ELO (2)'!$A$7:$O$48,5))</f>
        <v/>
      </c>
      <c r="E41" s="199"/>
      <c r="F41" s="219" t="str">
        <f>UPPER(IF($E41="","",VLOOKUP($E41,'1MD ELO (2)'!$A$7:$O$48,2)))</f>
        <v/>
      </c>
      <c r="G41" s="219" t="str">
        <f>IF($E41="","",VLOOKUP($E41,'1MD ELO (2)'!$A$7:$O$48,3))</f>
        <v/>
      </c>
      <c r="H41" s="219"/>
      <c r="I41" s="219" t="str">
        <f>IF($E41="","",VLOOKUP($E41,'1MD ELO (2)'!$A$7:$O$48,4))</f>
        <v/>
      </c>
      <c r="J41" s="221"/>
      <c r="K41" s="202"/>
      <c r="L41" s="222"/>
      <c r="M41" s="202"/>
      <c r="N41" s="227"/>
      <c r="O41" s="203"/>
      <c r="P41" s="204"/>
      <c r="Q41" s="726" t="str">
        <f>IF(Y3="","",CONCATENATE(AB1," pont"))</f>
        <v/>
      </c>
      <c r="R41" s="726"/>
      <c r="S41" s="207"/>
    </row>
    <row r="42" spans="1:19" s="63" customFormat="1" ht="9" customHeight="1" x14ac:dyDescent="0.25">
      <c r="A42" s="209"/>
      <c r="B42" s="210"/>
      <c r="C42" s="210"/>
      <c r="D42" s="211"/>
      <c r="E42" s="223"/>
      <c r="F42" s="213"/>
      <c r="G42" s="213"/>
      <c r="H42" s="214"/>
      <c r="I42" s="213"/>
      <c r="J42" s="224"/>
      <c r="K42" s="215" t="s">
        <v>59</v>
      </c>
      <c r="L42" s="225"/>
      <c r="M42" s="217" t="str">
        <f>UPPER(IF(OR(L42="a",L42="as"),K40,IF(OR(L42="b",L42="bs"),K44,)))</f>
        <v/>
      </c>
      <c r="N42" s="226"/>
      <c r="O42" s="203"/>
      <c r="P42" s="204"/>
      <c r="Q42" s="203"/>
      <c r="R42" s="529"/>
      <c r="S42" s="207"/>
    </row>
    <row r="43" spans="1:19" s="63" customFormat="1" ht="9" customHeight="1" x14ac:dyDescent="0.25">
      <c r="A43" s="209">
        <v>19</v>
      </c>
      <c r="B43" s="197" t="str">
        <f>IF($E43="","",VLOOKUP($E43,'1MD ELO (2)'!$A$7:$O$48,14))</f>
        <v/>
      </c>
      <c r="C43" s="197" t="str">
        <f>IF($E43="","",VLOOKUP($E43,'1MD ELO (2)'!$A$7:$O$48,15))</f>
        <v/>
      </c>
      <c r="D43" s="198" t="str">
        <f>IF($E43="","",VLOOKUP($E43,'1MD ELO (2)'!$A$7:$O$48,5))</f>
        <v/>
      </c>
      <c r="E43" s="199"/>
      <c r="F43" s="219" t="str">
        <f>UPPER(IF($E43="","",VLOOKUP($E43,'1MD ELO (2)'!$A$7:$O$48,2)))</f>
        <v/>
      </c>
      <c r="G43" s="219" t="str">
        <f>IF($E43="","",VLOOKUP($E43,'1MD ELO (2)'!$A$7:$O$48,3))</f>
        <v/>
      </c>
      <c r="H43" s="219"/>
      <c r="I43" s="219" t="str">
        <f>IF($E43="","",VLOOKUP($E43,'1MD ELO (2)'!$A$7:$O$48,4))</f>
        <v/>
      </c>
      <c r="J43" s="201"/>
      <c r="K43" s="202"/>
      <c r="L43" s="228"/>
      <c r="M43" s="202"/>
      <c r="N43" s="520"/>
      <c r="O43" s="203"/>
      <c r="P43" s="204"/>
      <c r="Q43" s="203"/>
      <c r="R43" s="529"/>
      <c r="S43" s="207"/>
    </row>
    <row r="44" spans="1:19" s="63" customFormat="1" ht="9" customHeight="1" x14ac:dyDescent="0.25">
      <c r="A44" s="209"/>
      <c r="B44" s="210"/>
      <c r="C44" s="210"/>
      <c r="D44" s="211"/>
      <c r="E44" s="223"/>
      <c r="F44" s="213"/>
      <c r="G44" s="213"/>
      <c r="H44" s="214"/>
      <c r="I44" s="528" t="s">
        <v>59</v>
      </c>
      <c r="J44" s="216"/>
      <c r="K44" s="217" t="str">
        <f>UPPER(IF(OR(J44="a",J44="as"),F43,IF(OR(J44="b",J44="bs"),F45,)))</f>
        <v/>
      </c>
      <c r="L44" s="230"/>
      <c r="M44" s="202"/>
      <c r="N44" s="520"/>
      <c r="O44" s="203"/>
      <c r="P44" s="204"/>
      <c r="Q44" s="203"/>
      <c r="R44" s="529"/>
      <c r="S44" s="207"/>
    </row>
    <row r="45" spans="1:19" s="63" customFormat="1" ht="9" customHeight="1" x14ac:dyDescent="0.25">
      <c r="A45" s="209">
        <v>20</v>
      </c>
      <c r="B45" s="197" t="str">
        <f>IF($E45="","",VLOOKUP($E45,'1MD ELO (2)'!$A$7:$O$48,14))</f>
        <v/>
      </c>
      <c r="C45" s="197" t="str">
        <f>IF($E45="","",VLOOKUP($E45,'1MD ELO (2)'!$A$7:$O$48,15))</f>
        <v/>
      </c>
      <c r="D45" s="198" t="str">
        <f>IF($E45="","",VLOOKUP($E45,'1MD ELO (2)'!$A$7:$O$48,5))</f>
        <v/>
      </c>
      <c r="E45" s="199"/>
      <c r="F45" s="219" t="str">
        <f>UPPER(IF($E45="","",VLOOKUP($E45,'1MD ELO (2)'!$A$7:$O$48,2)))</f>
        <v/>
      </c>
      <c r="G45" s="219" t="str">
        <f>IF($E45="","",VLOOKUP($E45,'1MD ELO (2)'!$A$7:$O$48,3))</f>
        <v/>
      </c>
      <c r="H45" s="219"/>
      <c r="I45" s="219" t="str">
        <f>IF($E45="","",VLOOKUP($E45,'1MD ELO (2)'!$A$7:$O$48,4))</f>
        <v/>
      </c>
      <c r="J45" s="231"/>
      <c r="K45" s="202"/>
      <c r="L45" s="202"/>
      <c r="M45" s="202"/>
      <c r="N45" s="520"/>
      <c r="O45" s="203"/>
      <c r="P45" s="204"/>
      <c r="Q45" s="203"/>
      <c r="R45" s="529"/>
      <c r="S45" s="207"/>
    </row>
    <row r="46" spans="1:19" s="63" customFormat="1" ht="9" customHeight="1" x14ac:dyDescent="0.25">
      <c r="A46" s="209"/>
      <c r="B46" s="210"/>
      <c r="C46" s="210"/>
      <c r="D46" s="211"/>
      <c r="E46" s="223"/>
      <c r="F46" s="213"/>
      <c r="G46" s="213"/>
      <c r="H46" s="214"/>
      <c r="I46" s="213"/>
      <c r="J46" s="224"/>
      <c r="K46" s="202"/>
      <c r="L46" s="202"/>
      <c r="M46" s="215" t="s">
        <v>59</v>
      </c>
      <c r="N46" s="225"/>
      <c r="O46" s="217" t="str">
        <f>UPPER(IF(OR(N46="a",N46="as"),M42,IF(OR(N46="b",N46="bs"),M50,)))</f>
        <v/>
      </c>
      <c r="P46" s="530"/>
      <c r="Q46" s="203"/>
      <c r="R46" s="529"/>
      <c r="S46" s="207"/>
    </row>
    <row r="47" spans="1:19" s="63" customFormat="1" ht="9" customHeight="1" x14ac:dyDescent="0.25">
      <c r="A47" s="209">
        <v>21</v>
      </c>
      <c r="B47" s="197" t="str">
        <f>IF($E47="","",VLOOKUP($E47,'1MD ELO (2)'!$A$7:$O$48,14))</f>
        <v/>
      </c>
      <c r="C47" s="197" t="str">
        <f>IF($E47="","",VLOOKUP($E47,'1MD ELO (2)'!$A$7:$O$48,15))</f>
        <v/>
      </c>
      <c r="D47" s="198" t="str">
        <f>IF($E47="","",VLOOKUP($E47,'1MD ELO (2)'!$A$7:$O$48,5))</f>
        <v/>
      </c>
      <c r="E47" s="199"/>
      <c r="F47" s="219" t="str">
        <f>UPPER(IF($E47="","",VLOOKUP($E47,'1MD ELO (2)'!$A$7:$O$48,2)))</f>
        <v/>
      </c>
      <c r="G47" s="219" t="str">
        <f>IF($E47="","",VLOOKUP($E47,'1MD ELO (2)'!$A$7:$O$48,3))</f>
        <v/>
      </c>
      <c r="H47" s="219"/>
      <c r="I47" s="219" t="str">
        <f>IF($E47="","",VLOOKUP($E47,'1MD ELO (2)'!$A$7:$O$48,4))</f>
        <v/>
      </c>
      <c r="J47" s="236"/>
      <c r="K47" s="202"/>
      <c r="L47" s="202"/>
      <c r="M47" s="202"/>
      <c r="N47" s="520"/>
      <c r="O47" s="202"/>
      <c r="P47" s="529"/>
      <c r="Q47" s="203"/>
      <c r="R47" s="529"/>
      <c r="S47" s="207"/>
    </row>
    <row r="48" spans="1:19" s="63" customFormat="1" ht="9" customHeight="1" x14ac:dyDescent="0.25">
      <c r="A48" s="209"/>
      <c r="B48" s="210"/>
      <c r="C48" s="210"/>
      <c r="D48" s="211"/>
      <c r="E48" s="223"/>
      <c r="F48" s="213"/>
      <c r="G48" s="213"/>
      <c r="H48" s="214"/>
      <c r="I48" s="528" t="s">
        <v>59</v>
      </c>
      <c r="J48" s="216"/>
      <c r="K48" s="217" t="str">
        <f>UPPER(IF(OR(J48="a",J48="as"),F47,IF(OR(J48="b",J48="bs"),F49,)))</f>
        <v/>
      </c>
      <c r="L48" s="217"/>
      <c r="M48" s="202"/>
      <c r="N48" s="520"/>
      <c r="O48" s="203"/>
      <c r="P48" s="529"/>
      <c r="Q48" s="203"/>
      <c r="R48" s="529"/>
      <c r="S48" s="207"/>
    </row>
    <row r="49" spans="1:19" s="63" customFormat="1" ht="9" customHeight="1" x14ac:dyDescent="0.25">
      <c r="A49" s="209">
        <v>22</v>
      </c>
      <c r="B49" s="197" t="str">
        <f>IF($E49="","",VLOOKUP($E49,'1MD ELO (2)'!$A$7:$O$48,14))</f>
        <v/>
      </c>
      <c r="C49" s="197" t="str">
        <f>IF($E49="","",VLOOKUP($E49,'1MD ELO (2)'!$A$7:$O$48,15))</f>
        <v/>
      </c>
      <c r="D49" s="198" t="str">
        <f>IF($E49="","",VLOOKUP($E49,'1MD ELO (2)'!$A$7:$O$48,5))</f>
        <v/>
      </c>
      <c r="E49" s="199"/>
      <c r="F49" s="219" t="str">
        <f>UPPER(IF($E49="","",VLOOKUP($E49,'1MD ELO (2)'!$A$7:$O$48,2)))</f>
        <v/>
      </c>
      <c r="G49" s="219" t="str">
        <f>IF($E49="","",VLOOKUP($E49,'1MD ELO (2)'!$A$7:$O$48,3))</f>
        <v/>
      </c>
      <c r="H49" s="219"/>
      <c r="I49" s="219" t="str">
        <f>IF($E49="","",VLOOKUP($E49,'1MD ELO (2)'!$A$7:$O$48,4))</f>
        <v/>
      </c>
      <c r="J49" s="221"/>
      <c r="K49" s="202"/>
      <c r="L49" s="222"/>
      <c r="M49" s="202"/>
      <c r="N49" s="520"/>
      <c r="O49" s="203"/>
      <c r="P49" s="529"/>
      <c r="Q49" s="203"/>
      <c r="R49" s="529"/>
      <c r="S49" s="207"/>
    </row>
    <row r="50" spans="1:19" s="63" customFormat="1" ht="9" customHeight="1" x14ac:dyDescent="0.25">
      <c r="A50" s="209"/>
      <c r="B50" s="210"/>
      <c r="C50" s="210"/>
      <c r="D50" s="211"/>
      <c r="E50" s="223"/>
      <c r="F50" s="213"/>
      <c r="G50" s="213"/>
      <c r="H50" s="214"/>
      <c r="I50" s="213"/>
      <c r="J50" s="224"/>
      <c r="K50" s="215" t="s">
        <v>59</v>
      </c>
      <c r="L50" s="225"/>
      <c r="M50" s="217" t="str">
        <f>UPPER(IF(OR(L50="a",L50="as"),K48,IF(OR(L50="b",L50="bs"),K52,)))</f>
        <v/>
      </c>
      <c r="N50" s="521"/>
      <c r="O50" s="203"/>
      <c r="P50" s="529"/>
      <c r="Q50" s="203"/>
      <c r="R50" s="529"/>
      <c r="S50" s="207"/>
    </row>
    <row r="51" spans="1:19" s="63" customFormat="1" ht="9" customHeight="1" x14ac:dyDescent="0.25">
      <c r="A51" s="209">
        <v>23</v>
      </c>
      <c r="B51" s="197" t="str">
        <f>IF($E51="","",VLOOKUP($E51,'1MD ELO (2)'!$A$7:$O$48,14))</f>
        <v/>
      </c>
      <c r="C51" s="197" t="str">
        <f>IF($E51="","",VLOOKUP($E51,'1MD ELO (2)'!$A$7:$O$48,15))</f>
        <v/>
      </c>
      <c r="D51" s="198" t="str">
        <f>IF($E51="","",VLOOKUP($E51,'1MD ELO (2)'!$A$7:$O$48,5))</f>
        <v/>
      </c>
      <c r="E51" s="199"/>
      <c r="F51" s="219" t="str">
        <f>UPPER(IF($E51="","",VLOOKUP($E51,'1MD ELO (2)'!$A$7:$O$48,2)))</f>
        <v/>
      </c>
      <c r="G51" s="219" t="str">
        <f>IF($E51="","",VLOOKUP($E51,'1MD ELO (2)'!$A$7:$O$48,3))</f>
        <v/>
      </c>
      <c r="H51" s="219"/>
      <c r="I51" s="219" t="str">
        <f>IF($E51="","",VLOOKUP($E51,'1MD ELO (2)'!$A$7:$O$48,4))</f>
        <v/>
      </c>
      <c r="J51" s="201"/>
      <c r="K51" s="202"/>
      <c r="L51" s="228"/>
      <c r="M51" s="202"/>
      <c r="N51" s="227"/>
      <c r="O51" s="203"/>
      <c r="P51" s="529"/>
      <c r="Q51" s="203"/>
      <c r="R51" s="529"/>
      <c r="S51" s="207"/>
    </row>
    <row r="52" spans="1:19" s="63" customFormat="1" ht="9" customHeight="1" x14ac:dyDescent="0.25">
      <c r="A52" s="209"/>
      <c r="B52" s="210"/>
      <c r="C52" s="210"/>
      <c r="D52" s="211"/>
      <c r="E52" s="212"/>
      <c r="F52" s="213"/>
      <c r="G52" s="213"/>
      <c r="H52" s="214"/>
      <c r="I52" s="215" t="s">
        <v>59</v>
      </c>
      <c r="J52" s="216"/>
      <c r="K52" s="217" t="str">
        <f>UPPER(IF(OR(J52="a",J52="as"),F51,IF(OR(J52="b",J52="bs"),F53,)))</f>
        <v/>
      </c>
      <c r="L52" s="230"/>
      <c r="M52" s="202"/>
      <c r="N52" s="227"/>
      <c r="O52" s="203"/>
      <c r="P52" s="529"/>
      <c r="Q52" s="203"/>
      <c r="R52" s="529"/>
      <c r="S52" s="207"/>
    </row>
    <row r="53" spans="1:19" s="63" customFormat="1" ht="9" customHeight="1" x14ac:dyDescent="0.25">
      <c r="A53" s="196">
        <v>24</v>
      </c>
      <c r="B53" s="197" t="str">
        <f>IF($E53="","",VLOOKUP($E53,'1MD ELO (2)'!$A$7:$O$48,14))</f>
        <v/>
      </c>
      <c r="C53" s="197" t="str">
        <f>IF($E53="","",VLOOKUP($E53,'1MD ELO (2)'!$A$7:$O$48,15))</f>
        <v/>
      </c>
      <c r="D53" s="198" t="str">
        <f>IF($E53="","",VLOOKUP($E53,'1MD ELO (2)'!$A$7:$O$48,5))</f>
        <v/>
      </c>
      <c r="E53" s="199"/>
      <c r="F53" s="200" t="str">
        <f>UPPER(IF($E53="","",VLOOKUP($E53,'1MD ELO (2)'!$A$7:$O$48,2)))</f>
        <v/>
      </c>
      <c r="G53" s="200" t="str">
        <f>IF($E53="","",VLOOKUP($E53,'1MD ELO (2)'!$A$7:$O$48,3))</f>
        <v/>
      </c>
      <c r="H53" s="200"/>
      <c r="I53" s="200" t="str">
        <f>IF($E53="","",VLOOKUP($E53,'1MD ELO (2)'!$A$7:$O$48,4))</f>
        <v/>
      </c>
      <c r="J53" s="231"/>
      <c r="K53" s="202"/>
      <c r="L53" s="202"/>
      <c r="M53" s="202"/>
      <c r="N53" s="227"/>
      <c r="O53" s="203"/>
      <c r="P53" s="529"/>
      <c r="Q53" s="203"/>
      <c r="R53" s="529"/>
      <c r="S53" s="207"/>
    </row>
    <row r="54" spans="1:19" s="63" customFormat="1" ht="9" customHeight="1" x14ac:dyDescent="0.25">
      <c r="A54" s="209"/>
      <c r="B54" s="210"/>
      <c r="C54" s="210"/>
      <c r="D54" s="211"/>
      <c r="E54" s="212"/>
      <c r="F54" s="233"/>
      <c r="G54" s="233"/>
      <c r="H54" s="303"/>
      <c r="I54" s="233"/>
      <c r="J54" s="224"/>
      <c r="K54" s="202"/>
      <c r="L54" s="202"/>
      <c r="M54" s="202"/>
      <c r="N54" s="227"/>
      <c r="O54" s="215" t="s">
        <v>59</v>
      </c>
      <c r="P54" s="225"/>
      <c r="Q54" s="217" t="str">
        <f>UPPER(IF(OR(P54="a",P54="as"),O46,IF(OR(P54="b",P54="bs"),O62,)))</f>
        <v/>
      </c>
      <c r="R54" s="531"/>
      <c r="S54" s="207"/>
    </row>
    <row r="55" spans="1:19" s="63" customFormat="1" ht="9" customHeight="1" x14ac:dyDescent="0.25">
      <c r="A55" s="196">
        <v>25</v>
      </c>
      <c r="B55" s="197" t="str">
        <f>IF($E55="","",VLOOKUP($E55,'1MD ELO (2)'!$A$7:$O$48,14))</f>
        <v/>
      </c>
      <c r="C55" s="197" t="str">
        <f>IF($E55="","",VLOOKUP($E55,'1MD ELO (2)'!$A$7:$O$48,15))</f>
        <v/>
      </c>
      <c r="D55" s="198" t="str">
        <f>IF($E55="","",VLOOKUP($E55,'1MD ELO (2)'!$A$7:$O$48,5))</f>
        <v/>
      </c>
      <c r="E55" s="199"/>
      <c r="F55" s="200" t="str">
        <f>UPPER(IF($E55="","",VLOOKUP($E55,'1MD ELO (2)'!$A$7:$O$48,2)))</f>
        <v/>
      </c>
      <c r="G55" s="200" t="str">
        <f>IF($E55="","",VLOOKUP($E55,'1MD ELO (2)'!$A$7:$O$48,3))</f>
        <v/>
      </c>
      <c r="H55" s="200"/>
      <c r="I55" s="200" t="str">
        <f>IF($E55="","",VLOOKUP($E55,'1MD ELO (2)'!$A$7:$O$48,4))</f>
        <v/>
      </c>
      <c r="J55" s="201"/>
      <c r="K55" s="202"/>
      <c r="L55" s="202"/>
      <c r="M55" s="202"/>
      <c r="N55" s="227"/>
      <c r="O55" s="203"/>
      <c r="P55" s="529"/>
      <c r="Q55" s="202"/>
      <c r="R55" s="204"/>
      <c r="S55" s="207"/>
    </row>
    <row r="56" spans="1:19" s="63" customFormat="1" ht="9" customHeight="1" x14ac:dyDescent="0.25">
      <c r="A56" s="209"/>
      <c r="B56" s="210"/>
      <c r="C56" s="210"/>
      <c r="D56" s="211"/>
      <c r="E56" s="212"/>
      <c r="F56" s="213"/>
      <c r="G56" s="213"/>
      <c r="H56" s="214"/>
      <c r="I56" s="215" t="s">
        <v>59</v>
      </c>
      <c r="J56" s="216"/>
      <c r="K56" s="217" t="str">
        <f>UPPER(IF(OR(J56="a",J56="as"),F55,IF(OR(J56="b",J56="bs"),F57,)))</f>
        <v/>
      </c>
      <c r="L56" s="217"/>
      <c r="M56" s="202"/>
      <c r="N56" s="227"/>
      <c r="O56" s="203"/>
      <c r="P56" s="529"/>
      <c r="Q56" s="203"/>
      <c r="R56" s="204"/>
      <c r="S56" s="207"/>
    </row>
    <row r="57" spans="1:19" s="63" customFormat="1" ht="9" customHeight="1" x14ac:dyDescent="0.25">
      <c r="A57" s="209">
        <v>26</v>
      </c>
      <c r="B57" s="197" t="str">
        <f>IF($E57="","",VLOOKUP($E57,'1MD ELO (2)'!$A$7:$O$48,14))</f>
        <v/>
      </c>
      <c r="C57" s="197" t="str">
        <f>IF($E57="","",VLOOKUP($E57,'1MD ELO (2)'!$A$7:$O$48,15))</f>
        <v/>
      </c>
      <c r="D57" s="198" t="str">
        <f>IF($E57="","",VLOOKUP($E57,'1MD ELO (2)'!$A$7:$O$48,5))</f>
        <v/>
      </c>
      <c r="E57" s="199"/>
      <c r="F57" s="219" t="str">
        <f>UPPER(IF($E57="","",VLOOKUP($E57,'1MD ELO (2)'!$A$7:$O$48,2)))</f>
        <v/>
      </c>
      <c r="G57" s="219" t="str">
        <f>IF($E57="","",VLOOKUP($E57,'1MD ELO (2)'!$A$7:$O$48,3))</f>
        <v/>
      </c>
      <c r="H57" s="219"/>
      <c r="I57" s="219" t="str">
        <f>IF($E57="","",VLOOKUP($E57,'1MD ELO (2)'!$A$7:$O$48,4))</f>
        <v/>
      </c>
      <c r="J57" s="221"/>
      <c r="K57" s="202"/>
      <c r="L57" s="222"/>
      <c r="M57" s="202"/>
      <c r="N57" s="227"/>
      <c r="O57" s="203"/>
      <c r="P57" s="529"/>
      <c r="Q57" s="203"/>
      <c r="R57" s="204"/>
      <c r="S57" s="207"/>
    </row>
    <row r="58" spans="1:19" s="63" customFormat="1" ht="9" customHeight="1" x14ac:dyDescent="0.25">
      <c r="A58" s="209"/>
      <c r="B58" s="210"/>
      <c r="C58" s="210"/>
      <c r="D58" s="211"/>
      <c r="E58" s="223"/>
      <c r="F58" s="213"/>
      <c r="G58" s="213"/>
      <c r="H58" s="214"/>
      <c r="I58" s="213"/>
      <c r="J58" s="224"/>
      <c r="K58" s="215" t="s">
        <v>59</v>
      </c>
      <c r="L58" s="225"/>
      <c r="M58" s="217" t="str">
        <f>UPPER(IF(OR(L58="a",L58="as"),K56,IF(OR(L58="b",L58="bs"),K60,)))</f>
        <v/>
      </c>
      <c r="N58" s="226"/>
      <c r="O58" s="203"/>
      <c r="P58" s="529"/>
      <c r="Q58" s="203"/>
      <c r="R58" s="204"/>
      <c r="S58" s="207"/>
    </row>
    <row r="59" spans="1:19" s="63" customFormat="1" ht="9" customHeight="1" x14ac:dyDescent="0.25">
      <c r="A59" s="209">
        <v>27</v>
      </c>
      <c r="B59" s="197" t="str">
        <f>IF($E59="","",VLOOKUP($E59,'1MD ELO (2)'!$A$7:$O$48,14))</f>
        <v/>
      </c>
      <c r="C59" s="197" t="str">
        <f>IF($E59="","",VLOOKUP($E59,'1MD ELO (2)'!$A$7:$O$48,15))</f>
        <v/>
      </c>
      <c r="D59" s="198" t="str">
        <f>IF($E59="","",VLOOKUP($E59,'1MD ELO (2)'!$A$7:$O$48,5))</f>
        <v/>
      </c>
      <c r="E59" s="199"/>
      <c r="F59" s="219" t="str">
        <f>UPPER(IF($E59="","",VLOOKUP($E59,'1MD ELO (2)'!$A$7:$O$48,2)))</f>
        <v/>
      </c>
      <c r="G59" s="219" t="str">
        <f>IF($E59="","",VLOOKUP($E59,'1MD ELO (2)'!$A$7:$O$48,3))</f>
        <v/>
      </c>
      <c r="H59" s="219"/>
      <c r="I59" s="219" t="str">
        <f>IF($E59="","",VLOOKUP($E59,'1MD ELO (2)'!$A$7:$O$48,4))</f>
        <v/>
      </c>
      <c r="J59" s="201"/>
      <c r="K59" s="202"/>
      <c r="L59" s="228"/>
      <c r="M59" s="202"/>
      <c r="N59" s="520"/>
      <c r="O59" s="203"/>
      <c r="P59" s="529"/>
      <c r="Q59" s="203"/>
      <c r="R59" s="204"/>
      <c r="S59" s="313"/>
    </row>
    <row r="60" spans="1:19" s="63" customFormat="1" ht="9" customHeight="1" x14ac:dyDescent="0.25">
      <c r="A60" s="209"/>
      <c r="B60" s="210"/>
      <c r="C60" s="210"/>
      <c r="D60" s="211"/>
      <c r="E60" s="223"/>
      <c r="F60" s="213"/>
      <c r="G60" s="213"/>
      <c r="H60" s="214"/>
      <c r="I60" s="528" t="s">
        <v>59</v>
      </c>
      <c r="J60" s="216"/>
      <c r="K60" s="217" t="str">
        <f>UPPER(IF(OR(J60="a",J60="as"),F59,IF(OR(J60="b",J60="bs"),F61,)))</f>
        <v/>
      </c>
      <c r="L60" s="230"/>
      <c r="M60" s="202"/>
      <c r="N60" s="520"/>
      <c r="O60" s="203"/>
      <c r="P60" s="529"/>
      <c r="Q60" s="203"/>
      <c r="R60" s="204"/>
      <c r="S60" s="207"/>
    </row>
    <row r="61" spans="1:19" s="63" customFormat="1" ht="9" customHeight="1" x14ac:dyDescent="0.25">
      <c r="A61" s="209">
        <v>28</v>
      </c>
      <c r="B61" s="197" t="str">
        <f>IF($E61="","",VLOOKUP($E61,'1MD ELO (2)'!$A$7:$O$48,14))</f>
        <v/>
      </c>
      <c r="C61" s="197" t="str">
        <f>IF($E61="","",VLOOKUP($E61,'1MD ELO (2)'!$A$7:$O$48,15))</f>
        <v/>
      </c>
      <c r="D61" s="198" t="str">
        <f>IF($E61="","",VLOOKUP($E61,'1MD ELO (2)'!$A$7:$O$48,5))</f>
        <v/>
      </c>
      <c r="E61" s="199"/>
      <c r="F61" s="219" t="str">
        <f>UPPER(IF($E61="","",VLOOKUP($E61,'1MD ELO (2)'!$A$7:$O$48,2)))</f>
        <v/>
      </c>
      <c r="G61" s="219" t="str">
        <f>IF($E61="","",VLOOKUP($E61,'1MD ELO (2)'!$A$7:$O$48,3))</f>
        <v/>
      </c>
      <c r="H61" s="219"/>
      <c r="I61" s="219" t="str">
        <f>IF($E61="","",VLOOKUP($E61,'1MD ELO (2)'!$A$7:$O$48,4))</f>
        <v/>
      </c>
      <c r="J61" s="231"/>
      <c r="K61" s="202"/>
      <c r="L61" s="202"/>
      <c r="M61" s="202"/>
      <c r="N61" s="520"/>
      <c r="O61" s="203"/>
      <c r="P61" s="529"/>
      <c r="Q61" s="203"/>
      <c r="R61" s="204"/>
      <c r="S61" s="207"/>
    </row>
    <row r="62" spans="1:19" s="63" customFormat="1" ht="9" customHeight="1" x14ac:dyDescent="0.25">
      <c r="A62" s="209"/>
      <c r="B62" s="210"/>
      <c r="C62" s="210"/>
      <c r="D62" s="211"/>
      <c r="E62" s="223"/>
      <c r="F62" s="213"/>
      <c r="G62" s="213"/>
      <c r="H62" s="214"/>
      <c r="I62" s="213"/>
      <c r="J62" s="224"/>
      <c r="K62" s="202"/>
      <c r="L62" s="202"/>
      <c r="M62" s="215" t="s">
        <v>59</v>
      </c>
      <c r="N62" s="225"/>
      <c r="O62" s="217" t="str">
        <f>UPPER(IF(OR(N62="a",N62="as"),M58,IF(OR(N62="b",N62="bs"),M66,)))</f>
        <v/>
      </c>
      <c r="P62" s="531"/>
      <c r="Q62" s="203"/>
      <c r="R62" s="204"/>
      <c r="S62" s="207"/>
    </row>
    <row r="63" spans="1:19" s="63" customFormat="1" ht="9" customHeight="1" x14ac:dyDescent="0.25">
      <c r="A63" s="209">
        <v>29</v>
      </c>
      <c r="B63" s="197" t="str">
        <f>IF($E63="","",VLOOKUP($E63,'1MD ELO (2)'!$A$7:$O$48,14))</f>
        <v/>
      </c>
      <c r="C63" s="197" t="str">
        <f>IF($E63="","",VLOOKUP($E63,'1MD ELO (2)'!$A$7:$O$48,15))</f>
        <v/>
      </c>
      <c r="D63" s="198" t="str">
        <f>IF($E63="","",VLOOKUP($E63,'1MD ELO (2)'!$A$7:$O$48,5))</f>
        <v/>
      </c>
      <c r="E63" s="199"/>
      <c r="F63" s="219" t="str">
        <f>UPPER(IF($E63="","",VLOOKUP($E63,'1MD ELO (2)'!$A$7:$O$48,2)))</f>
        <v/>
      </c>
      <c r="G63" s="219" t="str">
        <f>IF($E63="","",VLOOKUP($E63,'1MD ELO (2)'!$A$7:$O$48,3))</f>
        <v/>
      </c>
      <c r="H63" s="219"/>
      <c r="I63" s="219" t="str">
        <f>IF($E63="","",VLOOKUP($E63,'1MD ELO (2)'!$A$7:$O$48,4))</f>
        <v/>
      </c>
      <c r="J63" s="236"/>
      <c r="K63" s="202"/>
      <c r="L63" s="202"/>
      <c r="M63" s="202"/>
      <c r="N63" s="520"/>
      <c r="O63" s="202"/>
      <c r="P63" s="227"/>
      <c r="Q63" s="205"/>
      <c r="R63" s="206"/>
      <c r="S63" s="207"/>
    </row>
    <row r="64" spans="1:19" s="63" customFormat="1" ht="9" customHeight="1" x14ac:dyDescent="0.25">
      <c r="A64" s="209"/>
      <c r="B64" s="210"/>
      <c r="C64" s="210"/>
      <c r="D64" s="211"/>
      <c r="E64" s="223"/>
      <c r="F64" s="213"/>
      <c r="G64" s="213"/>
      <c r="H64" s="214"/>
      <c r="I64" s="528" t="s">
        <v>59</v>
      </c>
      <c r="J64" s="216"/>
      <c r="K64" s="217" t="str">
        <f>UPPER(IF(OR(J64="a",J64="as"),F63,IF(OR(J64="b",J64="bs"),F65,)))</f>
        <v/>
      </c>
      <c r="L64" s="217"/>
      <c r="M64" s="202"/>
      <c r="N64" s="520"/>
      <c r="O64" s="227"/>
      <c r="P64" s="227"/>
      <c r="Q64" s="205"/>
      <c r="R64" s="206"/>
      <c r="S64" s="207"/>
    </row>
    <row r="65" spans="1:19" s="63" customFormat="1" ht="9" customHeight="1" x14ac:dyDescent="0.25">
      <c r="A65" s="209">
        <v>30</v>
      </c>
      <c r="B65" s="197" t="str">
        <f>IF($E65="","",VLOOKUP($E65,'1MD ELO (2)'!$A$7:$O$48,14))</f>
        <v/>
      </c>
      <c r="C65" s="197" t="str">
        <f>IF($E65="","",VLOOKUP($E65,'1MD ELO (2)'!$A$7:$O$48,15))</f>
        <v/>
      </c>
      <c r="D65" s="198" t="str">
        <f>IF($E65="","",VLOOKUP($E65,'1MD ELO (2)'!$A$7:$O$48,5))</f>
        <v/>
      </c>
      <c r="E65" s="199"/>
      <c r="F65" s="219" t="str">
        <f>UPPER(IF($E65="","",VLOOKUP($E65,'1MD ELO (2)'!$A$7:$O$48,2)))</f>
        <v/>
      </c>
      <c r="G65" s="219" t="str">
        <f>IF($E65="","",VLOOKUP($E65,'1MD ELO (2)'!$A$7:$O$48,3))</f>
        <v/>
      </c>
      <c r="H65" s="219"/>
      <c r="I65" s="219" t="str">
        <f>IF($E65="","",VLOOKUP($E65,'1MD ELO (2)'!$A$7:$O$48,4))</f>
        <v/>
      </c>
      <c r="J65" s="221"/>
      <c r="K65" s="202"/>
      <c r="L65" s="222"/>
      <c r="M65" s="202"/>
      <c r="N65" s="520"/>
      <c r="O65" s="227"/>
      <c r="P65" s="227"/>
      <c r="Q65" s="205"/>
      <c r="R65" s="206"/>
      <c r="S65" s="207"/>
    </row>
    <row r="66" spans="1:19" s="63" customFormat="1" ht="9" customHeight="1" x14ac:dyDescent="0.25">
      <c r="A66" s="209"/>
      <c r="B66" s="210"/>
      <c r="C66" s="210"/>
      <c r="D66" s="211"/>
      <c r="E66" s="223"/>
      <c r="F66" s="213"/>
      <c r="G66" s="213"/>
      <c r="H66" s="214"/>
      <c r="I66" s="213"/>
      <c r="J66" s="224"/>
      <c r="K66" s="215" t="s">
        <v>59</v>
      </c>
      <c r="L66" s="225"/>
      <c r="M66" s="217" t="str">
        <f>UPPER(IF(OR(L66="a",L66="as"),K64,IF(OR(L66="b",L66="bs"),K68,)))</f>
        <v/>
      </c>
      <c r="N66" s="521"/>
      <c r="O66" s="227"/>
      <c r="P66" s="227"/>
      <c r="Q66" s="205"/>
      <c r="R66" s="206"/>
      <c r="S66" s="207"/>
    </row>
    <row r="67" spans="1:19" s="63" customFormat="1" ht="9" customHeight="1" x14ac:dyDescent="0.25">
      <c r="A67" s="209">
        <v>31</v>
      </c>
      <c r="B67" s="197" t="str">
        <f>IF($E67="","",VLOOKUP($E67,'1MD ELO (2)'!$A$7:$O$48,14))</f>
        <v/>
      </c>
      <c r="C67" s="197" t="str">
        <f>IF($E67="","",VLOOKUP($E67,'1MD ELO (2)'!$A$7:$O$48,15))</f>
        <v/>
      </c>
      <c r="D67" s="198" t="str">
        <f>IF($E67="","",VLOOKUP($E67,'1MD ELO (2)'!$A$7:$O$48,5))</f>
        <v/>
      </c>
      <c r="E67" s="199"/>
      <c r="F67" s="219" t="str">
        <f>UPPER(IF($E67="","",VLOOKUP($E67,'1MD ELO (2)'!$A$7:$O$48,2)))</f>
        <v/>
      </c>
      <c r="G67" s="219" t="str">
        <f>IF($E67="","",VLOOKUP($E67,'1MD ELO (2)'!$A$7:$O$48,3))</f>
        <v/>
      </c>
      <c r="H67" s="219"/>
      <c r="I67" s="219" t="str">
        <f>IF($E67="","",VLOOKUP($E67,'1MD ELO (2)'!$A$7:$O$48,4))</f>
        <v/>
      </c>
      <c r="J67" s="201"/>
      <c r="K67" s="202"/>
      <c r="L67" s="228"/>
      <c r="M67" s="202"/>
      <c r="N67" s="227"/>
      <c r="O67" s="227"/>
      <c r="P67" s="227"/>
      <c r="Q67" s="205"/>
      <c r="R67" s="206"/>
      <c r="S67" s="207"/>
    </row>
    <row r="68" spans="1:19" s="63" customFormat="1" ht="9" customHeight="1" x14ac:dyDescent="0.25">
      <c r="A68" s="209"/>
      <c r="B68" s="210"/>
      <c r="C68" s="210"/>
      <c r="D68" s="211"/>
      <c r="E68" s="212"/>
      <c r="F68" s="213"/>
      <c r="G68" s="213"/>
      <c r="H68" s="214"/>
      <c r="I68" s="215" t="s">
        <v>59</v>
      </c>
      <c r="J68" s="216"/>
      <c r="K68" s="217" t="str">
        <f>UPPER(IF(OR(J68="a",J68="as"),F67,IF(OR(J68="b",J68="bs"),F69,)))</f>
        <v/>
      </c>
      <c r="L68" s="230"/>
      <c r="M68" s="202"/>
      <c r="N68" s="227"/>
      <c r="O68" s="227"/>
      <c r="P68" s="227"/>
      <c r="Q68" s="205"/>
      <c r="R68" s="206"/>
      <c r="S68" s="207"/>
    </row>
    <row r="69" spans="1:19" s="63" customFormat="1" ht="9" customHeight="1" x14ac:dyDescent="0.25">
      <c r="A69" s="196">
        <v>32</v>
      </c>
      <c r="B69" s="197" t="str">
        <f>IF($E69="","",VLOOKUP($E69,'1MD ELO (2)'!$A$7:$O$48,14))</f>
        <v/>
      </c>
      <c r="C69" s="197" t="str">
        <f>IF($E69="","",VLOOKUP($E69,'1MD ELO (2)'!$A$7:$O$48,15))</f>
        <v/>
      </c>
      <c r="D69" s="198" t="str">
        <f>IF($E69="","",VLOOKUP($E69,'1MD ELO (2)'!$A$7:$O$48,5))</f>
        <v/>
      </c>
      <c r="E69" s="199"/>
      <c r="F69" s="200" t="str">
        <f>UPPER(IF($E69="","",VLOOKUP($E69,'1MD ELO (2)'!$A$7:$O$48,2)))</f>
        <v/>
      </c>
      <c r="G69" s="200" t="str">
        <f>IF($E69="","",VLOOKUP($E69,'1MD ELO (2)'!$A$7:$O$48,3))</f>
        <v/>
      </c>
      <c r="H69" s="200"/>
      <c r="I69" s="200" t="str">
        <f>IF($E69="","",VLOOKUP($E69,'1MD ELO (2)'!$A$7:$O$48,4))</f>
        <v/>
      </c>
      <c r="J69" s="231"/>
      <c r="K69" s="202"/>
      <c r="L69" s="202"/>
      <c r="M69" s="202"/>
      <c r="N69" s="202"/>
      <c r="O69" s="203"/>
      <c r="P69" s="204"/>
      <c r="Q69" s="205"/>
      <c r="R69" s="206"/>
      <c r="S69" s="207"/>
    </row>
    <row r="70" spans="1:19" s="10" customFormat="1" ht="6.75" customHeight="1" x14ac:dyDescent="0.25">
      <c r="A70" s="304"/>
      <c r="B70" s="304"/>
      <c r="C70" s="304"/>
      <c r="D70" s="304"/>
      <c r="E70" s="304"/>
      <c r="F70" s="305"/>
      <c r="G70" s="305"/>
      <c r="H70" s="305"/>
      <c r="I70" s="305"/>
      <c r="J70" s="306"/>
      <c r="K70" s="307"/>
      <c r="L70" s="308"/>
      <c r="M70" s="307"/>
      <c r="N70" s="308"/>
      <c r="O70" s="307"/>
      <c r="P70" s="308"/>
      <c r="Q70" s="307"/>
      <c r="R70" s="308"/>
      <c r="S70" s="314"/>
    </row>
    <row r="71" spans="1:19" s="21" customFormat="1" ht="10.5" customHeight="1" x14ac:dyDescent="0.25">
      <c r="A71" s="242" t="s">
        <v>54</v>
      </c>
      <c r="B71" s="243"/>
      <c r="C71" s="243"/>
      <c r="D71" s="244"/>
      <c r="E71" s="245" t="s">
        <v>60</v>
      </c>
      <c r="F71" s="246" t="s">
        <v>61</v>
      </c>
      <c r="G71" s="245"/>
      <c r="H71" s="245"/>
      <c r="I71" s="247"/>
      <c r="J71" s="245" t="s">
        <v>60</v>
      </c>
      <c r="K71" s="246" t="s">
        <v>123</v>
      </c>
      <c r="L71" s="248"/>
      <c r="M71" s="246" t="s">
        <v>124</v>
      </c>
      <c r="N71" s="249"/>
      <c r="O71" s="250" t="s">
        <v>125</v>
      </c>
      <c r="P71" s="250"/>
      <c r="Q71" s="251"/>
      <c r="R71" s="252"/>
    </row>
    <row r="72" spans="1:19" s="21" customFormat="1" ht="9" customHeight="1" x14ac:dyDescent="0.25">
      <c r="A72" s="253" t="s">
        <v>65</v>
      </c>
      <c r="B72" s="254"/>
      <c r="C72" s="255"/>
      <c r="D72" s="256"/>
      <c r="E72" s="257">
        <v>1</v>
      </c>
      <c r="F72" s="258" t="str">
        <f>IF(E72&gt;$R$79,,UPPER(VLOOKUP(E72,'1MD ELO (2)'!$A$7:$Q$134,2)))</f>
        <v>NÁNÁSI</v>
      </c>
      <c r="G72" s="259"/>
      <c r="H72" s="258"/>
      <c r="I72" s="260"/>
      <c r="J72" s="261" t="s">
        <v>66</v>
      </c>
      <c r="K72" s="262"/>
      <c r="L72" s="263"/>
      <c r="M72" s="262"/>
      <c r="N72" s="264"/>
      <c r="O72" s="265" t="s">
        <v>67</v>
      </c>
      <c r="P72" s="266"/>
      <c r="Q72" s="266"/>
      <c r="R72" s="267"/>
    </row>
    <row r="73" spans="1:19" s="21" customFormat="1" ht="9" customHeight="1" x14ac:dyDescent="0.25">
      <c r="A73" s="268" t="s">
        <v>126</v>
      </c>
      <c r="B73" s="269"/>
      <c r="C73" s="270"/>
      <c r="D73" s="271"/>
      <c r="E73" s="257">
        <v>2</v>
      </c>
      <c r="F73" s="258" t="str">
        <f>IF(E73&gt;$R$79,,UPPER(VLOOKUP(E73,'1MD ELO (2)'!$A$7:$Q$134,2)))</f>
        <v>LENTE</v>
      </c>
      <c r="G73" s="259"/>
      <c r="H73" s="258"/>
      <c r="I73" s="260"/>
      <c r="J73" s="261" t="s">
        <v>69</v>
      </c>
      <c r="K73" s="262"/>
      <c r="L73" s="263"/>
      <c r="M73" s="262"/>
      <c r="N73" s="264"/>
      <c r="O73" s="272"/>
      <c r="P73" s="273"/>
      <c r="Q73" s="269"/>
      <c r="R73" s="274"/>
    </row>
    <row r="74" spans="1:19" s="21" customFormat="1" ht="9" customHeight="1" x14ac:dyDescent="0.25">
      <c r="A74" s="275"/>
      <c r="B74" s="276"/>
      <c r="C74" s="277"/>
      <c r="D74" s="278"/>
      <c r="E74" s="257">
        <v>3</v>
      </c>
      <c r="F74" s="258" t="str">
        <f>IF(E74&gt;$R$79,,UPPER(VLOOKUP(E74,'1MD ELO (2)'!$A$7:$Q$134,2)))</f>
        <v>SZABÓ</v>
      </c>
      <c r="G74" s="259"/>
      <c r="H74" s="258"/>
      <c r="I74" s="260"/>
      <c r="J74" s="261" t="s">
        <v>70</v>
      </c>
      <c r="K74" s="262"/>
      <c r="L74" s="263"/>
      <c r="M74" s="262"/>
      <c r="N74" s="264"/>
      <c r="O74" s="265" t="s">
        <v>71</v>
      </c>
      <c r="P74" s="266"/>
      <c r="Q74" s="266"/>
      <c r="R74" s="267"/>
    </row>
    <row r="75" spans="1:19" s="21" customFormat="1" ht="9" customHeight="1" x14ac:dyDescent="0.25">
      <c r="A75" s="279"/>
      <c r="B75" s="182"/>
      <c r="C75" s="182"/>
      <c r="D75" s="280"/>
      <c r="E75" s="257">
        <v>4</v>
      </c>
      <c r="F75" s="258" t="str">
        <f>IF(E75&gt;$R$79,,UPPER(VLOOKUP(E75,'1MD ELO (2)'!$A$7:$Q$134,2)))</f>
        <v/>
      </c>
      <c r="G75" s="259"/>
      <c r="H75" s="258"/>
      <c r="I75" s="260"/>
      <c r="J75" s="261" t="s">
        <v>72</v>
      </c>
      <c r="K75" s="262"/>
      <c r="L75" s="263"/>
      <c r="M75" s="262"/>
      <c r="N75" s="264"/>
      <c r="O75" s="262"/>
      <c r="P75" s="263"/>
      <c r="Q75" s="262"/>
      <c r="R75" s="264"/>
    </row>
    <row r="76" spans="1:19" s="21" customFormat="1" ht="9" customHeight="1" x14ac:dyDescent="0.25">
      <c r="A76" s="281"/>
      <c r="B76" s="282"/>
      <c r="C76" s="282"/>
      <c r="D76" s="283"/>
      <c r="E76" s="257">
        <v>5</v>
      </c>
      <c r="F76" s="258" t="str">
        <f>IF(E76&gt;$R$79,,UPPER(VLOOKUP(E76,'1MD ELO (2)'!$A$7:$Q$134,2)))</f>
        <v/>
      </c>
      <c r="G76" s="259"/>
      <c r="H76" s="258"/>
      <c r="I76" s="260"/>
      <c r="J76" s="261" t="s">
        <v>73</v>
      </c>
      <c r="K76" s="262"/>
      <c r="L76" s="263"/>
      <c r="M76" s="262"/>
      <c r="N76" s="264"/>
      <c r="O76" s="269"/>
      <c r="P76" s="273"/>
      <c r="Q76" s="269"/>
      <c r="R76" s="274"/>
    </row>
    <row r="77" spans="1:19" s="21" customFormat="1" ht="9" customHeight="1" x14ac:dyDescent="0.25">
      <c r="A77" s="284"/>
      <c r="B77" s="19"/>
      <c r="C77" s="182"/>
      <c r="D77" s="280"/>
      <c r="E77" s="257">
        <v>6</v>
      </c>
      <c r="F77" s="258" t="str">
        <f>IF(E77&gt;$R$79,,UPPER(VLOOKUP(E77,'1MD ELO (2)'!$A$7:$Q$134,2)))</f>
        <v/>
      </c>
      <c r="G77" s="259"/>
      <c r="H77" s="258"/>
      <c r="I77" s="260"/>
      <c r="J77" s="261" t="s">
        <v>74</v>
      </c>
      <c r="K77" s="262"/>
      <c r="L77" s="263"/>
      <c r="M77" s="262"/>
      <c r="N77" s="264"/>
      <c r="O77" s="265" t="s">
        <v>34</v>
      </c>
      <c r="P77" s="266"/>
      <c r="Q77" s="266"/>
      <c r="R77" s="267"/>
    </row>
    <row r="78" spans="1:19" s="21" customFormat="1" ht="9" customHeight="1" x14ac:dyDescent="0.25">
      <c r="A78" s="284"/>
      <c r="B78" s="19"/>
      <c r="C78" s="285"/>
      <c r="D78" s="286"/>
      <c r="E78" s="257">
        <v>7</v>
      </c>
      <c r="F78" s="258" t="str">
        <f>IF(E78&gt;$R$79,,UPPER(VLOOKUP(E78,'1MD ELO (2)'!$A$7:$Q$134,2)))</f>
        <v/>
      </c>
      <c r="G78" s="259"/>
      <c r="H78" s="258"/>
      <c r="I78" s="260"/>
      <c r="J78" s="261" t="s">
        <v>75</v>
      </c>
      <c r="K78" s="262"/>
      <c r="L78" s="263"/>
      <c r="M78" s="262"/>
      <c r="N78" s="264"/>
      <c r="O78" s="262"/>
      <c r="P78" s="263"/>
      <c r="Q78" s="262"/>
      <c r="R78" s="264"/>
    </row>
    <row r="79" spans="1:19" s="21" customFormat="1" ht="9" customHeight="1" x14ac:dyDescent="0.25">
      <c r="A79" s="287"/>
      <c r="B79" s="288"/>
      <c r="C79" s="289"/>
      <c r="D79" s="290"/>
      <c r="E79" s="291">
        <v>8</v>
      </c>
      <c r="F79" s="292" t="str">
        <f>IF(E79&gt;$R$79,,UPPER(VLOOKUP(E79,'1MD ELO (2)'!$A$7:$Q$134,2)))</f>
        <v/>
      </c>
      <c r="G79" s="293"/>
      <c r="H79" s="292"/>
      <c r="I79" s="294"/>
      <c r="J79" s="295" t="s">
        <v>76</v>
      </c>
      <c r="K79" s="269"/>
      <c r="L79" s="273"/>
      <c r="M79" s="269"/>
      <c r="N79" s="274"/>
      <c r="O79" s="269">
        <f>R4</f>
        <v>0</v>
      </c>
      <c r="P79" s="273"/>
      <c r="Q79" s="269"/>
      <c r="R79" s="296">
        <f>MIN(8,'1MD ELO (2)'!Q5)</f>
        <v>8</v>
      </c>
    </row>
  </sheetData>
  <mergeCells count="2">
    <mergeCell ref="A4:C4"/>
    <mergeCell ref="Q41:R41"/>
  </mergeCells>
  <conditionalFormatting sqref="E7 E9 E11">
    <cfRule type="expression" dxfId="971" priority="2">
      <formula>$E7&lt;9</formula>
    </cfRule>
  </conditionalFormatting>
  <conditionalFormatting sqref="E13 E15 E17 E19 E21 E23 E25 E27 E29 E31 E33 E35 E37 E39 E41 E43 E45 E47 E49 E51 E53 E55 E57 E59 E61 E63 E65 E67 E69">
    <cfRule type="expression" dxfId="970" priority="8">
      <formula>AND($E13&lt;9,$C13&gt;0)</formula>
    </cfRule>
  </conditionalFormatting>
  <conditionalFormatting sqref="H7 H9 H11 H13 H15 H17 H19 H21 H23 H25 H27 H29 H31 H33 H35 H37 H39 H41 H43 H45 H47 H49 H51 H53 H55 H57 H59 H61 H63 H65 H67 H69">
    <cfRule type="expression" dxfId="969" priority="12">
      <formula>AND($E7&lt;9,$C7&gt;0)</formula>
    </cfRule>
  </conditionalFormatting>
  <conditionalFormatting sqref="I8 K10 I12 M14 I16 K18 I20 O22 I24 K26 I28 M30 I32 K34 I36 O39 I40 K42 I44 M46 I48 K50 I52 O54 I56 K58 I60 M62 I64 K66 I68">
    <cfRule type="expression" dxfId="968" priority="9">
      <formula>AND($O$1="CU",I8="Umpire")</formula>
    </cfRule>
    <cfRule type="expression" dxfId="967" priority="10">
      <formula>AND($O$1="CU",I8&lt;&gt;"Umpire",J8&lt;&gt;"")</formula>
    </cfRule>
    <cfRule type="expression" dxfId="966" priority="11">
      <formula>AND($O$1="CU",I8&lt;&gt;"Umpire")</formula>
    </cfRule>
  </conditionalFormatting>
  <conditionalFormatting sqref="J8 L10 J12 N14 J16 L18 J20 P22 J24 L26 J28 N30 J32 L34 J36 P39 J40 L42 J44 N46 J48 L50 J52 P54 J56 L58 J60 N62 J64 L66 J68 R79">
    <cfRule type="expression" dxfId="965" priority="5">
      <formula>$O$1="CU"</formula>
    </cfRule>
  </conditionalFormatting>
  <conditionalFormatting sqref="K8 M10 K12 O14 K16 M18 K20 Q22 K24 M26 K28 O30 K32 M34 K36 K40 M42 K44 O46 K48 M50 K52 Q54 K56 M58 K60 O62 K64 M66 K68">
    <cfRule type="expression" dxfId="964" priority="6">
      <formula>J8="as"</formula>
    </cfRule>
    <cfRule type="expression" dxfId="963" priority="7">
      <formula>J8="bs"</formula>
    </cfRule>
  </conditionalFormatting>
  <conditionalFormatting sqref="Q38">
    <cfRule type="expression" dxfId="962" priority="3">
      <formula>P39="as"</formula>
    </cfRule>
    <cfRule type="expression" dxfId="961" priority="4">
      <formula>P39="bs"</formula>
    </cfRule>
  </conditionalFormatting>
  <dataValidations count="2">
    <dataValidation type="list" allowBlank="1" showInputMessage="1" sqref="O22 O39 O54" xr:uid="{00000000-0002-0000-2200-000000000000}">
      <formula1>$V$8:$V$17</formula1>
      <formula2>0</formula2>
    </dataValidation>
    <dataValidation type="list" allowBlank="1" showInputMessage="1" sqref="I8 K10 I12 M14 I16 K18 I20 I24 K26 I28 M30 I32 K34 I36 I40 K42 I44 M46 I48 K50 I52 I56 K58 I60 M62 I64 K66 I68" xr:uid="{00000000-0002-0000-2200-000001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35842"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35841"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35844"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35845"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FF00"/>
    <pageSetUpPr fitToPage="1"/>
  </sheetPr>
  <dimension ref="A1:AK82"/>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0" max="20" width="8.33203125" customWidth="1"/>
    <col min="21" max="21" width="11.44140625" hidden="1" customWidth="1"/>
    <col min="25" max="34" width="9.109375" hidden="1" customWidth="1"/>
  </cols>
  <sheetData>
    <row r="1" spans="1:37" s="167" customFormat="1" ht="21.75" customHeight="1" x14ac:dyDescent="0.25">
      <c r="A1" s="96" t="str">
        <f>Altalanos!$A$6</f>
        <v>Diákolimpia / H-B vm</v>
      </c>
      <c r="B1" s="96"/>
      <c r="C1" s="165"/>
      <c r="D1" s="165"/>
      <c r="E1" s="165"/>
      <c r="F1" s="165"/>
      <c r="G1" s="165"/>
      <c r="H1" s="165"/>
      <c r="I1" s="516"/>
      <c r="J1" s="166"/>
      <c r="K1" s="535"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68" t="str">
        <f>Altalanos!$B$8</f>
        <v>I. (U8) – Lány / B</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3.2"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180"/>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160</v>
      </c>
      <c r="N5" s="186"/>
      <c r="O5" s="183" t="s">
        <v>158</v>
      </c>
      <c r="P5" s="186"/>
      <c r="Q5" s="183" t="s">
        <v>157</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536"/>
      <c r="C6" s="467"/>
      <c r="D6" s="467"/>
      <c r="E6" s="536"/>
      <c r="F6" s="466" t="str">
        <f>IF(Y3="","",CONCATENATE(AH1," pont"))</f>
        <v/>
      </c>
      <c r="G6" s="468"/>
      <c r="H6" s="469"/>
      <c r="I6" s="468"/>
      <c r="J6" s="470"/>
      <c r="K6" s="467" t="str">
        <f>IF(Y3="","",CONCATENATE(AG1," pont"))</f>
        <v/>
      </c>
      <c r="L6" s="470"/>
      <c r="M6" s="467" t="str">
        <f>IF(Y3="","",CONCATENATE(AF1," pont"))</f>
        <v/>
      </c>
      <c r="N6" s="470"/>
      <c r="O6" s="467" t="str">
        <f>IF(Y3="","",CONCATENATE(AE1," pont"))</f>
        <v/>
      </c>
      <c r="P6" s="470"/>
      <c r="Q6" s="467" t="str">
        <f>IF(Y3="","",CONCATENATE(AD1," pont"))</f>
        <v/>
      </c>
      <c r="R6" s="471"/>
      <c r="Y6" s="473"/>
      <c r="Z6" s="473"/>
      <c r="AA6" s="473" t="s">
        <v>112</v>
      </c>
      <c r="AB6" s="474">
        <v>150</v>
      </c>
      <c r="AC6" s="474">
        <v>120</v>
      </c>
      <c r="AD6" s="474">
        <v>90</v>
      </c>
      <c r="AE6" s="474">
        <v>60</v>
      </c>
      <c r="AF6" s="474">
        <v>40</v>
      </c>
      <c r="AG6" s="474">
        <v>25</v>
      </c>
      <c r="AH6" s="474">
        <v>10</v>
      </c>
      <c r="AI6" s="519"/>
      <c r="AJ6" s="519"/>
      <c r="AK6" s="519"/>
    </row>
    <row r="7" spans="1:37" s="63" customFormat="1" ht="9" customHeight="1" x14ac:dyDescent="0.25">
      <c r="A7" s="196" t="s">
        <v>66</v>
      </c>
      <c r="B7" s="197" t="str">
        <f>IF($E7="","",VLOOKUP($E7,'1MD ELO (2)'!$A$7:$O$80,14))</f>
        <v/>
      </c>
      <c r="C7" s="197" t="str">
        <f>IF($E7="","",VLOOKUP($E7,'1MD ELO (2)'!$A$7:$O$80,15))</f>
        <v/>
      </c>
      <c r="D7" s="198" t="str">
        <f>IF($E7="","",VLOOKUP($E7,'1MD ELO (2)'!$A$7:$O$80,5))</f>
        <v/>
      </c>
      <c r="E7" s="199"/>
      <c r="F7" s="200" t="str">
        <f>UPPER(IF($E7="","",VLOOKUP($E7,'1MD ELO (2)'!$A$7:$O$80,2)))</f>
        <v/>
      </c>
      <c r="G7" s="200" t="str">
        <f>IF($E7="","",VLOOKUP($E7,'1MD ELO (2)'!$A$7:$O$80,3))</f>
        <v/>
      </c>
      <c r="H7" s="200"/>
      <c r="I7" s="200" t="str">
        <f>IF($E7="","",VLOOKUP($E7,'1MD ELO (2)'!$A$7:$O$80,4))</f>
        <v/>
      </c>
      <c r="J7" s="537"/>
      <c r="K7" s="217" t="str">
        <f>UPPER(IF(OR(J8="a",J8="as"),F7,IF(OR(J8="b",J8="bs"),F8,)))</f>
        <v/>
      </c>
      <c r="L7" s="226"/>
      <c r="M7" s="227"/>
      <c r="N7" s="227"/>
      <c r="O7" s="227"/>
      <c r="P7" s="227"/>
      <c r="Q7" s="227"/>
      <c r="R7" s="227"/>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302" t="s">
        <v>69</v>
      </c>
      <c r="B8" s="197" t="str">
        <f>IF($E8="","",VLOOKUP($E8,'1MD ELO (2)'!$A$7:$O$80,14))</f>
        <v/>
      </c>
      <c r="C8" s="197" t="str">
        <f>IF($E8="","",VLOOKUP($E8,'1MD ELO (2)'!$A$7:$O$80,15))</f>
        <v/>
      </c>
      <c r="D8" s="198" t="str">
        <f>IF($E8="","",VLOOKUP($E8,'1MD ELO (2)'!$A$7:$O$80,5))</f>
        <v/>
      </c>
      <c r="E8" s="199"/>
      <c r="F8" s="219" t="str">
        <f>UPPER(IF($E8="","",VLOOKUP($E8,'1MD ELO (2)'!$A$7:$O$80,2)))</f>
        <v/>
      </c>
      <c r="G8" s="219" t="str">
        <f>IF($E8="","",VLOOKUP($E8,'1MD ELO (2)'!$A$7:$O$80,3))</f>
        <v/>
      </c>
      <c r="H8" s="219"/>
      <c r="I8" s="219" t="str">
        <f>IF($E8="","",VLOOKUP($E8,'1MD ELO (2)'!$A$7:$O$80,4))</f>
        <v/>
      </c>
      <c r="J8" s="538"/>
      <c r="K8" s="202"/>
      <c r="L8" s="216"/>
      <c r="M8" s="217" t="str">
        <f>UPPER(IF(OR(L8="a",L8="as"),K7,IF(OR(L8="b",L8="bs"),K9,)))</f>
        <v/>
      </c>
      <c r="N8" s="226"/>
      <c r="O8" s="227"/>
      <c r="P8" s="227"/>
      <c r="Q8" s="227"/>
      <c r="R8" s="227"/>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t="s">
        <v>70</v>
      </c>
      <c r="B9" s="197" t="str">
        <f>IF($E9="","",VLOOKUP($E9,'1MD ELO (2)'!$A$7:$O$80,14))</f>
        <v/>
      </c>
      <c r="C9" s="197" t="str">
        <f>IF($E9="","",VLOOKUP($E9,'1MD ELO (2)'!$A$7:$O$80,15))</f>
        <v/>
      </c>
      <c r="D9" s="198" t="str">
        <f>IF($E9="","",VLOOKUP($E9,'1MD ELO (2)'!$A$7:$O$80,5))</f>
        <v/>
      </c>
      <c r="E9" s="199"/>
      <c r="F9" s="219" t="str">
        <f>UPPER(IF($E9="","",VLOOKUP($E9,'1MD ELO (2)'!$A$7:$O$80,2)))</f>
        <v/>
      </c>
      <c r="G9" s="219" t="str">
        <f>IF($E9="","",VLOOKUP($E9,'1MD ELO (2)'!$A$7:$O$80,3))</f>
        <v/>
      </c>
      <c r="H9" s="219"/>
      <c r="I9" s="219" t="str">
        <f>IF($E9="","",VLOOKUP($E9,'1MD ELO (2)'!$A$7:$O$80,4))</f>
        <v/>
      </c>
      <c r="J9" s="537"/>
      <c r="K9" s="217" t="str">
        <f>UPPER(IF(OR(J10="a",J10="as"),F9,IF(OR(J10="b",J10="bs"),F10,)))</f>
        <v/>
      </c>
      <c r="L9" s="539"/>
      <c r="M9" s="202"/>
      <c r="N9" s="520"/>
      <c r="O9" s="227"/>
      <c r="P9" s="227"/>
      <c r="Q9" s="227"/>
      <c r="R9" s="227"/>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t="s">
        <v>72</v>
      </c>
      <c r="B10" s="197" t="str">
        <f>IF($E10="","",VLOOKUP($E10,'1MD ELO (2)'!$A$7:$O$80,14))</f>
        <v/>
      </c>
      <c r="C10" s="197" t="str">
        <f>IF($E10="","",VLOOKUP($E10,'1MD ELO (2)'!$A$7:$O$80,15))</f>
        <v/>
      </c>
      <c r="D10" s="198" t="str">
        <f>IF($E10="","",VLOOKUP($E10,'1MD ELO (2)'!$A$7:$O$80,5))</f>
        <v/>
      </c>
      <c r="E10" s="199"/>
      <c r="F10" s="219" t="str">
        <f>UPPER(IF($E10="","",VLOOKUP($E10,'1MD ELO (2)'!$A$7:$O$80,2)))</f>
        <v/>
      </c>
      <c r="G10" s="219" t="str">
        <f>IF($E10="","",VLOOKUP($E10,'1MD ELO (2)'!$A$7:$O$80,3))</f>
        <v/>
      </c>
      <c r="H10" s="219"/>
      <c r="I10" s="219" t="str">
        <f>IF($E10="","",VLOOKUP($E10,'1MD ELO (2)'!$A$7:$O$80,4))</f>
        <v/>
      </c>
      <c r="J10" s="538"/>
      <c r="K10" s="202"/>
      <c r="L10" s="227"/>
      <c r="M10" s="215" t="s">
        <v>59</v>
      </c>
      <c r="N10" s="225"/>
      <c r="O10" s="217" t="str">
        <f>UPPER(IF(OR(N10="a",N10="as"),M8,IF(OR(N10="b",N10="bs"),M12,)))</f>
        <v/>
      </c>
      <c r="P10" s="226"/>
      <c r="Q10" s="227"/>
      <c r="R10" s="227"/>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t="s">
        <v>73</v>
      </c>
      <c r="B11" s="197" t="str">
        <f>IF($E11="","",VLOOKUP($E11,'1MD ELO (2)'!$A$7:$O$80,14))</f>
        <v/>
      </c>
      <c r="C11" s="197" t="str">
        <f>IF($E11="","",VLOOKUP($E11,'1MD ELO (2)'!$A$7:$O$80,15))</f>
        <v/>
      </c>
      <c r="D11" s="198" t="str">
        <f>IF($E11="","",VLOOKUP($E11,'1MD ELO (2)'!$A$7:$O$80,5))</f>
        <v/>
      </c>
      <c r="E11" s="199"/>
      <c r="F11" s="219" t="str">
        <f>UPPER(IF($E11="","",VLOOKUP($E11,'1MD ELO (2)'!$A$7:$O$80,2)))</f>
        <v/>
      </c>
      <c r="G11" s="219" t="str">
        <f>IF($E11="","",VLOOKUP($E11,'1MD ELO (2)'!$A$7:$O$80,3))</f>
        <v/>
      </c>
      <c r="H11" s="219"/>
      <c r="I11" s="219" t="str">
        <f>IF($E11="","",VLOOKUP($E11,'1MD ELO (2)'!$A$7:$O$80,4))</f>
        <v/>
      </c>
      <c r="J11" s="537"/>
      <c r="K11" s="217" t="str">
        <f>UPPER(IF(OR(J12="a",J12="as"),F11,IF(OR(J12="b",J12="bs"),F12,)))</f>
        <v/>
      </c>
      <c r="L11" s="226"/>
      <c r="M11" s="540"/>
      <c r="N11" s="541"/>
      <c r="O11" s="202"/>
      <c r="P11" s="520"/>
      <c r="Q11" s="202"/>
      <c r="R11" s="227"/>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t="s">
        <v>74</v>
      </c>
      <c r="B12" s="197" t="str">
        <f>IF($E12="","",VLOOKUP($E12,'1MD ELO (2)'!$A$7:$O$80,14))</f>
        <v/>
      </c>
      <c r="C12" s="197" t="str">
        <f>IF($E12="","",VLOOKUP($E12,'1MD ELO (2)'!$A$7:$O$80,15))</f>
        <v/>
      </c>
      <c r="D12" s="198" t="str">
        <f>IF($E12="","",VLOOKUP($E12,'1MD ELO (2)'!$A$7:$O$80,5))</f>
        <v/>
      </c>
      <c r="E12" s="199"/>
      <c r="F12" s="219" t="str">
        <f>UPPER(IF($E12="","",VLOOKUP($E12,'1MD ELO (2)'!$A$7:$O$80,2)))</f>
        <v/>
      </c>
      <c r="G12" s="219" t="str">
        <f>IF($E12="","",VLOOKUP($E12,'1MD ELO (2)'!$A$7:$O$80,3))</f>
        <v/>
      </c>
      <c r="H12" s="219"/>
      <c r="I12" s="219" t="str">
        <f>IF($E12="","",VLOOKUP($E12,'1MD ELO (2)'!$A$7:$O$80,4))</f>
        <v/>
      </c>
      <c r="J12" s="538"/>
      <c r="K12" s="202"/>
      <c r="L12" s="216"/>
      <c r="M12" s="217" t="str">
        <f>UPPER(IF(OR(L12="a",L12="as"),K11,IF(OR(L12="b",L12="bs"),K13,)))</f>
        <v/>
      </c>
      <c r="N12" s="542"/>
      <c r="O12" s="227"/>
      <c r="P12" s="520"/>
      <c r="Q12" s="227"/>
      <c r="R12" s="227"/>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302" t="s">
        <v>75</v>
      </c>
      <c r="B13" s="197" t="str">
        <f>IF($E13="","",VLOOKUP($E13,'1MD ELO (2)'!$A$7:$O$80,14))</f>
        <v/>
      </c>
      <c r="C13" s="197" t="str">
        <f>IF($E13="","",VLOOKUP($E13,'1MD ELO (2)'!$A$7:$O$80,15))</f>
        <v/>
      </c>
      <c r="D13" s="198" t="str">
        <f>IF($E13="","",VLOOKUP($E13,'1MD ELO (2)'!$A$7:$O$80,5))</f>
        <v/>
      </c>
      <c r="E13" s="199"/>
      <c r="F13" s="219" t="str">
        <f>UPPER(IF($E13="","",VLOOKUP($E13,'1MD ELO (2)'!$A$7:$O$80,2)))</f>
        <v/>
      </c>
      <c r="G13" s="219" t="str">
        <f>IF($E13="","",VLOOKUP($E13,'1MD ELO (2)'!$A$7:$O$80,3))</f>
        <v/>
      </c>
      <c r="H13" s="219"/>
      <c r="I13" s="219" t="str">
        <f>IF($E13="","",VLOOKUP($E13,'1MD ELO (2)'!$A$7:$O$80,4))</f>
        <v/>
      </c>
      <c r="J13" s="537"/>
      <c r="K13" s="217" t="str">
        <f>UPPER(IF(OR(J14="a",J14="as"),F13,IF(OR(J14="b",J14="bs"),F14,)))</f>
        <v/>
      </c>
      <c r="L13" s="521"/>
      <c r="M13" s="202"/>
      <c r="N13" s="227"/>
      <c r="O13" s="227"/>
      <c r="P13" s="520"/>
      <c r="Q13" s="227"/>
      <c r="R13" s="227"/>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34" t="s">
        <v>76</v>
      </c>
      <c r="B14" s="197" t="str">
        <f>IF($E14="","",VLOOKUP($E14,'1MD ELO (2)'!$A$7:$O$80,14))</f>
        <v/>
      </c>
      <c r="C14" s="197" t="str">
        <f>IF($E14="","",VLOOKUP($E14,'1MD ELO (2)'!$A$7:$O$80,15))</f>
        <v/>
      </c>
      <c r="D14" s="198" t="str">
        <f>IF($E14="","",VLOOKUP($E14,'1MD ELO (2)'!$A$7:$O$80,5))</f>
        <v/>
      </c>
      <c r="E14" s="199"/>
      <c r="F14" s="200" t="str">
        <f>UPPER(IF($E14="","",VLOOKUP($E14,'1MD ELO (2)'!$A$7:$O$80,2)))</f>
        <v/>
      </c>
      <c r="G14" s="200" t="str">
        <f>IF($E14="","",VLOOKUP($E14,'1MD ELO (2)'!$A$7:$O$80,3))</f>
        <v/>
      </c>
      <c r="H14" s="200"/>
      <c r="I14" s="200" t="str">
        <f>IF($E14="","",VLOOKUP($E14,'1MD ELO (2)'!$A$7:$O$80,4))</f>
        <v/>
      </c>
      <c r="J14" s="538"/>
      <c r="K14" s="202"/>
      <c r="L14" s="227"/>
      <c r="M14" s="227"/>
      <c r="N14" s="543"/>
      <c r="O14" s="215" t="s">
        <v>59</v>
      </c>
      <c r="P14" s="225"/>
      <c r="Q14" s="217" t="str">
        <f>UPPER(IF(OR(P14="a",P14="as"),O10,IF(OR(P14="b",P14="bs"),O18,)))</f>
        <v/>
      </c>
      <c r="R14" s="22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196" t="s">
        <v>161</v>
      </c>
      <c r="B15" s="197" t="str">
        <f>IF($E15="","",VLOOKUP($E15,'1MD ELO (2)'!$A$7:$O$80,14))</f>
        <v/>
      </c>
      <c r="C15" s="197" t="str">
        <f>IF($E15="","",VLOOKUP($E15,'1MD ELO (2)'!$A$7:$O$80,15))</f>
        <v/>
      </c>
      <c r="D15" s="198" t="str">
        <f>IF($E15="","",VLOOKUP($E15,'1MD ELO (2)'!$A$7:$O$80,5))</f>
        <v/>
      </c>
      <c r="E15" s="199"/>
      <c r="F15" s="200" t="str">
        <f>UPPER(IF($E15="","",VLOOKUP($E15,'1MD ELO (2)'!$A$7:$O$80,2)))</f>
        <v/>
      </c>
      <c r="G15" s="200" t="str">
        <f>IF($E15="","",VLOOKUP($E15,'1MD ELO (2)'!$A$7:$O$80,3))</f>
        <v/>
      </c>
      <c r="H15" s="200"/>
      <c r="I15" s="200" t="str">
        <f>IF($E15="","",VLOOKUP($E15,'1MD ELO (2)'!$A$7:$O$80,4))</f>
        <v/>
      </c>
      <c r="J15" s="537"/>
      <c r="K15" s="217" t="str">
        <f>UPPER(IF(OR(J16="a",J16="as"),F15,IF(OR(J16="b",J16="bs"),F16,)))</f>
        <v/>
      </c>
      <c r="L15" s="226"/>
      <c r="M15" s="227"/>
      <c r="N15" s="227"/>
      <c r="O15" s="227"/>
      <c r="P15" s="520"/>
      <c r="Q15" s="202"/>
      <c r="R15" s="520"/>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302" t="s">
        <v>162</v>
      </c>
      <c r="B16" s="197" t="str">
        <f>IF($E16="","",VLOOKUP($E16,'1MD ELO (2)'!$A$7:$O$80,14))</f>
        <v/>
      </c>
      <c r="C16" s="197" t="str">
        <f>IF($E16="","",VLOOKUP($E16,'1MD ELO (2)'!$A$7:$O$80,15))</f>
        <v/>
      </c>
      <c r="D16" s="198" t="str">
        <f>IF($E16="","",VLOOKUP($E16,'1MD ELO (2)'!$A$7:$O$80,5))</f>
        <v/>
      </c>
      <c r="E16" s="199"/>
      <c r="F16" s="219" t="str">
        <f>UPPER(IF($E16="","",VLOOKUP($E16,'1MD ELO (2)'!$A$7:$O$80,2)))</f>
        <v/>
      </c>
      <c r="G16" s="219" t="str">
        <f>IF($E16="","",VLOOKUP($E16,'1MD ELO (2)'!$A$7:$O$80,3))</f>
        <v/>
      </c>
      <c r="H16" s="219"/>
      <c r="I16" s="219" t="str">
        <f>IF($E16="","",VLOOKUP($E16,'1MD ELO (2)'!$A$7:$O$80,4))</f>
        <v/>
      </c>
      <c r="J16" s="538"/>
      <c r="K16" s="202"/>
      <c r="L16" s="216"/>
      <c r="M16" s="217" t="str">
        <f>UPPER(IF(OR(L16="a",L16="as"),K15,IF(OR(L16="b",L16="bs"),K17,)))</f>
        <v/>
      </c>
      <c r="N16" s="226"/>
      <c r="O16" s="227"/>
      <c r="P16" s="520"/>
      <c r="Q16" s="227"/>
      <c r="R16" s="520"/>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t="s">
        <v>163</v>
      </c>
      <c r="B17" s="197" t="str">
        <f>IF($E17="","",VLOOKUP($E17,'1MD ELO (2)'!$A$7:$O$80,14))</f>
        <v/>
      </c>
      <c r="C17" s="197" t="str">
        <f>IF($E17="","",VLOOKUP($E17,'1MD ELO (2)'!$A$7:$O$80,15))</f>
        <v/>
      </c>
      <c r="D17" s="198" t="str">
        <f>IF($E17="","",VLOOKUP($E17,'1MD ELO (2)'!$A$7:$O$80,5))</f>
        <v/>
      </c>
      <c r="E17" s="199"/>
      <c r="F17" s="219" t="str">
        <f>UPPER(IF($E17="","",VLOOKUP($E17,'1MD ELO (2)'!$A$7:$O$80,2)))</f>
        <v/>
      </c>
      <c r="G17" s="219" t="str">
        <f>IF($E17="","",VLOOKUP($E17,'1MD ELO (2)'!$A$7:$O$80,3))</f>
        <v/>
      </c>
      <c r="H17" s="219"/>
      <c r="I17" s="219" t="str">
        <f>IF($E17="","",VLOOKUP($E17,'1MD ELO (2)'!$A$7:$O$80,4))</f>
        <v/>
      </c>
      <c r="J17" s="537"/>
      <c r="K17" s="217" t="str">
        <f>UPPER(IF(OR(J18="a",J18="as"),F17,IF(OR(J18="b",J18="bs"),F18,)))</f>
        <v/>
      </c>
      <c r="L17" s="539"/>
      <c r="M17" s="202"/>
      <c r="N17" s="520"/>
      <c r="O17" s="227"/>
      <c r="P17" s="520"/>
      <c r="Q17" s="227"/>
      <c r="R17" s="520"/>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t="s">
        <v>164</v>
      </c>
      <c r="B18" s="197" t="str">
        <f>IF($E18="","",VLOOKUP($E18,'1MD ELO (2)'!$A$7:$O$80,14))</f>
        <v/>
      </c>
      <c r="C18" s="197" t="str">
        <f>IF($E18="","",VLOOKUP($E18,'1MD ELO (2)'!$A$7:$O$80,15))</f>
        <v/>
      </c>
      <c r="D18" s="198" t="str">
        <f>IF($E18="","",VLOOKUP($E18,'1MD ELO (2)'!$A$7:$O$80,5))</f>
        <v/>
      </c>
      <c r="E18" s="199"/>
      <c r="F18" s="219" t="str">
        <f>UPPER(IF($E18="","",VLOOKUP($E18,'1MD ELO (2)'!$A$7:$O$80,2)))</f>
        <v/>
      </c>
      <c r="G18" s="219" t="str">
        <f>IF($E18="","",VLOOKUP($E18,'1MD ELO (2)'!$A$7:$O$80,3))</f>
        <v/>
      </c>
      <c r="H18" s="219"/>
      <c r="I18" s="219" t="str">
        <f>IF($E18="","",VLOOKUP($E18,'1MD ELO (2)'!$A$7:$O$80,4))</f>
        <v/>
      </c>
      <c r="J18" s="538"/>
      <c r="K18" s="202"/>
      <c r="L18" s="227"/>
      <c r="M18" s="215" t="s">
        <v>59</v>
      </c>
      <c r="N18" s="225"/>
      <c r="O18" s="217" t="str">
        <f>UPPER(IF(OR(N18="a",N18="as"),M16,IF(OR(N18="b",N18="bs"),M20,)))</f>
        <v/>
      </c>
      <c r="P18" s="521"/>
      <c r="Q18" s="227"/>
      <c r="R18" s="520"/>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t="s">
        <v>165</v>
      </c>
      <c r="B19" s="197" t="str">
        <f>IF($E19="","",VLOOKUP($E19,'1MD ELO (2)'!$A$7:$O$80,14))</f>
        <v/>
      </c>
      <c r="C19" s="197" t="str">
        <f>IF($E19="","",VLOOKUP($E19,'1MD ELO (2)'!$A$7:$O$80,15))</f>
        <v/>
      </c>
      <c r="D19" s="198" t="str">
        <f>IF($E19="","",VLOOKUP($E19,'1MD ELO (2)'!$A$7:$O$80,5))</f>
        <v/>
      </c>
      <c r="E19" s="199"/>
      <c r="F19" s="219" t="str">
        <f>UPPER(IF($E19="","",VLOOKUP($E19,'1MD ELO (2)'!$A$7:$O$80,2)))</f>
        <v/>
      </c>
      <c r="G19" s="219" t="str">
        <f>IF($E19="","",VLOOKUP($E19,'1MD ELO (2)'!$A$7:$O$80,3))</f>
        <v/>
      </c>
      <c r="H19" s="219"/>
      <c r="I19" s="219" t="str">
        <f>IF($E19="","",VLOOKUP($E19,'1MD ELO (2)'!$A$7:$O$80,4))</f>
        <v/>
      </c>
      <c r="J19" s="537"/>
      <c r="K19" s="217" t="str">
        <f>UPPER(IF(OR(J20="a",J20="as"),F19,IF(OR(J20="b",J20="bs"),F20,)))</f>
        <v/>
      </c>
      <c r="L19" s="226"/>
      <c r="M19" s="540"/>
      <c r="N19" s="541"/>
      <c r="O19" s="202"/>
      <c r="P19" s="227"/>
      <c r="Q19" s="227"/>
      <c r="R19" s="520"/>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t="s">
        <v>166</v>
      </c>
      <c r="B20" s="197" t="str">
        <f>IF($E20="","",VLOOKUP($E20,'1MD ELO (2)'!$A$7:$O$80,14))</f>
        <v/>
      </c>
      <c r="C20" s="197" t="str">
        <f>IF($E20="","",VLOOKUP($E20,'1MD ELO (2)'!$A$7:$O$80,15))</f>
        <v/>
      </c>
      <c r="D20" s="198" t="str">
        <f>IF($E20="","",VLOOKUP($E20,'1MD ELO (2)'!$A$7:$O$80,5))</f>
        <v/>
      </c>
      <c r="E20" s="199"/>
      <c r="F20" s="219" t="str">
        <f>UPPER(IF($E20="","",VLOOKUP($E20,'1MD ELO (2)'!$A$7:$O$80,2)))</f>
        <v/>
      </c>
      <c r="G20" s="219" t="str">
        <f>IF($E20="","",VLOOKUP($E20,'1MD ELO (2)'!$A$7:$O$80,3))</f>
        <v/>
      </c>
      <c r="H20" s="219"/>
      <c r="I20" s="219" t="str">
        <f>IF($E20="","",VLOOKUP($E20,'1MD ELO (2)'!$A$7:$O$80,4))</f>
        <v/>
      </c>
      <c r="J20" s="538"/>
      <c r="K20" s="202"/>
      <c r="L20" s="216"/>
      <c r="M20" s="217" t="str">
        <f>UPPER(IF(OR(L20="a",L20="as"),K19,IF(OR(L20="b",L20="bs"),K21,)))</f>
        <v/>
      </c>
      <c r="N20" s="542"/>
      <c r="O20" s="227"/>
      <c r="P20" s="227"/>
      <c r="Q20" s="227"/>
      <c r="R20" s="520"/>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302" t="s">
        <v>167</v>
      </c>
      <c r="B21" s="197" t="str">
        <f>IF($E21="","",VLOOKUP($E21,'1MD ELO (2)'!$A$7:$O$80,14))</f>
        <v/>
      </c>
      <c r="C21" s="197" t="str">
        <f>IF($E21="","",VLOOKUP($E21,'1MD ELO (2)'!$A$7:$O$80,15))</f>
        <v/>
      </c>
      <c r="D21" s="198" t="str">
        <f>IF($E21="","",VLOOKUP($E21,'1MD ELO (2)'!$A$7:$O$80,5))</f>
        <v/>
      </c>
      <c r="E21" s="199"/>
      <c r="F21" s="219" t="str">
        <f>UPPER(IF($E21="","",VLOOKUP($E21,'1MD ELO (2)'!$A$7:$O$80,2)))</f>
        <v/>
      </c>
      <c r="G21" s="219" t="str">
        <f>IF($E21="","",VLOOKUP($E21,'1MD ELO (2)'!$A$7:$O$80,3))</f>
        <v/>
      </c>
      <c r="H21" s="219"/>
      <c r="I21" s="219" t="str">
        <f>IF($E21="","",VLOOKUP($E21,'1MD ELO (2)'!$A$7:$O$80,4))</f>
        <v/>
      </c>
      <c r="J21" s="537"/>
      <c r="K21" s="217" t="str">
        <f>UPPER(IF(OR(J22="a",J22="as"),F21,IF(OR(J22="b",J22="bs"),F22,)))</f>
        <v/>
      </c>
      <c r="L21" s="521"/>
      <c r="M21" s="202"/>
      <c r="N21" s="227"/>
      <c r="O21" s="227"/>
      <c r="P21" s="227"/>
      <c r="Q21" s="227"/>
      <c r="R21" s="520"/>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34" t="s">
        <v>168</v>
      </c>
      <c r="B22" s="197" t="str">
        <f>IF($E22="","",VLOOKUP($E22,'1MD ELO (2)'!$A$7:$O$80,14))</f>
        <v/>
      </c>
      <c r="C22" s="197" t="str">
        <f>IF($E22="","",VLOOKUP($E22,'1MD ELO (2)'!$A$7:$O$80,15))</f>
        <v/>
      </c>
      <c r="D22" s="198" t="str">
        <f>IF($E22="","",VLOOKUP($E22,'1MD ELO (2)'!$A$7:$O$80,5))</f>
        <v/>
      </c>
      <c r="E22" s="199"/>
      <c r="F22" s="200" t="str">
        <f>UPPER(IF($E22="","",VLOOKUP($E22,'1MD ELO (2)'!$A$7:$O$80,2)))</f>
        <v/>
      </c>
      <c r="G22" s="200" t="str">
        <f>IF($E22="","",VLOOKUP($E22,'1MD ELO (2)'!$A$7:$O$80,3))</f>
        <v/>
      </c>
      <c r="H22" s="200"/>
      <c r="I22" s="200" t="str">
        <f>IF($E22="","",VLOOKUP($E22,'1MD ELO (2)'!$A$7:$O$80,4))</f>
        <v/>
      </c>
      <c r="J22" s="538"/>
      <c r="K22" s="202"/>
      <c r="L22" s="227"/>
      <c r="M22" s="227"/>
      <c r="N22" s="543"/>
      <c r="O22" s="544" t="s">
        <v>169</v>
      </c>
      <c r="P22" s="533"/>
      <c r="Q22" s="217" t="str">
        <f>UPPER(IF(OR(P23="a",P23="as"),Q14,IF(OR(P23="b",P23="bs"),Q30,)))</f>
        <v/>
      </c>
      <c r="R22" s="534"/>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t="s">
        <v>170</v>
      </c>
      <c r="B23" s="197" t="str">
        <f>IF($E23="","",VLOOKUP($E23,'1MD ELO (2)'!$A$7:$O$80,14))</f>
        <v/>
      </c>
      <c r="C23" s="197" t="str">
        <f>IF($E23="","",VLOOKUP($E23,'1MD ELO (2)'!$A$7:$O$80,15))</f>
        <v/>
      </c>
      <c r="D23" s="198" t="str">
        <f>IF($E23="","",VLOOKUP($E23,'1MD ELO (2)'!$A$7:$O$80,5))</f>
        <v/>
      </c>
      <c r="E23" s="199"/>
      <c r="F23" s="200" t="str">
        <f>UPPER(IF($E23="","",VLOOKUP($E23,'1MD ELO (2)'!$A$7:$O$80,2)))</f>
        <v/>
      </c>
      <c r="G23" s="200" t="str">
        <f>IF($E23="","",VLOOKUP($E23,'1MD ELO (2)'!$A$7:$O$80,3))</f>
        <v/>
      </c>
      <c r="H23" s="200"/>
      <c r="I23" s="200" t="str">
        <f>IF($E23="","",VLOOKUP($E23,'1MD ELO (2)'!$A$7:$O$80,4))</f>
        <v/>
      </c>
      <c r="J23" s="537"/>
      <c r="K23" s="217" t="str">
        <f>UPPER(IF(OR(J24="a",J24="as"),F23,IF(OR(J24="b",J24="bs"),F24,)))</f>
        <v/>
      </c>
      <c r="L23" s="226"/>
      <c r="M23" s="227"/>
      <c r="N23" s="227"/>
      <c r="O23" s="215" t="s">
        <v>59</v>
      </c>
      <c r="P23" s="29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302" t="s">
        <v>171</v>
      </c>
      <c r="B24" s="197" t="str">
        <f>IF($E24="","",VLOOKUP($E24,'1MD ELO (2)'!$A$7:$O$80,14))</f>
        <v/>
      </c>
      <c r="C24" s="197" t="str">
        <f>IF($E24="","",VLOOKUP($E24,'1MD ELO (2)'!$A$7:$O$80,15))</f>
        <v/>
      </c>
      <c r="D24" s="198" t="str">
        <f>IF($E24="","",VLOOKUP($E24,'1MD ELO (2)'!$A$7:$O$80,5))</f>
        <v/>
      </c>
      <c r="E24" s="199"/>
      <c r="F24" s="219" t="str">
        <f>UPPER(IF($E24="","",VLOOKUP($E24,'1MD ELO (2)'!$A$7:$O$80,2)))</f>
        <v/>
      </c>
      <c r="G24" s="219" t="str">
        <f>IF($E24="","",VLOOKUP($E24,'1MD ELO (2)'!$A$7:$O$80,3))</f>
        <v/>
      </c>
      <c r="H24" s="219"/>
      <c r="I24" s="219" t="str">
        <f>IF($E24="","",VLOOKUP($E24,'1MD ELO (2)'!$A$7:$O$80,4))</f>
        <v/>
      </c>
      <c r="J24" s="538"/>
      <c r="K24" s="202"/>
      <c r="L24" s="216"/>
      <c r="M24" s="217" t="str">
        <f>UPPER(IF(OR(L24="a",L24="as"),K23,IF(OR(L24="b",L24="bs"),K25,)))</f>
        <v/>
      </c>
      <c r="N24" s="226"/>
      <c r="O24" s="227"/>
      <c r="P24" s="227"/>
      <c r="Q24" s="227"/>
      <c r="R24" s="520"/>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t="s">
        <v>172</v>
      </c>
      <c r="B25" s="197" t="str">
        <f>IF($E25="","",VLOOKUP($E25,'1MD ELO (2)'!$A$7:$O$80,14))</f>
        <v/>
      </c>
      <c r="C25" s="197" t="str">
        <f>IF($E25="","",VLOOKUP($E25,'1MD ELO (2)'!$A$7:$O$80,15))</f>
        <v/>
      </c>
      <c r="D25" s="198" t="str">
        <f>IF($E25="","",VLOOKUP($E25,'1MD ELO (2)'!$A$7:$O$80,5))</f>
        <v/>
      </c>
      <c r="E25" s="199"/>
      <c r="F25" s="219" t="str">
        <f>UPPER(IF($E25="","",VLOOKUP($E25,'1MD ELO (2)'!$A$7:$O$80,2)))</f>
        <v/>
      </c>
      <c r="G25" s="219" t="str">
        <f>IF($E25="","",VLOOKUP($E25,'1MD ELO (2)'!$A$7:$O$80,3))</f>
        <v/>
      </c>
      <c r="H25" s="219"/>
      <c r="I25" s="219" t="str">
        <f>IF($E25="","",VLOOKUP($E25,'1MD ELO (2)'!$A$7:$O$80,4))</f>
        <v/>
      </c>
      <c r="J25" s="537"/>
      <c r="K25" s="217" t="str">
        <f>UPPER(IF(OR(J26="a",J26="as"),F25,IF(OR(J26="b",J26="bs"),F26,)))</f>
        <v/>
      </c>
      <c r="L25" s="539"/>
      <c r="M25" s="202"/>
      <c r="N25" s="520"/>
      <c r="O25" s="227"/>
      <c r="P25" s="227"/>
      <c r="Q25" s="727" t="str">
        <f>IF(Y3="","",CONCATENATE(AC1," pont"))</f>
        <v/>
      </c>
      <c r="R25" s="727"/>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t="s">
        <v>173</v>
      </c>
      <c r="B26" s="197" t="str">
        <f>IF($E26="","",VLOOKUP($E26,'1MD ELO (2)'!$A$7:$O$80,14))</f>
        <v/>
      </c>
      <c r="C26" s="197" t="str">
        <f>IF($E26="","",VLOOKUP($E26,'1MD ELO (2)'!$A$7:$O$80,15))</f>
        <v/>
      </c>
      <c r="D26" s="198" t="str">
        <f>IF($E26="","",VLOOKUP($E26,'1MD ELO (2)'!$A$7:$O$80,5))</f>
        <v/>
      </c>
      <c r="E26" s="199"/>
      <c r="F26" s="219" t="str">
        <f>UPPER(IF($E26="","",VLOOKUP($E26,'1MD ELO (2)'!$A$7:$O$80,2)))</f>
        <v/>
      </c>
      <c r="G26" s="219" t="str">
        <f>IF($E26="","",VLOOKUP($E26,'1MD ELO (2)'!$A$7:$O$80,3))</f>
        <v/>
      </c>
      <c r="H26" s="219"/>
      <c r="I26" s="219" t="str">
        <f>IF($E26="","",VLOOKUP($E26,'1MD ELO (2)'!$A$7:$O$80,4))</f>
        <v/>
      </c>
      <c r="J26" s="538"/>
      <c r="K26" s="202"/>
      <c r="L26" s="227"/>
      <c r="M26" s="215" t="s">
        <v>59</v>
      </c>
      <c r="N26" s="225"/>
      <c r="O26" s="217" t="str">
        <f>UPPER(IF(OR(N26="a",N26="as"),M24,IF(OR(N26="b",N26="bs"),M28,)))</f>
        <v/>
      </c>
      <c r="P26" s="226"/>
      <c r="Q26" s="227"/>
      <c r="R26" s="520"/>
      <c r="S26" s="207"/>
      <c r="Y26"/>
      <c r="Z26"/>
      <c r="AA26"/>
      <c r="AB26"/>
      <c r="AC26"/>
      <c r="AD26"/>
      <c r="AE26"/>
      <c r="AF26"/>
      <c r="AG26"/>
      <c r="AH26"/>
      <c r="AI26"/>
      <c r="AJ26"/>
      <c r="AK26"/>
    </row>
    <row r="27" spans="1:37" s="63" customFormat="1" ht="9" customHeight="1" x14ac:dyDescent="0.25">
      <c r="A27" s="209" t="s">
        <v>174</v>
      </c>
      <c r="B27" s="197" t="str">
        <f>IF($E27="","",VLOOKUP($E27,'1MD ELO (2)'!$A$7:$O$80,14))</f>
        <v/>
      </c>
      <c r="C27" s="197" t="str">
        <f>IF($E27="","",VLOOKUP($E27,'1MD ELO (2)'!$A$7:$O$80,15))</f>
        <v/>
      </c>
      <c r="D27" s="198" t="str">
        <f>IF($E27="","",VLOOKUP($E27,'1MD ELO (2)'!$A$7:$O$80,5))</f>
        <v/>
      </c>
      <c r="E27" s="199"/>
      <c r="F27" s="219" t="str">
        <f>UPPER(IF($E27="","",VLOOKUP($E27,'1MD ELO (2)'!$A$7:$O$80,2)))</f>
        <v/>
      </c>
      <c r="G27" s="219" t="str">
        <f>IF($E27="","",VLOOKUP($E27,'1MD ELO (2)'!$A$7:$O$80,3))</f>
        <v/>
      </c>
      <c r="H27" s="219"/>
      <c r="I27" s="219" t="str">
        <f>IF($E27="","",VLOOKUP($E27,'1MD ELO (2)'!$A$7:$O$80,4))</f>
        <v/>
      </c>
      <c r="J27" s="537"/>
      <c r="K27" s="217" t="str">
        <f>UPPER(IF(OR(J28="a",J28="as"),F27,IF(OR(J28="b",J28="bs"),F28,)))</f>
        <v/>
      </c>
      <c r="L27" s="226"/>
      <c r="M27" s="540"/>
      <c r="N27" s="541"/>
      <c r="O27" s="202"/>
      <c r="P27" s="520"/>
      <c r="Q27" s="227"/>
      <c r="R27" s="520"/>
      <c r="S27" s="207"/>
      <c r="Y27"/>
      <c r="Z27"/>
      <c r="AA27"/>
      <c r="AB27"/>
      <c r="AC27"/>
      <c r="AD27"/>
      <c r="AE27"/>
      <c r="AF27"/>
      <c r="AG27"/>
      <c r="AH27"/>
      <c r="AI27"/>
      <c r="AJ27"/>
      <c r="AK27"/>
    </row>
    <row r="28" spans="1:37" s="63" customFormat="1" ht="9" customHeight="1" x14ac:dyDescent="0.25">
      <c r="A28" s="209" t="s">
        <v>175</v>
      </c>
      <c r="B28" s="197" t="str">
        <f>IF($E28="","",VLOOKUP($E28,'1MD ELO (2)'!$A$7:$O$80,14))</f>
        <v/>
      </c>
      <c r="C28" s="197" t="str">
        <f>IF($E28="","",VLOOKUP($E28,'1MD ELO (2)'!$A$7:$O$80,15))</f>
        <v/>
      </c>
      <c r="D28" s="198" t="str">
        <f>IF($E28="","",VLOOKUP($E28,'1MD ELO (2)'!$A$7:$O$80,5))</f>
        <v/>
      </c>
      <c r="E28" s="199"/>
      <c r="F28" s="219" t="str">
        <f>UPPER(IF($E28="","",VLOOKUP($E28,'1MD ELO (2)'!$A$7:$O$80,2)))</f>
        <v/>
      </c>
      <c r="G28" s="219" t="str">
        <f>IF($E28="","",VLOOKUP($E28,'1MD ELO (2)'!$A$7:$O$80,3))</f>
        <v/>
      </c>
      <c r="H28" s="219"/>
      <c r="I28" s="219" t="str">
        <f>IF($E28="","",VLOOKUP($E28,'1MD ELO (2)'!$A$7:$O$80,4))</f>
        <v/>
      </c>
      <c r="J28" s="538"/>
      <c r="K28" s="202"/>
      <c r="L28" s="216"/>
      <c r="M28" s="217" t="str">
        <f>UPPER(IF(OR(L28="a",L28="as"),K27,IF(OR(L28="b",L28="bs"),K29,)))</f>
        <v/>
      </c>
      <c r="N28" s="542"/>
      <c r="O28" s="227"/>
      <c r="P28" s="520"/>
      <c r="Q28" s="227"/>
      <c r="R28" s="520"/>
      <c r="S28" s="207"/>
    </row>
    <row r="29" spans="1:37" s="63" customFormat="1" ht="9" customHeight="1" x14ac:dyDescent="0.25">
      <c r="A29" s="302" t="s">
        <v>176</v>
      </c>
      <c r="B29" s="197" t="str">
        <f>IF($E29="","",VLOOKUP($E29,'1MD ELO (2)'!$A$7:$O$80,14))</f>
        <v/>
      </c>
      <c r="C29" s="197" t="str">
        <f>IF($E29="","",VLOOKUP($E29,'1MD ELO (2)'!$A$7:$O$80,15))</f>
        <v/>
      </c>
      <c r="D29" s="198" t="str">
        <f>IF($E29="","",VLOOKUP($E29,'1MD ELO (2)'!$A$7:$O$80,5))</f>
        <v/>
      </c>
      <c r="E29" s="199"/>
      <c r="F29" s="219" t="str">
        <f>UPPER(IF($E29="","",VLOOKUP($E29,'1MD ELO (2)'!$A$7:$O$80,2)))</f>
        <v/>
      </c>
      <c r="G29" s="219" t="str">
        <f>IF($E29="","",VLOOKUP($E29,'1MD ELO (2)'!$A$7:$O$80,3))</f>
        <v/>
      </c>
      <c r="H29" s="219"/>
      <c r="I29" s="219" t="str">
        <f>IF($E29="","",VLOOKUP($E29,'1MD ELO (2)'!$A$7:$O$80,4))</f>
        <v/>
      </c>
      <c r="J29" s="537"/>
      <c r="K29" s="217" t="str">
        <f>UPPER(IF(OR(J30="a",J30="as"),F29,IF(OR(J30="b",J30="bs"),F30,)))</f>
        <v/>
      </c>
      <c r="L29" s="521"/>
      <c r="M29" s="202"/>
      <c r="N29" s="227"/>
      <c r="O29" s="227"/>
      <c r="P29" s="520"/>
      <c r="Q29" s="227"/>
      <c r="R29" s="520"/>
      <c r="S29" s="207"/>
    </row>
    <row r="30" spans="1:37" s="63" customFormat="1" ht="9" customHeight="1" x14ac:dyDescent="0.25">
      <c r="A30" s="234" t="s">
        <v>177</v>
      </c>
      <c r="B30" s="197" t="str">
        <f>IF($E30="","",VLOOKUP($E30,'1MD ELO (2)'!$A$7:$O$80,14))</f>
        <v/>
      </c>
      <c r="C30" s="197" t="str">
        <f>IF($E30="","",VLOOKUP($E30,'1MD ELO (2)'!$A$7:$O$80,15))</f>
        <v/>
      </c>
      <c r="D30" s="198" t="str">
        <f>IF($E30="","",VLOOKUP($E30,'1MD ELO (2)'!$A$7:$O$80,5))</f>
        <v/>
      </c>
      <c r="E30" s="199"/>
      <c r="F30" s="200" t="str">
        <f>UPPER(IF($E30="","",VLOOKUP($E30,'1MD ELO (2)'!$A$7:$O$80,2)))</f>
        <v/>
      </c>
      <c r="G30" s="200" t="str">
        <f>IF($E30="","",VLOOKUP($E30,'1MD ELO (2)'!$A$7:$O$80,3))</f>
        <v/>
      </c>
      <c r="H30" s="200"/>
      <c r="I30" s="200" t="str">
        <f>IF($E30="","",VLOOKUP($E30,'1MD ELO (2)'!$A$7:$O$80,4))</f>
        <v/>
      </c>
      <c r="J30" s="538"/>
      <c r="K30" s="202"/>
      <c r="L30" s="227"/>
      <c r="M30" s="227"/>
      <c r="N30" s="543"/>
      <c r="O30" s="215" t="s">
        <v>59</v>
      </c>
      <c r="P30" s="225"/>
      <c r="Q30" s="217" t="str">
        <f>UPPER(IF(OR(P30="a",P30="as"),O26,IF(OR(P30="b",P30="bs"),O34,)))</f>
        <v/>
      </c>
      <c r="R30" s="521"/>
      <c r="S30" s="207"/>
    </row>
    <row r="31" spans="1:37" s="63" customFormat="1" ht="9" customHeight="1" x14ac:dyDescent="0.25">
      <c r="A31" s="196" t="s">
        <v>178</v>
      </c>
      <c r="B31" s="197" t="str">
        <f>IF($E31="","",VLOOKUP($E31,'1MD ELO (2)'!$A$7:$O$80,14))</f>
        <v/>
      </c>
      <c r="C31" s="197" t="str">
        <f>IF($E31="","",VLOOKUP($E31,'1MD ELO (2)'!$A$7:$O$80,15))</f>
        <v/>
      </c>
      <c r="D31" s="198" t="str">
        <f>IF($E31="","",VLOOKUP($E31,'1MD ELO (2)'!$A$7:$O$80,5))</f>
        <v/>
      </c>
      <c r="E31" s="199"/>
      <c r="F31" s="200" t="str">
        <f>UPPER(IF($E31="","",VLOOKUP($E31,'1MD ELO (2)'!$A$7:$O$80,2)))</f>
        <v/>
      </c>
      <c r="G31" s="200" t="str">
        <f>IF($E31="","",VLOOKUP($E31,'1MD ELO (2)'!$A$7:$O$80,3))</f>
        <v/>
      </c>
      <c r="H31" s="200"/>
      <c r="I31" s="200" t="str">
        <f>IF($E31="","",VLOOKUP($E31,'1MD ELO (2)'!$A$7:$O$80,4))</f>
        <v/>
      </c>
      <c r="J31" s="537"/>
      <c r="K31" s="217" t="str">
        <f>UPPER(IF(OR(J32="a",J32="as"),F31,IF(OR(J32="b",J32="bs"),F32,)))</f>
        <v/>
      </c>
      <c r="L31" s="226"/>
      <c r="M31" s="227"/>
      <c r="N31" s="227"/>
      <c r="O31" s="227"/>
      <c r="P31" s="520"/>
      <c r="Q31" s="202"/>
      <c r="R31" s="227"/>
      <c r="S31" s="207"/>
    </row>
    <row r="32" spans="1:37" s="63" customFormat="1" ht="9" customHeight="1" x14ac:dyDescent="0.25">
      <c r="A32" s="302" t="s">
        <v>179</v>
      </c>
      <c r="B32" s="197" t="str">
        <f>IF($E32="","",VLOOKUP($E32,'1MD ELO (2)'!$A$7:$O$80,14))</f>
        <v/>
      </c>
      <c r="C32" s="197" t="str">
        <f>IF($E32="","",VLOOKUP($E32,'1MD ELO (2)'!$A$7:$O$80,15))</f>
        <v/>
      </c>
      <c r="D32" s="198" t="str">
        <f>IF($E32="","",VLOOKUP($E32,'1MD ELO (2)'!$A$7:$O$80,5))</f>
        <v/>
      </c>
      <c r="E32" s="199"/>
      <c r="F32" s="219" t="str">
        <f>UPPER(IF($E32="","",VLOOKUP($E32,'1MD ELO (2)'!$A$7:$O$80,2)))</f>
        <v/>
      </c>
      <c r="G32" s="219" t="str">
        <f>IF($E32="","",VLOOKUP($E32,'1MD ELO (2)'!$A$7:$O$80,3))</f>
        <v/>
      </c>
      <c r="H32" s="219"/>
      <c r="I32" s="219" t="str">
        <f>IF($E32="","",VLOOKUP($E32,'1MD ELO (2)'!$A$7:$O$80,4))</f>
        <v/>
      </c>
      <c r="J32" s="538"/>
      <c r="K32" s="202"/>
      <c r="L32" s="216"/>
      <c r="M32" s="217" t="str">
        <f>UPPER(IF(OR(L32="a",L32="as"),K31,IF(OR(L32="b",L32="bs"),K33,)))</f>
        <v/>
      </c>
      <c r="N32" s="226"/>
      <c r="O32" s="227"/>
      <c r="P32" s="520"/>
      <c r="Q32" s="227"/>
      <c r="R32" s="227"/>
      <c r="S32" s="207"/>
    </row>
    <row r="33" spans="1:19" s="63" customFormat="1" ht="9" customHeight="1" x14ac:dyDescent="0.25">
      <c r="A33" s="209" t="s">
        <v>180</v>
      </c>
      <c r="B33" s="197" t="str">
        <f>IF($E33="","",VLOOKUP($E33,'1MD ELO (2)'!$A$7:$O$80,14))</f>
        <v/>
      </c>
      <c r="C33" s="197" t="str">
        <f>IF($E33="","",VLOOKUP($E33,'1MD ELO (2)'!$A$7:$O$80,15))</f>
        <v/>
      </c>
      <c r="D33" s="198" t="str">
        <f>IF($E33="","",VLOOKUP($E33,'1MD ELO (2)'!$A$7:$O$80,5))</f>
        <v/>
      </c>
      <c r="E33" s="199"/>
      <c r="F33" s="219" t="str">
        <f>UPPER(IF($E33="","",VLOOKUP($E33,'1MD ELO (2)'!$A$7:$O$80,2)))</f>
        <v/>
      </c>
      <c r="G33" s="219" t="str">
        <f>IF($E33="","",VLOOKUP($E33,'1MD ELO (2)'!$A$7:$O$80,3))</f>
        <v/>
      </c>
      <c r="H33" s="219"/>
      <c r="I33" s="219" t="str">
        <f>IF($E33="","",VLOOKUP($E33,'1MD ELO (2)'!$A$7:$O$80,4))</f>
        <v/>
      </c>
      <c r="J33" s="537"/>
      <c r="K33" s="217" t="str">
        <f>UPPER(IF(OR(J34="a",J34="as"),F33,IF(OR(J34="b",J34="bs"),F34,)))</f>
        <v/>
      </c>
      <c r="L33" s="539"/>
      <c r="M33" s="202"/>
      <c r="N33" s="520"/>
      <c r="O33" s="227"/>
      <c r="P33" s="520"/>
      <c r="Q33" s="227"/>
      <c r="R33" s="227"/>
      <c r="S33" s="207"/>
    </row>
    <row r="34" spans="1:19" s="63" customFormat="1" ht="9" customHeight="1" x14ac:dyDescent="0.25">
      <c r="A34" s="209" t="s">
        <v>181</v>
      </c>
      <c r="B34" s="197" t="str">
        <f>IF($E34="","",VLOOKUP($E34,'1MD ELO (2)'!$A$7:$O$80,14))</f>
        <v/>
      </c>
      <c r="C34" s="197" t="str">
        <f>IF($E34="","",VLOOKUP($E34,'1MD ELO (2)'!$A$7:$O$80,15))</f>
        <v/>
      </c>
      <c r="D34" s="198" t="str">
        <f>IF($E34="","",VLOOKUP($E34,'1MD ELO (2)'!$A$7:$O$80,5))</f>
        <v/>
      </c>
      <c r="E34" s="199"/>
      <c r="F34" s="219" t="str">
        <f>UPPER(IF($E34="","",VLOOKUP($E34,'1MD ELO (2)'!$A$7:$O$80,2)))</f>
        <v/>
      </c>
      <c r="G34" s="219" t="str">
        <f>IF($E34="","",VLOOKUP($E34,'1MD ELO (2)'!$A$7:$O$80,3))</f>
        <v/>
      </c>
      <c r="H34" s="219"/>
      <c r="I34" s="219" t="str">
        <f>IF($E34="","",VLOOKUP($E34,'1MD ELO (2)'!$A$7:$O$80,4))</f>
        <v/>
      </c>
      <c r="J34" s="538"/>
      <c r="K34" s="202"/>
      <c r="L34" s="227"/>
      <c r="M34" s="215" t="s">
        <v>59</v>
      </c>
      <c r="N34" s="225"/>
      <c r="O34" s="217" t="str">
        <f>UPPER(IF(OR(N34="a",N34="as"),M32,IF(OR(N34="b",N34="bs"),M36,)))</f>
        <v/>
      </c>
      <c r="P34" s="521"/>
      <c r="Q34" s="227"/>
      <c r="R34" s="227"/>
      <c r="S34" s="207"/>
    </row>
    <row r="35" spans="1:19" s="63" customFormat="1" ht="9" customHeight="1" x14ac:dyDescent="0.25">
      <c r="A35" s="209" t="s">
        <v>182</v>
      </c>
      <c r="B35" s="197" t="str">
        <f>IF($E35="","",VLOOKUP($E35,'1MD ELO (2)'!$A$7:$O$80,14))</f>
        <v/>
      </c>
      <c r="C35" s="197" t="str">
        <f>IF($E35="","",VLOOKUP($E35,'1MD ELO (2)'!$A$7:$O$80,15))</f>
        <v/>
      </c>
      <c r="D35" s="198" t="str">
        <f>IF($E35="","",VLOOKUP($E35,'1MD ELO (2)'!$A$7:$O$80,5))</f>
        <v/>
      </c>
      <c r="E35" s="199"/>
      <c r="F35" s="219" t="str">
        <f>UPPER(IF($E35="","",VLOOKUP($E35,'1MD ELO (2)'!$A$7:$O$80,2)))</f>
        <v/>
      </c>
      <c r="G35" s="219" t="str">
        <f>IF($E35="","",VLOOKUP($E35,'1MD ELO (2)'!$A$7:$O$80,3))</f>
        <v/>
      </c>
      <c r="H35" s="219"/>
      <c r="I35" s="219" t="str">
        <f>IF($E35="","",VLOOKUP($E35,'1MD ELO (2)'!$A$7:$O$80,4))</f>
        <v/>
      </c>
      <c r="J35" s="537"/>
      <c r="K35" s="217" t="str">
        <f>UPPER(IF(OR(J36="a",J36="as"),F35,IF(OR(J36="b",J36="bs"),F36,)))</f>
        <v/>
      </c>
      <c r="L35" s="226"/>
      <c r="M35" s="540"/>
      <c r="N35" s="541"/>
      <c r="O35" s="202"/>
      <c r="P35" s="227"/>
      <c r="Q35" s="227"/>
      <c r="R35" s="227"/>
      <c r="S35" s="207"/>
    </row>
    <row r="36" spans="1:19" s="63" customFormat="1" ht="9" customHeight="1" x14ac:dyDescent="0.25">
      <c r="A36" s="209" t="s">
        <v>183</v>
      </c>
      <c r="B36" s="197" t="str">
        <f>IF($E36="","",VLOOKUP($E36,'1MD ELO (2)'!$A$7:$O$80,14))</f>
        <v/>
      </c>
      <c r="C36" s="197" t="str">
        <f>IF($E36="","",VLOOKUP($E36,'1MD ELO (2)'!$A$7:$O$80,15))</f>
        <v/>
      </c>
      <c r="D36" s="198" t="str">
        <f>IF($E36="","",VLOOKUP($E36,'1MD ELO (2)'!$A$7:$O$80,5))</f>
        <v/>
      </c>
      <c r="E36" s="199"/>
      <c r="F36" s="219" t="str">
        <f>UPPER(IF($E36="","",VLOOKUP($E36,'1MD ELO (2)'!$A$7:$O$80,2)))</f>
        <v/>
      </c>
      <c r="G36" s="219" t="str">
        <f>IF($E36="","",VLOOKUP($E36,'1MD ELO (2)'!$A$7:$O$80,3))</f>
        <v/>
      </c>
      <c r="H36" s="219"/>
      <c r="I36" s="219" t="str">
        <f>IF($E36="","",VLOOKUP($E36,'1MD ELO (2)'!$A$7:$O$80,4))</f>
        <v/>
      </c>
      <c r="J36" s="538"/>
      <c r="K36" s="202"/>
      <c r="L36" s="216"/>
      <c r="M36" s="217" t="str">
        <f>UPPER(IF(OR(L36="a",L36="as"),K35,IF(OR(L36="b",L36="bs"),K37,)))</f>
        <v/>
      </c>
      <c r="N36" s="542"/>
      <c r="O36" s="545" t="s">
        <v>82</v>
      </c>
      <c r="P36" s="546"/>
      <c r="Q36" s="545" t="s">
        <v>156</v>
      </c>
      <c r="R36" s="546"/>
      <c r="S36" s="207"/>
    </row>
    <row r="37" spans="1:19" s="63" customFormat="1" ht="9" customHeight="1" x14ac:dyDescent="0.25">
      <c r="A37" s="302" t="s">
        <v>184</v>
      </c>
      <c r="B37" s="197" t="str">
        <f>IF($E37="","",VLOOKUP($E37,'1MD ELO (2)'!$A$7:$O$80,14))</f>
        <v/>
      </c>
      <c r="C37" s="197" t="str">
        <f>IF($E37="","",VLOOKUP($E37,'1MD ELO (2)'!$A$7:$O$80,15))</f>
        <v/>
      </c>
      <c r="D37" s="198" t="str">
        <f>IF($E37="","",VLOOKUP($E37,'1MD ELO (2)'!$A$7:$O$80,5))</f>
        <v/>
      </c>
      <c r="E37" s="199"/>
      <c r="F37" s="219" t="str">
        <f>UPPER(IF($E37="","",VLOOKUP($E37,'1MD ELO (2)'!$A$7:$O$80,2)))</f>
        <v/>
      </c>
      <c r="G37" s="219" t="str">
        <f>IF($E37="","",VLOOKUP($E37,'1MD ELO (2)'!$A$7:$O$80,3))</f>
        <v/>
      </c>
      <c r="H37" s="219"/>
      <c r="I37" s="219" t="str">
        <f>IF($E37="","",VLOOKUP($E37,'1MD ELO (2)'!$A$7:$O$80,4))</f>
        <v/>
      </c>
      <c r="J37" s="537"/>
      <c r="K37" s="217" t="str">
        <f>UPPER(IF(OR(J38="a",J38="as"),F37,IF(OR(J38="b",J38="bs"),F38,)))</f>
        <v/>
      </c>
      <c r="L37" s="521"/>
      <c r="M37" s="202"/>
      <c r="N37" s="227"/>
      <c r="O37" s="547" t="str">
        <f>UPPER(IF(OR(P23="a",P23="as"),Q14,IF(OR(P23="b",P23="bs"),Q30,)))</f>
        <v/>
      </c>
      <c r="P37" s="548"/>
      <c r="Q37" s="545"/>
      <c r="R37" s="546"/>
      <c r="S37" s="207"/>
    </row>
    <row r="38" spans="1:19" s="63" customFormat="1" ht="9" customHeight="1" x14ac:dyDescent="0.25">
      <c r="A38" s="234" t="s">
        <v>185</v>
      </c>
      <c r="B38" s="197" t="str">
        <f>IF($E38="","",VLOOKUP($E38,'1MD ELO (2)'!$A$7:$O$80,14))</f>
        <v/>
      </c>
      <c r="C38" s="197" t="str">
        <f>IF($E38="","",VLOOKUP($E38,'1MD ELO (2)'!$A$7:$O$80,15))</f>
        <v/>
      </c>
      <c r="D38" s="198" t="str">
        <f>IF($E38="","",VLOOKUP($E38,'1MD ELO (2)'!$A$7:$O$80,5))</f>
        <v/>
      </c>
      <c r="E38" s="199"/>
      <c r="F38" s="200" t="str">
        <f>UPPER(IF($E38="","",VLOOKUP($E38,'1MD ELO (2)'!$A$7:$O$80,2)))</f>
        <v/>
      </c>
      <c r="G38" s="200" t="str">
        <f>IF($E38="","",VLOOKUP($E38,'1MD ELO (2)'!$A$7:$O$80,3))</f>
        <v/>
      </c>
      <c r="H38" s="200"/>
      <c r="I38" s="200" t="str">
        <f>IF($E38="","",VLOOKUP($E38,'1MD ELO (2)'!$A$7:$O$80,4))</f>
        <v/>
      </c>
      <c r="J38" s="538"/>
      <c r="K38" s="202"/>
      <c r="L38" s="227"/>
      <c r="M38" s="227"/>
      <c r="N38" s="549"/>
      <c r="O38" s="550" t="s">
        <v>59</v>
      </c>
      <c r="P38" s="551"/>
      <c r="Q38" s="547" t="str">
        <f>UPPER(IF(OR(P38="a",P38="as"),O37,IF(OR(P38="b",P38="bs"),O39,)))</f>
        <v/>
      </c>
      <c r="R38" s="548"/>
      <c r="S38" s="207"/>
    </row>
    <row r="39" spans="1:19" s="63" customFormat="1" ht="9" customHeight="1" x14ac:dyDescent="0.25">
      <c r="A39" s="196" t="s">
        <v>186</v>
      </c>
      <c r="B39" s="197" t="str">
        <f>IF($E39="","",VLOOKUP($E39,'1MD ELO (2)'!$A$7:$O$80,14))</f>
        <v/>
      </c>
      <c r="C39" s="197" t="str">
        <f>IF($E39="","",VLOOKUP($E39,'1MD ELO (2)'!$A$7:$O$80,15))</f>
        <v/>
      </c>
      <c r="D39" s="198" t="str">
        <f>IF($E39="","",VLOOKUP($E39,'1MD ELO (2)'!$A$7:$O$80,5))</f>
        <v/>
      </c>
      <c r="E39" s="199"/>
      <c r="F39" s="200" t="str">
        <f>UPPER(IF($E39="","",VLOOKUP($E39,'1MD ELO (2)'!$A$7:$O$80,2)))</f>
        <v/>
      </c>
      <c r="G39" s="200" t="str">
        <f>IF($E39="","",VLOOKUP($E39,'1MD ELO (2)'!$A$7:$O$80,3))</f>
        <v/>
      </c>
      <c r="H39" s="200"/>
      <c r="I39" s="200" t="str">
        <f>IF($E39="","",VLOOKUP($E39,'1MD ELO (2)'!$A$7:$O$80,4))</f>
        <v/>
      </c>
      <c r="J39" s="537"/>
      <c r="K39" s="217" t="str">
        <f>UPPER(IF(OR(J40="a",J40="as"),F39,IF(OR(J40="b",J40="bs"),F40,)))</f>
        <v/>
      </c>
      <c r="L39" s="226"/>
      <c r="M39" s="227"/>
      <c r="N39" s="552"/>
      <c r="O39" s="547" t="str">
        <f>UPPER(IF(OR(P55="a",P55="as"),Q46,IF(OR(P55="b",P55="bs"),Q62,)))</f>
        <v/>
      </c>
      <c r="P39" s="553"/>
      <c r="Q39" s="546"/>
      <c r="R39" s="546"/>
      <c r="S39" s="207"/>
    </row>
    <row r="40" spans="1:19" s="63" customFormat="1" ht="9" customHeight="1" x14ac:dyDescent="0.25">
      <c r="A40" s="302" t="s">
        <v>187</v>
      </c>
      <c r="B40" s="197" t="str">
        <f>IF($E40="","",VLOOKUP($E40,'1MD ELO (2)'!$A$7:$O$80,14))</f>
        <v/>
      </c>
      <c r="C40" s="197" t="str">
        <f>IF($E40="","",VLOOKUP($E40,'1MD ELO (2)'!$A$7:$O$80,15))</f>
        <v/>
      </c>
      <c r="D40" s="198" t="str">
        <f>IF($E40="","",VLOOKUP($E40,'1MD ELO (2)'!$A$7:$O$80,5))</f>
        <v/>
      </c>
      <c r="E40" s="199"/>
      <c r="F40" s="219" t="str">
        <f>UPPER(IF($E40="","",VLOOKUP($E40,'1MD ELO (2)'!$A$7:$O$80,2)))</f>
        <v/>
      </c>
      <c r="G40" s="219" t="str">
        <f>IF($E40="","",VLOOKUP($E40,'1MD ELO (2)'!$A$7:$O$80,3))</f>
        <v/>
      </c>
      <c r="H40" s="219"/>
      <c r="I40" s="219" t="str">
        <f>IF($E40="","",VLOOKUP($E40,'1MD ELO (2)'!$A$7:$O$80,4))</f>
        <v/>
      </c>
      <c r="J40" s="538"/>
      <c r="K40" s="202"/>
      <c r="L40" s="216"/>
      <c r="M40" s="217" t="str">
        <f>UPPER(IF(OR(L40="a",L40="as"),K39,IF(OR(L40="b",L40="bs"),K41,)))</f>
        <v/>
      </c>
      <c r="N40" s="226"/>
      <c r="O40" s="546"/>
      <c r="P40" s="546"/>
      <c r="Q40" s="546"/>
      <c r="R40" s="546"/>
      <c r="S40" s="207"/>
    </row>
    <row r="41" spans="1:19" s="63" customFormat="1" ht="9" customHeight="1" x14ac:dyDescent="0.25">
      <c r="A41" s="209" t="s">
        <v>188</v>
      </c>
      <c r="B41" s="197" t="str">
        <f>IF($E41="","",VLOOKUP($E41,'1MD ELO (2)'!$A$7:$O$80,14))</f>
        <v/>
      </c>
      <c r="C41" s="197" t="str">
        <f>IF($E41="","",VLOOKUP($E41,'1MD ELO (2)'!$A$7:$O$80,15))</f>
        <v/>
      </c>
      <c r="D41" s="198" t="str">
        <f>IF($E41="","",VLOOKUP($E41,'1MD ELO (2)'!$A$7:$O$80,5))</f>
        <v/>
      </c>
      <c r="E41" s="199"/>
      <c r="F41" s="219" t="str">
        <f>UPPER(IF($E41="","",VLOOKUP($E41,'1MD ELO (2)'!$A$7:$O$80,2)))</f>
        <v/>
      </c>
      <c r="G41" s="219" t="str">
        <f>IF($E41="","",VLOOKUP($E41,'1MD ELO (2)'!$A$7:$O$80,3))</f>
        <v/>
      </c>
      <c r="H41" s="219"/>
      <c r="I41" s="219" t="str">
        <f>IF($E41="","",VLOOKUP($E41,'1MD ELO (2)'!$A$7:$O$80,4))</f>
        <v/>
      </c>
      <c r="J41" s="537"/>
      <c r="K41" s="217" t="str">
        <f>UPPER(IF(OR(J42="a",J42="as"),F41,IF(OR(J42="b",J42="bs"),F42,)))</f>
        <v/>
      </c>
      <c r="L41" s="539"/>
      <c r="M41" s="202"/>
      <c r="N41" s="520"/>
      <c r="O41" s="546"/>
      <c r="P41" s="546"/>
      <c r="Q41" s="728" t="str">
        <f>IF(Y3="","",CONCATENATE(AB1," pont"))</f>
        <v/>
      </c>
      <c r="R41" s="728"/>
      <c r="S41" s="207"/>
    </row>
    <row r="42" spans="1:19" s="63" customFormat="1" ht="9" customHeight="1" x14ac:dyDescent="0.25">
      <c r="A42" s="209" t="s">
        <v>189</v>
      </c>
      <c r="B42" s="197" t="str">
        <f>IF($E42="","",VLOOKUP($E42,'1MD ELO (2)'!$A$7:$O$80,14))</f>
        <v/>
      </c>
      <c r="C42" s="197" t="str">
        <f>IF($E42="","",VLOOKUP($E42,'1MD ELO (2)'!$A$7:$O$80,15))</f>
        <v/>
      </c>
      <c r="D42" s="198" t="str">
        <f>IF($E42="","",VLOOKUP($E42,'1MD ELO (2)'!$A$7:$O$80,5))</f>
        <v/>
      </c>
      <c r="E42" s="199"/>
      <c r="F42" s="219" t="str">
        <f>UPPER(IF($E42="","",VLOOKUP($E42,'1MD ELO (2)'!$A$7:$O$80,2)))</f>
        <v/>
      </c>
      <c r="G42" s="219" t="str">
        <f>IF($E42="","",VLOOKUP($E42,'1MD ELO (2)'!$A$7:$O$80,3))</f>
        <v/>
      </c>
      <c r="H42" s="219"/>
      <c r="I42" s="219" t="str">
        <f>IF($E42="","",VLOOKUP($E42,'1MD ELO (2)'!$A$7:$O$80,4))</f>
        <v/>
      </c>
      <c r="J42" s="538"/>
      <c r="K42" s="202"/>
      <c r="L42" s="227"/>
      <c r="M42" s="215" t="s">
        <v>59</v>
      </c>
      <c r="N42" s="225"/>
      <c r="O42" s="217" t="str">
        <f>UPPER(IF(OR(N42="a",N42="as"),M40,IF(OR(N42="b",N42="bs"),M44,)))</f>
        <v/>
      </c>
      <c r="P42" s="226"/>
      <c r="Q42" s="227"/>
      <c r="R42" s="227"/>
      <c r="S42" s="207"/>
    </row>
    <row r="43" spans="1:19" s="63" customFormat="1" ht="9" customHeight="1" x14ac:dyDescent="0.25">
      <c r="A43" s="209" t="s">
        <v>190</v>
      </c>
      <c r="B43" s="197" t="str">
        <f>IF($E43="","",VLOOKUP($E43,'1MD ELO (2)'!$A$7:$O$80,14))</f>
        <v/>
      </c>
      <c r="C43" s="197" t="str">
        <f>IF($E43="","",VLOOKUP($E43,'1MD ELO (2)'!$A$7:$O$80,15))</f>
        <v/>
      </c>
      <c r="D43" s="198" t="str">
        <f>IF($E43="","",VLOOKUP($E43,'1MD ELO (2)'!$A$7:$O$80,5))</f>
        <v/>
      </c>
      <c r="E43" s="199"/>
      <c r="F43" s="219" t="str">
        <f>UPPER(IF($E43="","",VLOOKUP($E43,'1MD ELO (2)'!$A$7:$O$80,2)))</f>
        <v/>
      </c>
      <c r="G43" s="219" t="str">
        <f>IF($E43="","",VLOOKUP($E43,'1MD ELO (2)'!$A$7:$O$80,3))</f>
        <v/>
      </c>
      <c r="H43" s="219"/>
      <c r="I43" s="219" t="str">
        <f>IF($E43="","",VLOOKUP($E43,'1MD ELO (2)'!$A$7:$O$80,4))</f>
        <v/>
      </c>
      <c r="J43" s="537"/>
      <c r="K43" s="217" t="str">
        <f>UPPER(IF(OR(J44="a",J44="as"),F43,IF(OR(J44="b",J44="bs"),F44,)))</f>
        <v/>
      </c>
      <c r="L43" s="226"/>
      <c r="M43" s="540"/>
      <c r="N43" s="541"/>
      <c r="O43" s="202"/>
      <c r="P43" s="520"/>
      <c r="Q43" s="227"/>
      <c r="R43" s="227"/>
      <c r="S43" s="207"/>
    </row>
    <row r="44" spans="1:19" s="63" customFormat="1" ht="9" customHeight="1" x14ac:dyDescent="0.25">
      <c r="A44" s="209" t="s">
        <v>191</v>
      </c>
      <c r="B44" s="197" t="str">
        <f>IF($E44="","",VLOOKUP($E44,'1MD ELO (2)'!$A$7:$O$80,14))</f>
        <v/>
      </c>
      <c r="C44" s="197" t="str">
        <f>IF($E44="","",VLOOKUP($E44,'1MD ELO (2)'!$A$7:$O$80,15))</f>
        <v/>
      </c>
      <c r="D44" s="198" t="str">
        <f>IF($E44="","",VLOOKUP($E44,'1MD ELO (2)'!$A$7:$O$80,5))</f>
        <v/>
      </c>
      <c r="E44" s="199"/>
      <c r="F44" s="219" t="str">
        <f>UPPER(IF($E44="","",VLOOKUP($E44,'1MD ELO (2)'!$A$7:$O$80,2)))</f>
        <v/>
      </c>
      <c r="G44" s="219" t="str">
        <f>IF($E44="","",VLOOKUP($E44,'1MD ELO (2)'!$A$7:$O$80,3))</f>
        <v/>
      </c>
      <c r="H44" s="219"/>
      <c r="I44" s="219" t="str">
        <f>IF($E44="","",VLOOKUP($E44,'1MD ELO (2)'!$A$7:$O$80,4))</f>
        <v/>
      </c>
      <c r="J44" s="538"/>
      <c r="K44" s="202"/>
      <c r="L44" s="216"/>
      <c r="M44" s="217" t="str">
        <f>UPPER(IF(OR(L44="a",L44="as"),K43,IF(OR(L44="b",L44="bs"),K45,)))</f>
        <v/>
      </c>
      <c r="N44" s="542"/>
      <c r="O44" s="227"/>
      <c r="P44" s="520"/>
      <c r="Q44" s="227"/>
      <c r="R44" s="227"/>
      <c r="S44" s="207"/>
    </row>
    <row r="45" spans="1:19" s="63" customFormat="1" ht="9" customHeight="1" x14ac:dyDescent="0.25">
      <c r="A45" s="302" t="s">
        <v>192</v>
      </c>
      <c r="B45" s="197" t="str">
        <f>IF($E45="","",VLOOKUP($E45,'1MD ELO (2)'!$A$7:$O$80,14))</f>
        <v/>
      </c>
      <c r="C45" s="197" t="str">
        <f>IF($E45="","",VLOOKUP($E45,'1MD ELO (2)'!$A$7:$O$80,15))</f>
        <v/>
      </c>
      <c r="D45" s="198" t="str">
        <f>IF($E45="","",VLOOKUP($E45,'1MD ELO (2)'!$A$7:$O$80,5))</f>
        <v/>
      </c>
      <c r="E45" s="199"/>
      <c r="F45" s="219" t="str">
        <f>UPPER(IF($E45="","",VLOOKUP($E45,'1MD ELO (2)'!$A$7:$O$80,2)))</f>
        <v/>
      </c>
      <c r="G45" s="219" t="str">
        <f>IF($E45="","",VLOOKUP($E45,'1MD ELO (2)'!$A$7:$O$80,3))</f>
        <v/>
      </c>
      <c r="H45" s="219"/>
      <c r="I45" s="219" t="str">
        <f>IF($E45="","",VLOOKUP($E45,'1MD ELO (2)'!$A$7:$O$80,4))</f>
        <v/>
      </c>
      <c r="J45" s="537"/>
      <c r="K45" s="217" t="str">
        <f>UPPER(IF(OR(J46="a",J46="as"),F45,IF(OR(J46="b",J46="bs"),F46,)))</f>
        <v/>
      </c>
      <c r="L45" s="521"/>
      <c r="M45" s="202"/>
      <c r="N45" s="227"/>
      <c r="O45" s="227"/>
      <c r="P45" s="520"/>
      <c r="Q45" s="227"/>
      <c r="R45" s="227"/>
      <c r="S45" s="207"/>
    </row>
    <row r="46" spans="1:19" s="63" customFormat="1" ht="9" customHeight="1" x14ac:dyDescent="0.25">
      <c r="A46" s="234" t="s">
        <v>193</v>
      </c>
      <c r="B46" s="197" t="str">
        <f>IF($E46="","",VLOOKUP($E46,'1MD ELO (2)'!$A$7:$O$80,14))</f>
        <v/>
      </c>
      <c r="C46" s="197" t="str">
        <f>IF($E46="","",VLOOKUP($E46,'1MD ELO (2)'!$A$7:$O$80,15))</f>
        <v/>
      </c>
      <c r="D46" s="198" t="str">
        <f>IF($E46="","",VLOOKUP($E46,'1MD ELO (2)'!$A$7:$O$80,5))</f>
        <v/>
      </c>
      <c r="E46" s="199"/>
      <c r="F46" s="200" t="str">
        <f>UPPER(IF($E46="","",VLOOKUP($E46,'1MD ELO (2)'!$A$7:$O$80,2)))</f>
        <v/>
      </c>
      <c r="G46" s="200" t="str">
        <f>IF($E46="","",VLOOKUP($E46,'1MD ELO (2)'!$A$7:$O$80,3))</f>
        <v/>
      </c>
      <c r="H46" s="200"/>
      <c r="I46" s="200" t="str">
        <f>IF($E46="","",VLOOKUP($E46,'1MD ELO (2)'!$A$7:$O$80,4))</f>
        <v/>
      </c>
      <c r="J46" s="538"/>
      <c r="K46" s="202"/>
      <c r="L46" s="227"/>
      <c r="M46" s="227"/>
      <c r="N46" s="543"/>
      <c r="O46" s="215" t="s">
        <v>59</v>
      </c>
      <c r="P46" s="225"/>
      <c r="Q46" s="217" t="str">
        <f>UPPER(IF(OR(P46="a",P46="as"),O42,IF(OR(P46="b",P46="bs"),O50,)))</f>
        <v/>
      </c>
      <c r="R46" s="226"/>
      <c r="S46" s="207"/>
    </row>
    <row r="47" spans="1:19" s="63" customFormat="1" ht="9" customHeight="1" x14ac:dyDescent="0.25">
      <c r="A47" s="196" t="s">
        <v>194</v>
      </c>
      <c r="B47" s="197" t="str">
        <f>IF($E47="","",VLOOKUP($E47,'1MD ELO (2)'!$A$7:$O$80,14))</f>
        <v/>
      </c>
      <c r="C47" s="197" t="str">
        <f>IF($E47="","",VLOOKUP($E47,'1MD ELO (2)'!$A$7:$O$80,15))</f>
        <v/>
      </c>
      <c r="D47" s="198" t="str">
        <f>IF($E47="","",VLOOKUP($E47,'1MD ELO (2)'!$A$7:$O$80,5))</f>
        <v/>
      </c>
      <c r="E47" s="199"/>
      <c r="F47" s="200" t="str">
        <f>UPPER(IF($E47="","",VLOOKUP($E47,'1MD ELO (2)'!$A$7:$O$80,2)))</f>
        <v/>
      </c>
      <c r="G47" s="200" t="str">
        <f>IF($E47="","",VLOOKUP($E47,'1MD ELO (2)'!$A$7:$O$80,3))</f>
        <v/>
      </c>
      <c r="H47" s="200"/>
      <c r="I47" s="200" t="str">
        <f>IF($E47="","",VLOOKUP($E47,'1MD ELO (2)'!$A$7:$O$80,4))</f>
        <v/>
      </c>
      <c r="J47" s="537"/>
      <c r="K47" s="217" t="str">
        <f>UPPER(IF(OR(J48="a",J48="as"),F47,IF(OR(J48="b",J48="bs"),F48,)))</f>
        <v/>
      </c>
      <c r="L47" s="226"/>
      <c r="M47" s="227"/>
      <c r="N47" s="227"/>
      <c r="O47" s="227"/>
      <c r="P47" s="520"/>
      <c r="Q47" s="202"/>
      <c r="R47" s="520"/>
      <c r="S47" s="207"/>
    </row>
    <row r="48" spans="1:19" s="63" customFormat="1" ht="9" customHeight="1" x14ac:dyDescent="0.25">
      <c r="A48" s="302" t="s">
        <v>195</v>
      </c>
      <c r="B48" s="197" t="str">
        <f>IF($E48="","",VLOOKUP($E48,'1MD ELO (2)'!$A$7:$O$80,14))</f>
        <v/>
      </c>
      <c r="C48" s="197" t="str">
        <f>IF($E48="","",VLOOKUP($E48,'1MD ELO (2)'!$A$7:$O$80,15))</f>
        <v/>
      </c>
      <c r="D48" s="198" t="str">
        <f>IF($E48="","",VLOOKUP($E48,'1MD ELO (2)'!$A$7:$O$80,5))</f>
        <v/>
      </c>
      <c r="E48" s="199"/>
      <c r="F48" s="219" t="str">
        <f>UPPER(IF($E48="","",VLOOKUP($E48,'1MD ELO (2)'!$A$7:$O$80,2)))</f>
        <v/>
      </c>
      <c r="G48" s="219" t="str">
        <f>IF($E48="","",VLOOKUP($E48,'1MD ELO (2)'!$A$7:$O$80,3))</f>
        <v/>
      </c>
      <c r="H48" s="219"/>
      <c r="I48" s="219" t="str">
        <f>IF($E48="","",VLOOKUP($E48,'1MD ELO (2)'!$A$7:$O$80,4))</f>
        <v/>
      </c>
      <c r="J48" s="538"/>
      <c r="K48" s="202"/>
      <c r="L48" s="216"/>
      <c r="M48" s="217" t="str">
        <f>UPPER(IF(OR(L48="a",L48="as"),K47,IF(OR(L48="b",L48="bs"),K49,)))</f>
        <v/>
      </c>
      <c r="N48" s="226"/>
      <c r="O48" s="227"/>
      <c r="P48" s="520"/>
      <c r="Q48" s="227"/>
      <c r="R48" s="520"/>
      <c r="S48" s="207"/>
    </row>
    <row r="49" spans="1:19" s="63" customFormat="1" ht="9" customHeight="1" x14ac:dyDescent="0.25">
      <c r="A49" s="209" t="s">
        <v>196</v>
      </c>
      <c r="B49" s="197" t="str">
        <f>IF($E49="","",VLOOKUP($E49,'1MD ELO (2)'!$A$7:$O$80,14))</f>
        <v/>
      </c>
      <c r="C49" s="197" t="str">
        <f>IF($E49="","",VLOOKUP($E49,'1MD ELO (2)'!$A$7:$O$80,15))</f>
        <v/>
      </c>
      <c r="D49" s="198" t="str">
        <f>IF($E49="","",VLOOKUP($E49,'1MD ELO (2)'!$A$7:$O$80,5))</f>
        <v/>
      </c>
      <c r="E49" s="199"/>
      <c r="F49" s="219" t="str">
        <f>UPPER(IF($E49="","",VLOOKUP($E49,'1MD ELO (2)'!$A$7:$O$80,2)))</f>
        <v/>
      </c>
      <c r="G49" s="219" t="str">
        <f>IF($E49="","",VLOOKUP($E49,'1MD ELO (2)'!$A$7:$O$80,3))</f>
        <v/>
      </c>
      <c r="H49" s="219"/>
      <c r="I49" s="219" t="str">
        <f>IF($E49="","",VLOOKUP($E49,'1MD ELO (2)'!$A$7:$O$80,4))</f>
        <v/>
      </c>
      <c r="J49" s="537"/>
      <c r="K49" s="217" t="str">
        <f>UPPER(IF(OR(J50="a",J50="as"),F49,IF(OR(J50="b",J50="bs"),F50,)))</f>
        <v/>
      </c>
      <c r="L49" s="539"/>
      <c r="M49" s="202"/>
      <c r="N49" s="520"/>
      <c r="O49" s="227"/>
      <c r="P49" s="520"/>
      <c r="Q49" s="227"/>
      <c r="R49" s="520"/>
      <c r="S49" s="207"/>
    </row>
    <row r="50" spans="1:19" s="63" customFormat="1" ht="9" customHeight="1" x14ac:dyDescent="0.25">
      <c r="A50" s="209" t="s">
        <v>197</v>
      </c>
      <c r="B50" s="197" t="str">
        <f>IF($E50="","",VLOOKUP($E50,'1MD ELO (2)'!$A$7:$O$80,14))</f>
        <v/>
      </c>
      <c r="C50" s="197" t="str">
        <f>IF($E50="","",VLOOKUP($E50,'1MD ELO (2)'!$A$7:$O$80,15))</f>
        <v/>
      </c>
      <c r="D50" s="198" t="str">
        <f>IF($E50="","",VLOOKUP($E50,'1MD ELO (2)'!$A$7:$O$80,5))</f>
        <v/>
      </c>
      <c r="E50" s="199"/>
      <c r="F50" s="219" t="str">
        <f>UPPER(IF($E50="","",VLOOKUP($E50,'1MD ELO (2)'!$A$7:$O$80,2)))</f>
        <v/>
      </c>
      <c r="G50" s="219" t="str">
        <f>IF($E50="","",VLOOKUP($E50,'1MD ELO (2)'!$A$7:$O$80,3))</f>
        <v/>
      </c>
      <c r="H50" s="219"/>
      <c r="I50" s="219" t="str">
        <f>IF($E50="","",VLOOKUP($E50,'1MD ELO (2)'!$A$7:$O$80,4))</f>
        <v/>
      </c>
      <c r="J50" s="538"/>
      <c r="K50" s="202"/>
      <c r="L50" s="227"/>
      <c r="M50" s="215" t="s">
        <v>59</v>
      </c>
      <c r="N50" s="225"/>
      <c r="O50" s="217" t="str">
        <f>UPPER(IF(OR(N50="a",N50="as"),M48,IF(OR(N50="b",N50="bs"),M52,)))</f>
        <v/>
      </c>
      <c r="P50" s="521"/>
      <c r="Q50" s="227"/>
      <c r="R50" s="520"/>
      <c r="S50" s="207"/>
    </row>
    <row r="51" spans="1:19" s="63" customFormat="1" ht="9" customHeight="1" x14ac:dyDescent="0.25">
      <c r="A51" s="209" t="s">
        <v>198</v>
      </c>
      <c r="B51" s="197" t="str">
        <f>IF($E51="","",VLOOKUP($E51,'1MD ELO (2)'!$A$7:$O$80,14))</f>
        <v/>
      </c>
      <c r="C51" s="197" t="str">
        <f>IF($E51="","",VLOOKUP($E51,'1MD ELO (2)'!$A$7:$O$80,15))</f>
        <v/>
      </c>
      <c r="D51" s="198" t="str">
        <f>IF($E51="","",VLOOKUP($E51,'1MD ELO (2)'!$A$7:$O$80,5))</f>
        <v/>
      </c>
      <c r="E51" s="199"/>
      <c r="F51" s="219" t="str">
        <f>UPPER(IF($E51="","",VLOOKUP($E51,'1MD ELO (2)'!$A$7:$O$80,2)))</f>
        <v/>
      </c>
      <c r="G51" s="219" t="str">
        <f>IF($E51="","",VLOOKUP($E51,'1MD ELO (2)'!$A$7:$O$80,3))</f>
        <v/>
      </c>
      <c r="H51" s="219"/>
      <c r="I51" s="219" t="str">
        <f>IF($E51="","",VLOOKUP($E51,'1MD ELO (2)'!$A$7:$O$80,4))</f>
        <v/>
      </c>
      <c r="J51" s="537"/>
      <c r="K51" s="217" t="str">
        <f>UPPER(IF(OR(J52="a",J52="as"),F51,IF(OR(J52="b",J52="bs"),F52,)))</f>
        <v/>
      </c>
      <c r="L51" s="226"/>
      <c r="M51" s="540"/>
      <c r="N51" s="541"/>
      <c r="O51" s="202"/>
      <c r="P51" s="227"/>
      <c r="Q51" s="227"/>
      <c r="R51" s="520"/>
      <c r="S51" s="207"/>
    </row>
    <row r="52" spans="1:19" s="63" customFormat="1" ht="9" customHeight="1" x14ac:dyDescent="0.25">
      <c r="A52" s="209" t="s">
        <v>199</v>
      </c>
      <c r="B52" s="197" t="str">
        <f>IF($E52="","",VLOOKUP($E52,'1MD ELO (2)'!$A$7:$O$80,14))</f>
        <v/>
      </c>
      <c r="C52" s="197" t="str">
        <f>IF($E52="","",VLOOKUP($E52,'1MD ELO (2)'!$A$7:$O$80,15))</f>
        <v/>
      </c>
      <c r="D52" s="198" t="str">
        <f>IF($E52="","",VLOOKUP($E52,'1MD ELO (2)'!$A$7:$O$80,5))</f>
        <v/>
      </c>
      <c r="E52" s="199"/>
      <c r="F52" s="219" t="str">
        <f>UPPER(IF($E52="","",VLOOKUP($E52,'1MD ELO (2)'!$A$7:$O$80,2)))</f>
        <v/>
      </c>
      <c r="G52" s="219" t="str">
        <f>IF($E52="","",VLOOKUP($E52,'1MD ELO (2)'!$A$7:$O$80,3))</f>
        <v/>
      </c>
      <c r="H52" s="219"/>
      <c r="I52" s="219" t="str">
        <f>IF($E52="","",VLOOKUP($E52,'1MD ELO (2)'!$A$7:$O$80,4))</f>
        <v/>
      </c>
      <c r="J52" s="538"/>
      <c r="K52" s="202"/>
      <c r="L52" s="216"/>
      <c r="M52" s="217" t="str">
        <f>UPPER(IF(OR(L52="a",L52="as"),K51,IF(OR(L52="b",L52="bs"),K53,)))</f>
        <v/>
      </c>
      <c r="N52" s="542"/>
      <c r="O52" s="227"/>
      <c r="P52" s="227"/>
      <c r="Q52" s="227"/>
      <c r="R52" s="520"/>
      <c r="S52" s="207"/>
    </row>
    <row r="53" spans="1:19" s="63" customFormat="1" ht="9" customHeight="1" x14ac:dyDescent="0.25">
      <c r="A53" s="302" t="s">
        <v>200</v>
      </c>
      <c r="B53" s="197" t="str">
        <f>IF($E53="","",VLOOKUP($E53,'1MD ELO (2)'!$A$7:$O$80,14))</f>
        <v/>
      </c>
      <c r="C53" s="197" t="str">
        <f>IF($E53="","",VLOOKUP($E53,'1MD ELO (2)'!$A$7:$O$80,15))</f>
        <v/>
      </c>
      <c r="D53" s="198" t="str">
        <f>IF($E53="","",VLOOKUP($E53,'1MD ELO (2)'!$A$7:$O$80,5))</f>
        <v/>
      </c>
      <c r="E53" s="199"/>
      <c r="F53" s="219" t="str">
        <f>UPPER(IF($E53="","",VLOOKUP($E53,'1MD ELO (2)'!$A$7:$O$80,2)))</f>
        <v/>
      </c>
      <c r="G53" s="219" t="str">
        <f>IF($E53="","",VLOOKUP($E53,'1MD ELO (2)'!$A$7:$O$80,3))</f>
        <v/>
      </c>
      <c r="H53" s="219"/>
      <c r="I53" s="219" t="str">
        <f>IF($E53="","",VLOOKUP($E53,'1MD ELO (2)'!$A$7:$O$80,4))</f>
        <v/>
      </c>
      <c r="J53" s="537"/>
      <c r="K53" s="217" t="str">
        <f>UPPER(IF(OR(J54="a",J54="as"),F53,IF(OR(J54="b",J54="bs"),F54,)))</f>
        <v/>
      </c>
      <c r="L53" s="521"/>
      <c r="M53" s="202"/>
      <c r="N53" s="227"/>
      <c r="O53" s="227"/>
      <c r="P53" s="227"/>
      <c r="Q53" s="227"/>
      <c r="R53" s="520"/>
      <c r="S53" s="207"/>
    </row>
    <row r="54" spans="1:19" s="63" customFormat="1" ht="9" customHeight="1" x14ac:dyDescent="0.25">
      <c r="A54" s="234" t="s">
        <v>201</v>
      </c>
      <c r="B54" s="197" t="str">
        <f>IF($E54="","",VLOOKUP($E54,'1MD ELO (2)'!$A$7:$O$80,14))</f>
        <v/>
      </c>
      <c r="C54" s="197" t="str">
        <f>IF($E54="","",VLOOKUP($E54,'1MD ELO (2)'!$A$7:$O$80,15))</f>
        <v/>
      </c>
      <c r="D54" s="198" t="str">
        <f>IF($E54="","",VLOOKUP($E54,'1MD ELO (2)'!$A$7:$O$80,5))</f>
        <v/>
      </c>
      <c r="E54" s="199"/>
      <c r="F54" s="200" t="str">
        <f>UPPER(IF($E54="","",VLOOKUP($E54,'1MD ELO (2)'!$A$7:$O$80,2)))</f>
        <v/>
      </c>
      <c r="G54" s="200" t="str">
        <f>IF($E54="","",VLOOKUP($E54,'1MD ELO (2)'!$A$7:$O$80,3))</f>
        <v/>
      </c>
      <c r="H54" s="200"/>
      <c r="I54" s="200" t="str">
        <f>IF($E54="","",VLOOKUP($E54,'1MD ELO (2)'!$A$7:$O$80,4))</f>
        <v/>
      </c>
      <c r="J54" s="538"/>
      <c r="K54" s="202"/>
      <c r="L54" s="227"/>
      <c r="M54" s="227"/>
      <c r="N54" s="543"/>
      <c r="O54" s="544" t="s">
        <v>202</v>
      </c>
      <c r="P54" s="533"/>
      <c r="Q54" s="217" t="str">
        <f>UPPER(IF(OR(P55="a",P55="as"),Q46,IF(OR(P55="b",P55="bs"),Q62,)))</f>
        <v/>
      </c>
      <c r="R54" s="534"/>
      <c r="S54" s="207"/>
    </row>
    <row r="55" spans="1:19" s="63" customFormat="1" ht="9" customHeight="1" x14ac:dyDescent="0.25">
      <c r="A55" s="196" t="s">
        <v>203</v>
      </c>
      <c r="B55" s="197" t="str">
        <f>IF($E55="","",VLOOKUP($E55,'1MD ELO (2)'!$A$7:$O$80,14))</f>
        <v/>
      </c>
      <c r="C55" s="197" t="str">
        <f>IF($E55="","",VLOOKUP($E55,'1MD ELO (2)'!$A$7:$O$80,15))</f>
        <v/>
      </c>
      <c r="D55" s="198" t="str">
        <f>IF($E55="","",VLOOKUP($E55,'1MD ELO (2)'!$A$7:$O$80,5))</f>
        <v/>
      </c>
      <c r="E55" s="199"/>
      <c r="F55" s="200" t="str">
        <f>UPPER(IF($E55="","",VLOOKUP($E55,'1MD ELO (2)'!$A$7:$O$80,2)))</f>
        <v/>
      </c>
      <c r="G55" s="200" t="str">
        <f>IF($E55="","",VLOOKUP($E55,'1MD ELO (2)'!$A$7:$O$80,3))</f>
        <v/>
      </c>
      <c r="H55" s="200"/>
      <c r="I55" s="200" t="str">
        <f>IF($E55="","",VLOOKUP($E55,'1MD ELO (2)'!$A$7:$O$80,4))</f>
        <v/>
      </c>
      <c r="J55" s="537"/>
      <c r="K55" s="217" t="str">
        <f>UPPER(IF(OR(J56="a",J56="as"),F55,IF(OR(J56="b",J56="bs"),F56,)))</f>
        <v/>
      </c>
      <c r="L55" s="226"/>
      <c r="M55" s="227"/>
      <c r="N55" s="227"/>
      <c r="O55" s="215" t="s">
        <v>59</v>
      </c>
      <c r="P55" s="299"/>
      <c r="Q55" s="202"/>
      <c r="R55" s="529"/>
      <c r="S55" s="207"/>
    </row>
    <row r="56" spans="1:19" s="63" customFormat="1" ht="9" customHeight="1" x14ac:dyDescent="0.25">
      <c r="A56" s="302" t="s">
        <v>204</v>
      </c>
      <c r="B56" s="197" t="str">
        <f>IF($E56="","",VLOOKUP($E56,'1MD ELO (2)'!$A$7:$O$80,14))</f>
        <v/>
      </c>
      <c r="C56" s="197" t="str">
        <f>IF($E56="","",VLOOKUP($E56,'1MD ELO (2)'!$A$7:$O$80,15))</f>
        <v/>
      </c>
      <c r="D56" s="198" t="str">
        <f>IF($E56="","",VLOOKUP($E56,'1MD ELO (2)'!$A$7:$O$80,5))</f>
        <v/>
      </c>
      <c r="E56" s="199"/>
      <c r="F56" s="219" t="str">
        <f>UPPER(IF($E56="","",VLOOKUP($E56,'1MD ELO (2)'!$A$7:$O$80,2)))</f>
        <v/>
      </c>
      <c r="G56" s="219" t="str">
        <f>IF($E56="","",VLOOKUP($E56,'1MD ELO (2)'!$A$7:$O$80,3))</f>
        <v/>
      </c>
      <c r="H56" s="219"/>
      <c r="I56" s="219" t="str">
        <f>IF($E56="","",VLOOKUP($E56,'1MD ELO (2)'!$A$7:$O$80,4))</f>
        <v/>
      </c>
      <c r="J56" s="538"/>
      <c r="K56" s="202"/>
      <c r="L56" s="216"/>
      <c r="M56" s="217" t="str">
        <f>UPPER(IF(OR(L56="a",L56="as"),K55,IF(OR(L56="b",L56="bs"),K57,)))</f>
        <v/>
      </c>
      <c r="N56" s="226"/>
      <c r="O56" s="227"/>
      <c r="P56" s="227"/>
      <c r="Q56" s="227"/>
      <c r="R56" s="520"/>
      <c r="S56" s="207"/>
    </row>
    <row r="57" spans="1:19" s="63" customFormat="1" ht="9" customHeight="1" x14ac:dyDescent="0.25">
      <c r="A57" s="209" t="s">
        <v>205</v>
      </c>
      <c r="B57" s="197" t="str">
        <f>IF($E57="","",VLOOKUP($E57,'1MD ELO (2)'!$A$7:$O$80,14))</f>
        <v/>
      </c>
      <c r="C57" s="197" t="str">
        <f>IF($E57="","",VLOOKUP($E57,'1MD ELO (2)'!$A$7:$O$80,15))</f>
        <v/>
      </c>
      <c r="D57" s="198" t="str">
        <f>IF($E57="","",VLOOKUP($E57,'1MD ELO (2)'!$A$7:$O$80,5))</f>
        <v/>
      </c>
      <c r="E57" s="199"/>
      <c r="F57" s="219" t="str">
        <f>UPPER(IF($E57="","",VLOOKUP($E57,'1MD ELO (2)'!$A$7:$O$80,2)))</f>
        <v/>
      </c>
      <c r="G57" s="219" t="str">
        <f>IF($E57="","",VLOOKUP($E57,'1MD ELO (2)'!$A$7:$O$80,3))</f>
        <v/>
      </c>
      <c r="H57" s="219"/>
      <c r="I57" s="219" t="str">
        <f>IF($E57="","",VLOOKUP($E57,'1MD ELO (2)'!$A$7:$O$80,4))</f>
        <v/>
      </c>
      <c r="J57" s="537"/>
      <c r="K57" s="217" t="str">
        <f>UPPER(IF(OR(J58="a",J58="as"),F57,IF(OR(J58="b",J58="bs"),F58,)))</f>
        <v/>
      </c>
      <c r="L57" s="539"/>
      <c r="M57" s="202"/>
      <c r="N57" s="520"/>
      <c r="O57" s="227"/>
      <c r="P57" s="227"/>
      <c r="Q57" s="727" t="str">
        <f>IF(Y3="","",CONCATENATE(AC1," pont"))</f>
        <v/>
      </c>
      <c r="R57" s="727"/>
      <c r="S57" s="207"/>
    </row>
    <row r="58" spans="1:19" s="63" customFormat="1" ht="9" customHeight="1" x14ac:dyDescent="0.25">
      <c r="A58" s="209" t="s">
        <v>206</v>
      </c>
      <c r="B58" s="197" t="str">
        <f>IF($E58="","",VLOOKUP($E58,'1MD ELO (2)'!$A$7:$O$80,14))</f>
        <v/>
      </c>
      <c r="C58" s="197" t="str">
        <f>IF($E58="","",VLOOKUP($E58,'1MD ELO (2)'!$A$7:$O$80,15))</f>
        <v/>
      </c>
      <c r="D58" s="198" t="str">
        <f>IF($E58="","",VLOOKUP($E58,'1MD ELO (2)'!$A$7:$O$80,5))</f>
        <v/>
      </c>
      <c r="E58" s="199"/>
      <c r="F58" s="219" t="str">
        <f>UPPER(IF($E58="","",VLOOKUP($E58,'1MD ELO (2)'!$A$7:$O$80,2)))</f>
        <v/>
      </c>
      <c r="G58" s="219" t="str">
        <f>IF($E58="","",VLOOKUP($E58,'1MD ELO (2)'!$A$7:$O$80,3))</f>
        <v/>
      </c>
      <c r="H58" s="219"/>
      <c r="I58" s="219" t="str">
        <f>IF($E58="","",VLOOKUP($E58,'1MD ELO (2)'!$A$7:$O$80,4))</f>
        <v/>
      </c>
      <c r="J58" s="538"/>
      <c r="K58" s="202"/>
      <c r="L58" s="227"/>
      <c r="M58" s="215" t="s">
        <v>59</v>
      </c>
      <c r="N58" s="225"/>
      <c r="O58" s="217" t="str">
        <f>UPPER(IF(OR(N58="a",N58="as"),M56,IF(OR(N58="b",N58="bs"),M60,)))</f>
        <v/>
      </c>
      <c r="P58" s="226"/>
      <c r="Q58" s="227"/>
      <c r="R58" s="520"/>
      <c r="S58" s="207"/>
    </row>
    <row r="59" spans="1:19" s="63" customFormat="1" ht="9" customHeight="1" x14ac:dyDescent="0.25">
      <c r="A59" s="209" t="s">
        <v>207</v>
      </c>
      <c r="B59" s="197" t="str">
        <f>IF($E59="","",VLOOKUP($E59,'1MD ELO (2)'!$A$7:$O$80,14))</f>
        <v/>
      </c>
      <c r="C59" s="197" t="str">
        <f>IF($E59="","",VLOOKUP($E59,'1MD ELO (2)'!$A$7:$O$80,15))</f>
        <v/>
      </c>
      <c r="D59" s="198" t="str">
        <f>IF($E59="","",VLOOKUP($E59,'1MD ELO (2)'!$A$7:$O$80,5))</f>
        <v/>
      </c>
      <c r="E59" s="199"/>
      <c r="F59" s="219" t="str">
        <f>UPPER(IF($E59="","",VLOOKUP($E59,'1MD ELO (2)'!$A$7:$O$80,2)))</f>
        <v/>
      </c>
      <c r="G59" s="219" t="str">
        <f>IF($E59="","",VLOOKUP($E59,'1MD ELO (2)'!$A$7:$O$80,3))</f>
        <v/>
      </c>
      <c r="H59" s="219"/>
      <c r="I59" s="219" t="str">
        <f>IF($E59="","",VLOOKUP($E59,'1MD ELO (2)'!$A$7:$O$80,4))</f>
        <v/>
      </c>
      <c r="J59" s="537"/>
      <c r="K59" s="217" t="str">
        <f>UPPER(IF(OR(J60="a",J60="as"),F59,IF(OR(J60="b",J60="bs"),F60,)))</f>
        <v/>
      </c>
      <c r="L59" s="226"/>
      <c r="M59" s="540"/>
      <c r="N59" s="541"/>
      <c r="O59" s="202"/>
      <c r="P59" s="520"/>
      <c r="Q59" s="227"/>
      <c r="R59" s="520"/>
      <c r="S59" s="207"/>
    </row>
    <row r="60" spans="1:19" s="63" customFormat="1" ht="9" customHeight="1" x14ac:dyDescent="0.25">
      <c r="A60" s="209" t="s">
        <v>208</v>
      </c>
      <c r="B60" s="197" t="str">
        <f>IF($E60="","",VLOOKUP($E60,'1MD ELO (2)'!$A$7:$O$80,14))</f>
        <v/>
      </c>
      <c r="C60" s="197" t="str">
        <f>IF($E60="","",VLOOKUP($E60,'1MD ELO (2)'!$A$7:$O$80,15))</f>
        <v/>
      </c>
      <c r="D60" s="198" t="str">
        <f>IF($E60="","",VLOOKUP($E60,'1MD ELO (2)'!$A$7:$O$80,5))</f>
        <v/>
      </c>
      <c r="E60" s="199"/>
      <c r="F60" s="219" t="str">
        <f>UPPER(IF($E60="","",VLOOKUP($E60,'1MD ELO (2)'!$A$7:$O$80,2)))</f>
        <v/>
      </c>
      <c r="G60" s="219" t="str">
        <f>IF($E60="","",VLOOKUP($E60,'1MD ELO (2)'!$A$7:$O$80,3))</f>
        <v/>
      </c>
      <c r="H60" s="219"/>
      <c r="I60" s="219" t="str">
        <f>IF($E60="","",VLOOKUP($E60,'1MD ELO (2)'!$A$7:$O$80,4))</f>
        <v/>
      </c>
      <c r="J60" s="538"/>
      <c r="K60" s="202"/>
      <c r="L60" s="216"/>
      <c r="M60" s="217" t="str">
        <f>UPPER(IF(OR(L60="a",L60="as"),K59,IF(OR(L60="b",L60="bs"),K61,)))</f>
        <v/>
      </c>
      <c r="N60" s="542"/>
      <c r="O60" s="227"/>
      <c r="P60" s="520"/>
      <c r="Q60" s="227"/>
      <c r="R60" s="520"/>
      <c r="S60" s="207"/>
    </row>
    <row r="61" spans="1:19" s="63" customFormat="1" ht="9" customHeight="1" x14ac:dyDescent="0.25">
      <c r="A61" s="302" t="s">
        <v>209</v>
      </c>
      <c r="B61" s="197" t="str">
        <f>IF($E61="","",VLOOKUP($E61,'1MD ELO (2)'!$A$7:$O$80,14))</f>
        <v/>
      </c>
      <c r="C61" s="197" t="str">
        <f>IF($E61="","",VLOOKUP($E61,'1MD ELO (2)'!$A$7:$O$80,15))</f>
        <v/>
      </c>
      <c r="D61" s="198" t="str">
        <f>IF($E61="","",VLOOKUP($E61,'1MD ELO (2)'!$A$7:$O$80,5))</f>
        <v/>
      </c>
      <c r="E61" s="199"/>
      <c r="F61" s="219" t="str">
        <f>UPPER(IF($E61="","",VLOOKUP($E61,'1MD ELO (2)'!$A$7:$O$80,2)))</f>
        <v/>
      </c>
      <c r="G61" s="219" t="str">
        <f>IF($E61="","",VLOOKUP($E61,'1MD ELO (2)'!$A$7:$O$80,3))</f>
        <v/>
      </c>
      <c r="H61" s="219"/>
      <c r="I61" s="219" t="str">
        <f>IF($E61="","",VLOOKUP($E61,'1MD ELO (2)'!$A$7:$O$80,4))</f>
        <v/>
      </c>
      <c r="J61" s="537"/>
      <c r="K61" s="217" t="str">
        <f>UPPER(IF(OR(J62="a",J62="as"),F61,IF(OR(J62="b",J62="bs"),F62,)))</f>
        <v/>
      </c>
      <c r="L61" s="521"/>
      <c r="M61" s="202"/>
      <c r="N61" s="227"/>
      <c r="O61" s="227"/>
      <c r="P61" s="520"/>
      <c r="Q61" s="227"/>
      <c r="R61" s="520"/>
      <c r="S61" s="207"/>
    </row>
    <row r="62" spans="1:19" s="63" customFormat="1" ht="9" customHeight="1" x14ac:dyDescent="0.25">
      <c r="A62" s="234" t="s">
        <v>210</v>
      </c>
      <c r="B62" s="197" t="str">
        <f>IF($E62="","",VLOOKUP($E62,'1MD ELO (2)'!$A$7:$O$80,14))</f>
        <v/>
      </c>
      <c r="C62" s="197" t="str">
        <f>IF($E62="","",VLOOKUP($E62,'1MD ELO (2)'!$A$7:$O$80,15))</f>
        <v/>
      </c>
      <c r="D62" s="198" t="str">
        <f>IF($E62="","",VLOOKUP($E62,'1MD ELO (2)'!$A$7:$O$80,5))</f>
        <v/>
      </c>
      <c r="E62" s="199"/>
      <c r="F62" s="200" t="str">
        <f>UPPER(IF($E62="","",VLOOKUP($E62,'1MD ELO (2)'!$A$7:$O$80,2)))</f>
        <v/>
      </c>
      <c r="G62" s="200" t="str">
        <f>IF($E62="","",VLOOKUP($E62,'1MD ELO (2)'!$A$7:$O$80,3))</f>
        <v/>
      </c>
      <c r="H62" s="200"/>
      <c r="I62" s="200" t="str">
        <f>IF($E62="","",VLOOKUP($E62,'1MD ELO (2)'!$A$7:$O$80,4))</f>
        <v/>
      </c>
      <c r="J62" s="538"/>
      <c r="K62" s="202"/>
      <c r="L62" s="227"/>
      <c r="M62" s="227"/>
      <c r="N62" s="543"/>
      <c r="O62" s="215" t="s">
        <v>59</v>
      </c>
      <c r="P62" s="225"/>
      <c r="Q62" s="217" t="str">
        <f>UPPER(IF(OR(P62="a",P62="as"),O58,IF(OR(P62="b",P62="bs"),O66,)))</f>
        <v/>
      </c>
      <c r="R62" s="521"/>
      <c r="S62" s="207"/>
    </row>
    <row r="63" spans="1:19" s="63" customFormat="1" ht="9" customHeight="1" x14ac:dyDescent="0.25">
      <c r="A63" s="196" t="s">
        <v>211</v>
      </c>
      <c r="B63" s="197" t="str">
        <f>IF($E63="","",VLOOKUP($E63,'1MD ELO (2)'!$A$7:$O$80,14))</f>
        <v/>
      </c>
      <c r="C63" s="197" t="str">
        <f>IF($E63="","",VLOOKUP($E63,'1MD ELO (2)'!$A$7:$O$80,15))</f>
        <v/>
      </c>
      <c r="D63" s="198" t="str">
        <f>IF($E63="","",VLOOKUP($E63,'1MD ELO (2)'!$A$7:$O$80,5))</f>
        <v/>
      </c>
      <c r="E63" s="199"/>
      <c r="F63" s="200" t="str">
        <f>UPPER(IF($E63="","",VLOOKUP($E63,'1MD ELO (2)'!$A$7:$O$80,2)))</f>
        <v/>
      </c>
      <c r="G63" s="200" t="str">
        <f>IF($E63="","",VLOOKUP($E63,'1MD ELO (2)'!$A$7:$O$80,3))</f>
        <v/>
      </c>
      <c r="H63" s="200"/>
      <c r="I63" s="200" t="str">
        <f>IF($E63="","",VLOOKUP($E63,'1MD ELO (2)'!$A$7:$O$80,4))</f>
        <v/>
      </c>
      <c r="J63" s="537"/>
      <c r="K63" s="217" t="str">
        <f>UPPER(IF(OR(J64="a",J64="as"),F63,IF(OR(J64="b",J64="bs"),F64,)))</f>
        <v/>
      </c>
      <c r="L63" s="226"/>
      <c r="M63" s="227"/>
      <c r="N63" s="227"/>
      <c r="O63" s="227"/>
      <c r="P63" s="520"/>
      <c r="Q63" s="202"/>
      <c r="R63" s="227"/>
      <c r="S63" s="207"/>
    </row>
    <row r="64" spans="1:19" s="63" customFormat="1" ht="9" customHeight="1" x14ac:dyDescent="0.25">
      <c r="A64" s="302" t="s">
        <v>212</v>
      </c>
      <c r="B64" s="197" t="str">
        <f>IF($E64="","",VLOOKUP($E64,'1MD ELO (2)'!$A$7:$O$80,14))</f>
        <v/>
      </c>
      <c r="C64" s="197" t="str">
        <f>IF($E64="","",VLOOKUP($E64,'1MD ELO (2)'!$A$7:$O$80,15))</f>
        <v/>
      </c>
      <c r="D64" s="198" t="str">
        <f>IF($E64="","",VLOOKUP($E64,'1MD ELO (2)'!$A$7:$O$80,5))</f>
        <v/>
      </c>
      <c r="E64" s="199"/>
      <c r="F64" s="219" t="str">
        <f>UPPER(IF($E64="","",VLOOKUP($E64,'1MD ELO (2)'!$A$7:$O$80,2)))</f>
        <v/>
      </c>
      <c r="G64" s="219" t="str">
        <f>IF($E64="","",VLOOKUP($E64,'1MD ELO (2)'!$A$7:$O$80,3))</f>
        <v/>
      </c>
      <c r="H64" s="219"/>
      <c r="I64" s="219" t="str">
        <f>IF($E64="","",VLOOKUP($E64,'1MD ELO (2)'!$A$7:$O$80,4))</f>
        <v/>
      </c>
      <c r="J64" s="538"/>
      <c r="K64" s="202"/>
      <c r="L64" s="216"/>
      <c r="M64" s="217" t="str">
        <f>UPPER(IF(OR(L64="a",L64="as"),K63,IF(OR(L64="b",L64="bs"),K65,)))</f>
        <v/>
      </c>
      <c r="N64" s="226"/>
      <c r="O64" s="227"/>
      <c r="P64" s="520"/>
      <c r="Q64" s="227"/>
      <c r="R64" s="227"/>
      <c r="S64" s="207"/>
    </row>
    <row r="65" spans="1:19" s="63" customFormat="1" ht="9" customHeight="1" x14ac:dyDescent="0.25">
      <c r="A65" s="209" t="s">
        <v>213</v>
      </c>
      <c r="B65" s="197" t="str">
        <f>IF($E65="","",VLOOKUP($E65,'1MD ELO (2)'!$A$7:$O$80,14))</f>
        <v/>
      </c>
      <c r="C65" s="197" t="str">
        <f>IF($E65="","",VLOOKUP($E65,'1MD ELO (2)'!$A$7:$O$80,15))</f>
        <v/>
      </c>
      <c r="D65" s="198" t="str">
        <f>IF($E65="","",VLOOKUP($E65,'1MD ELO (2)'!$A$7:$O$80,5))</f>
        <v/>
      </c>
      <c r="E65" s="199"/>
      <c r="F65" s="219" t="str">
        <f>UPPER(IF($E65="","",VLOOKUP($E65,'1MD ELO (2)'!$A$7:$O$80,2)))</f>
        <v/>
      </c>
      <c r="G65" s="219" t="str">
        <f>IF($E65="","",VLOOKUP($E65,'1MD ELO (2)'!$A$7:$O$80,3))</f>
        <v/>
      </c>
      <c r="H65" s="219"/>
      <c r="I65" s="219" t="str">
        <f>IF($E65="","",VLOOKUP($E65,'1MD ELO (2)'!$A$7:$O$80,4))</f>
        <v/>
      </c>
      <c r="J65" s="537"/>
      <c r="K65" s="217" t="str">
        <f>UPPER(IF(OR(J66="a",J66="as"),F65,IF(OR(J66="b",J66="bs"),F66,)))</f>
        <v/>
      </c>
      <c r="L65" s="539"/>
      <c r="M65" s="202"/>
      <c r="N65" s="520"/>
      <c r="O65" s="227"/>
      <c r="P65" s="520"/>
      <c r="Q65" s="227"/>
      <c r="R65" s="227"/>
      <c r="S65" s="207"/>
    </row>
    <row r="66" spans="1:19" s="63" customFormat="1" ht="9" customHeight="1" x14ac:dyDescent="0.25">
      <c r="A66" s="209" t="s">
        <v>214</v>
      </c>
      <c r="B66" s="197" t="str">
        <f>IF($E66="","",VLOOKUP($E66,'1MD ELO (2)'!$A$7:$O$80,14))</f>
        <v/>
      </c>
      <c r="C66" s="197" t="str">
        <f>IF($E66="","",VLOOKUP($E66,'1MD ELO (2)'!$A$7:$O$80,15))</f>
        <v/>
      </c>
      <c r="D66" s="198" t="str">
        <f>IF($E66="","",VLOOKUP($E66,'1MD ELO (2)'!$A$7:$O$80,5))</f>
        <v/>
      </c>
      <c r="E66" s="199"/>
      <c r="F66" s="219" t="str">
        <f>UPPER(IF($E66="","",VLOOKUP($E66,'1MD ELO (2)'!$A$7:$O$80,2)))</f>
        <v/>
      </c>
      <c r="G66" s="219" t="str">
        <f>IF($E66="","",VLOOKUP($E66,'1MD ELO (2)'!$A$7:$O$80,3))</f>
        <v/>
      </c>
      <c r="H66" s="219"/>
      <c r="I66" s="219" t="str">
        <f>IF($E66="","",VLOOKUP($E66,'1MD ELO (2)'!$A$7:$O$80,4))</f>
        <v/>
      </c>
      <c r="J66" s="538"/>
      <c r="K66" s="202"/>
      <c r="L66" s="227"/>
      <c r="M66" s="215" t="s">
        <v>59</v>
      </c>
      <c r="N66" s="225"/>
      <c r="O66" s="217" t="str">
        <f>UPPER(IF(OR(N66="a",N66="as"),M64,IF(OR(N66="b",N66="bs"),M68,)))</f>
        <v/>
      </c>
      <c r="P66" s="521"/>
      <c r="Q66" s="227"/>
      <c r="R66" s="227"/>
      <c r="S66" s="207"/>
    </row>
    <row r="67" spans="1:19" s="63" customFormat="1" ht="9" customHeight="1" x14ac:dyDescent="0.25">
      <c r="A67" s="209" t="s">
        <v>215</v>
      </c>
      <c r="B67" s="197" t="str">
        <f>IF($E67="","",VLOOKUP($E67,'1MD ELO (2)'!$A$7:$O$80,14))</f>
        <v/>
      </c>
      <c r="C67" s="197" t="str">
        <f>IF($E67="","",VLOOKUP($E67,'1MD ELO (2)'!$A$7:$O$80,15))</f>
        <v/>
      </c>
      <c r="D67" s="198" t="str">
        <f>IF($E67="","",VLOOKUP($E67,'1MD ELO (2)'!$A$7:$O$80,5))</f>
        <v/>
      </c>
      <c r="E67" s="199"/>
      <c r="F67" s="219" t="str">
        <f>UPPER(IF($E67="","",VLOOKUP($E67,'1MD ELO (2)'!$A$7:$O$80,2)))</f>
        <v/>
      </c>
      <c r="G67" s="219" t="str">
        <f>IF($E67="","",VLOOKUP($E67,'1MD ELO (2)'!$A$7:$O$80,3))</f>
        <v/>
      </c>
      <c r="H67" s="219"/>
      <c r="I67" s="219" t="str">
        <f>IF($E67="","",VLOOKUP($E67,'1MD ELO (2)'!$A$7:$O$80,4))</f>
        <v/>
      </c>
      <c r="J67" s="537"/>
      <c r="K67" s="217" t="str">
        <f>UPPER(IF(OR(J68="a",J68="as"),F67,IF(OR(J68="b",J68="bs"),F68,)))</f>
        <v/>
      </c>
      <c r="L67" s="226"/>
      <c r="M67" s="540"/>
      <c r="N67" s="541"/>
      <c r="O67" s="202"/>
      <c r="P67" s="227"/>
      <c r="Q67" s="227"/>
      <c r="R67" s="227"/>
      <c r="S67" s="207"/>
    </row>
    <row r="68" spans="1:19" s="63" customFormat="1" ht="9" customHeight="1" x14ac:dyDescent="0.25">
      <c r="A68" s="209" t="s">
        <v>216</v>
      </c>
      <c r="B68" s="197" t="str">
        <f>IF($E68="","",VLOOKUP($E68,'1MD ELO (2)'!$A$7:$O$80,14))</f>
        <v/>
      </c>
      <c r="C68" s="197" t="str">
        <f>IF($E68="","",VLOOKUP($E68,'1MD ELO (2)'!$A$7:$O$80,15))</f>
        <v/>
      </c>
      <c r="D68" s="198" t="str">
        <f>IF($E68="","",VLOOKUP($E68,'1MD ELO (2)'!$A$7:$O$80,5))</f>
        <v/>
      </c>
      <c r="E68" s="199"/>
      <c r="F68" s="219" t="str">
        <f>UPPER(IF($E68="","",VLOOKUP($E68,'1MD ELO (2)'!$A$7:$O$80,2)))</f>
        <v/>
      </c>
      <c r="G68" s="219" t="str">
        <f>IF($E68="","",VLOOKUP($E68,'1MD ELO (2)'!$A$7:$O$80,3))</f>
        <v/>
      </c>
      <c r="H68" s="219"/>
      <c r="I68" s="219" t="str">
        <f>IF($E68="","",VLOOKUP($E68,'1MD ELO (2)'!$A$7:$O$80,4))</f>
        <v/>
      </c>
      <c r="J68" s="538"/>
      <c r="K68" s="202"/>
      <c r="L68" s="216"/>
      <c r="M68" s="217" t="str">
        <f>UPPER(IF(OR(L68="a",L68="as"),K67,IF(OR(L68="b",L68="bs"),K69,)))</f>
        <v/>
      </c>
      <c r="N68" s="542"/>
      <c r="O68" s="227"/>
      <c r="P68" s="227"/>
      <c r="Q68" s="227"/>
      <c r="R68" s="227"/>
      <c r="S68" s="207"/>
    </row>
    <row r="69" spans="1:19" s="63" customFormat="1" ht="9" customHeight="1" x14ac:dyDescent="0.25">
      <c r="A69" s="302" t="s">
        <v>217</v>
      </c>
      <c r="B69" s="197" t="str">
        <f>IF($E69="","",VLOOKUP($E69,'1MD ELO (2)'!$A$7:$O$80,14))</f>
        <v/>
      </c>
      <c r="C69" s="197" t="str">
        <f>IF($E69="","",VLOOKUP($E69,'1MD ELO (2)'!$A$7:$O$80,15))</f>
        <v/>
      </c>
      <c r="D69" s="198" t="str">
        <f>IF($E69="","",VLOOKUP($E69,'1MD ELO (2)'!$A$7:$O$80,5))</f>
        <v/>
      </c>
      <c r="E69" s="199"/>
      <c r="F69" s="219" t="str">
        <f>UPPER(IF($E69="","",VLOOKUP($E69,'1MD ELO (2)'!$A$7:$O$80,2)))</f>
        <v/>
      </c>
      <c r="G69" s="219" t="str">
        <f>IF($E69="","",VLOOKUP($E69,'1MD ELO (2)'!$A$7:$O$80,3))</f>
        <v/>
      </c>
      <c r="H69" s="219"/>
      <c r="I69" s="219" t="str">
        <f>IF($E69="","",VLOOKUP($E69,'1MD ELO (2)'!$A$7:$O$80,4))</f>
        <v/>
      </c>
      <c r="J69" s="537"/>
      <c r="K69" s="217" t="str">
        <f>UPPER(IF(OR(J70="a",J70="as"),F69,IF(OR(J70="b",J70="bs"),F70,)))</f>
        <v/>
      </c>
      <c r="L69" s="521"/>
      <c r="M69" s="202"/>
      <c r="N69" s="227"/>
      <c r="O69" s="227"/>
      <c r="P69" s="227"/>
      <c r="Q69" s="227"/>
      <c r="R69" s="227"/>
      <c r="S69" s="207"/>
    </row>
    <row r="70" spans="1:19" s="63" customFormat="1" ht="9" customHeight="1" x14ac:dyDescent="0.25">
      <c r="A70" s="234" t="s">
        <v>218</v>
      </c>
      <c r="B70" s="197" t="str">
        <f>IF($E70="","",VLOOKUP($E70,'1MD ELO (2)'!$A$7:$O$80,14))</f>
        <v/>
      </c>
      <c r="C70" s="197" t="str">
        <f>IF($E70="","",VLOOKUP($E70,'1MD ELO (2)'!$A$7:$O$80,15))</f>
        <v/>
      </c>
      <c r="D70" s="198" t="str">
        <f>IF($E70="","",VLOOKUP($E70,'1MD ELO (2)'!$A$7:$O$80,5))</f>
        <v/>
      </c>
      <c r="E70" s="199"/>
      <c r="F70" s="200" t="str">
        <f>UPPER(IF($E70="","",VLOOKUP($E70,'1MD ELO (2)'!$A$7:$O$80,2)))</f>
        <v/>
      </c>
      <c r="G70" s="200" t="str">
        <f>IF($E70="","",VLOOKUP($E70,'1MD ELO (2)'!$A$7:$O$80,3))</f>
        <v/>
      </c>
      <c r="H70" s="200"/>
      <c r="I70" s="200" t="str">
        <f>IF($E70="","",VLOOKUP($E70,'1MD ELO (2)'!$A$7:$O$80,4))</f>
        <v/>
      </c>
      <c r="J70" s="538"/>
      <c r="K70" s="202"/>
      <c r="L70" s="227"/>
      <c r="M70" s="227"/>
      <c r="N70" s="543"/>
      <c r="O70" s="227"/>
      <c r="P70" s="227"/>
      <c r="Q70" s="227"/>
      <c r="R70" s="227"/>
      <c r="S70" s="207"/>
    </row>
    <row r="71" spans="1:19" s="63" customFormat="1" ht="6" customHeight="1" x14ac:dyDescent="0.25">
      <c r="A71" s="554"/>
      <c r="B71" s="555"/>
      <c r="C71" s="555"/>
      <c r="D71" s="555"/>
      <c r="E71" s="556"/>
      <c r="F71" s="557"/>
      <c r="G71" s="557"/>
      <c r="H71" s="558"/>
      <c r="I71" s="557"/>
      <c r="J71" s="559"/>
      <c r="K71" s="227"/>
      <c r="L71" s="227"/>
      <c r="M71" s="227"/>
      <c r="N71" s="543"/>
      <c r="O71" s="227"/>
      <c r="P71" s="227"/>
      <c r="Q71" s="227"/>
      <c r="R71" s="227"/>
      <c r="S71" s="207"/>
    </row>
    <row r="72" spans="1:19" s="21" customFormat="1" ht="10.5" customHeight="1" x14ac:dyDescent="0.25">
      <c r="A72" s="242" t="s">
        <v>54</v>
      </c>
      <c r="B72" s="243"/>
      <c r="C72" s="243"/>
      <c r="D72" s="244"/>
      <c r="E72" s="560" t="s">
        <v>60</v>
      </c>
      <c r="F72" s="246" t="s">
        <v>61</v>
      </c>
      <c r="G72" s="560" t="s">
        <v>60</v>
      </c>
      <c r="H72" s="561" t="s">
        <v>61</v>
      </c>
      <c r="I72" s="247"/>
      <c r="J72" s="560" t="s">
        <v>60</v>
      </c>
      <c r="K72" s="246" t="s">
        <v>123</v>
      </c>
      <c r="L72" s="248"/>
      <c r="M72" s="246" t="s">
        <v>124</v>
      </c>
      <c r="N72" s="249"/>
      <c r="O72" s="250" t="s">
        <v>125</v>
      </c>
      <c r="P72" s="250"/>
      <c r="Q72" s="251"/>
      <c r="R72" s="252"/>
    </row>
    <row r="73" spans="1:19" s="21" customFormat="1" ht="9" customHeight="1" x14ac:dyDescent="0.25">
      <c r="A73" s="253" t="s">
        <v>65</v>
      </c>
      <c r="B73" s="254"/>
      <c r="C73" s="255"/>
      <c r="D73" s="256"/>
      <c r="E73" s="257">
        <v>1</v>
      </c>
      <c r="F73" s="562" t="str">
        <f>IF(E73&gt;$R$80,,UPPER(VLOOKUP(E73,'1MD ELO (2)'!$A$7:$Q$134,2)))</f>
        <v>NÁNÁSI</v>
      </c>
      <c r="G73" s="257">
        <v>9</v>
      </c>
      <c r="H73" s="258" t="str">
        <f>IF(G73&gt;$R$80,,UPPER(VLOOKUP(G73,'1MD ELO (2)'!$A$7:$Q$134,2)))</f>
        <v/>
      </c>
      <c r="I73" s="260"/>
      <c r="J73" s="261" t="s">
        <v>66</v>
      </c>
      <c r="K73" s="262"/>
      <c r="L73" s="263"/>
      <c r="M73" s="262"/>
      <c r="N73" s="264"/>
      <c r="O73" s="265" t="s">
        <v>67</v>
      </c>
      <c r="P73" s="266"/>
      <c r="Q73" s="266"/>
      <c r="R73" s="267"/>
    </row>
    <row r="74" spans="1:19" s="21" customFormat="1" ht="9" customHeight="1" x14ac:dyDescent="0.25">
      <c r="A74" s="268" t="s">
        <v>126</v>
      </c>
      <c r="B74" s="269"/>
      <c r="C74" s="270"/>
      <c r="D74" s="271"/>
      <c r="E74" s="257">
        <v>2</v>
      </c>
      <c r="F74" s="562" t="str">
        <f>IF(E74&gt;$R$80,,UPPER(VLOOKUP(E74,'1MD ELO (2)'!$A$7:$Q$134,2)))</f>
        <v>LENTE</v>
      </c>
      <c r="G74" s="257">
        <v>10</v>
      </c>
      <c r="H74" s="258" t="str">
        <f>IF(G74&gt;$R$80,,UPPER(VLOOKUP(G74,'1MD ELO (2)'!$A$7:$Q$134,2)))</f>
        <v/>
      </c>
      <c r="I74" s="260"/>
      <c r="J74" s="261" t="s">
        <v>69</v>
      </c>
      <c r="K74" s="262"/>
      <c r="L74" s="263"/>
      <c r="M74" s="262"/>
      <c r="N74" s="264"/>
      <c r="O74" s="272"/>
      <c r="P74" s="273"/>
      <c r="Q74" s="269"/>
      <c r="R74" s="274"/>
    </row>
    <row r="75" spans="1:19" s="21" customFormat="1" ht="9" customHeight="1" x14ac:dyDescent="0.25">
      <c r="A75" s="275"/>
      <c r="B75" s="276"/>
      <c r="C75" s="277"/>
      <c r="D75" s="278"/>
      <c r="E75" s="257">
        <v>3</v>
      </c>
      <c r="F75" s="562" t="str">
        <f>IF(E75&gt;$R$80,,UPPER(VLOOKUP(E75,'1MD ELO (2)'!$A$7:$Q$134,2)))</f>
        <v>SZABÓ</v>
      </c>
      <c r="G75" s="257">
        <v>11</v>
      </c>
      <c r="H75" s="258" t="str">
        <f>IF(G75&gt;$R$80,,UPPER(VLOOKUP(G75,'1MD ELO (2)'!$A$7:$Q$134,2)))</f>
        <v/>
      </c>
      <c r="I75" s="260"/>
      <c r="J75" s="261" t="s">
        <v>70</v>
      </c>
      <c r="K75" s="262"/>
      <c r="L75" s="263"/>
      <c r="M75" s="262"/>
      <c r="N75" s="264"/>
      <c r="O75" s="265" t="s">
        <v>71</v>
      </c>
      <c r="P75" s="266"/>
      <c r="Q75" s="266"/>
      <c r="R75" s="267"/>
    </row>
    <row r="76" spans="1:19" s="21" customFormat="1" ht="9" customHeight="1" x14ac:dyDescent="0.25">
      <c r="A76" s="279"/>
      <c r="B76" s="182"/>
      <c r="C76" s="182"/>
      <c r="D76" s="280"/>
      <c r="E76" s="257">
        <v>4</v>
      </c>
      <c r="F76" s="562" t="str">
        <f>IF(E76&gt;$R$80,,UPPER(VLOOKUP(E76,'1MD ELO (2)'!$A$7:$Q$134,2)))</f>
        <v/>
      </c>
      <c r="G76" s="257">
        <v>12</v>
      </c>
      <c r="H76" s="258" t="str">
        <f>IF(G76&gt;$R$80,,UPPER(VLOOKUP(G76,'1MD ELO (2)'!$A$7:$Q$134,2)))</f>
        <v/>
      </c>
      <c r="I76" s="260"/>
      <c r="J76" s="261" t="s">
        <v>72</v>
      </c>
      <c r="K76" s="262"/>
      <c r="L76" s="263"/>
      <c r="M76" s="262"/>
      <c r="N76" s="264"/>
      <c r="O76" s="262"/>
      <c r="P76" s="263"/>
      <c r="Q76" s="262"/>
      <c r="R76" s="264"/>
    </row>
    <row r="77" spans="1:19" s="21" customFormat="1" ht="9" customHeight="1" x14ac:dyDescent="0.25">
      <c r="A77" s="281"/>
      <c r="B77" s="282"/>
      <c r="C77" s="282"/>
      <c r="D77" s="283"/>
      <c r="E77" s="257">
        <v>5</v>
      </c>
      <c r="F77" s="562" t="str">
        <f>IF(E77&gt;$R$80,,UPPER(VLOOKUP(E77,'1MD ELO (2)'!$A$7:$Q$134,2)))</f>
        <v/>
      </c>
      <c r="G77" s="257">
        <v>13</v>
      </c>
      <c r="H77" s="258" t="str">
        <f>IF(G77&gt;$R$80,,UPPER(VLOOKUP(G77,'1MD ELO (2)'!$A$7:$Q$134,2)))</f>
        <v/>
      </c>
      <c r="I77" s="260"/>
      <c r="J77" s="261" t="s">
        <v>73</v>
      </c>
      <c r="K77" s="262"/>
      <c r="L77" s="263"/>
      <c r="M77" s="262"/>
      <c r="N77" s="264"/>
      <c r="O77" s="269"/>
      <c r="P77" s="273"/>
      <c r="Q77" s="269"/>
      <c r="R77" s="274"/>
    </row>
    <row r="78" spans="1:19" s="21" customFormat="1" ht="9" customHeight="1" x14ac:dyDescent="0.25">
      <c r="A78" s="284"/>
      <c r="B78" s="19"/>
      <c r="C78" s="182"/>
      <c r="D78" s="280"/>
      <c r="E78" s="257">
        <v>6</v>
      </c>
      <c r="F78" s="562" t="str">
        <f>IF(E78&gt;$R$80,,UPPER(VLOOKUP(E78,'1MD ELO (2)'!$A$7:$Q$134,2)))</f>
        <v/>
      </c>
      <c r="G78" s="257">
        <v>14</v>
      </c>
      <c r="H78" s="258" t="str">
        <f>IF(G78&gt;$R$80,,UPPER(VLOOKUP(G78,'1MD ELO (2)'!$A$7:$Q$134,2)))</f>
        <v/>
      </c>
      <c r="I78" s="260"/>
      <c r="J78" s="261" t="s">
        <v>74</v>
      </c>
      <c r="K78" s="262"/>
      <c r="L78" s="263"/>
      <c r="M78" s="262"/>
      <c r="N78" s="264"/>
      <c r="O78" s="265" t="s">
        <v>34</v>
      </c>
      <c r="P78" s="266"/>
      <c r="Q78" s="266"/>
      <c r="R78" s="267"/>
    </row>
    <row r="79" spans="1:19" s="21" customFormat="1" ht="9" customHeight="1" x14ac:dyDescent="0.25">
      <c r="A79" s="284"/>
      <c r="B79" s="19"/>
      <c r="C79" s="285"/>
      <c r="D79" s="286"/>
      <c r="E79" s="257">
        <v>7</v>
      </c>
      <c r="F79" s="562" t="str">
        <f>IF(E79&gt;$R$80,,UPPER(VLOOKUP(E79,'1MD ELO (2)'!$A$7:$Q$134,2)))</f>
        <v/>
      </c>
      <c r="G79" s="257">
        <v>15</v>
      </c>
      <c r="H79" s="258" t="str">
        <f>IF(G79&gt;$R$80,,UPPER(VLOOKUP(G79,'1MD ELO (2)'!$A$7:$Q$134,2)))</f>
        <v/>
      </c>
      <c r="I79" s="260"/>
      <c r="J79" s="261" t="s">
        <v>75</v>
      </c>
      <c r="K79" s="262"/>
      <c r="L79" s="263"/>
      <c r="M79" s="262"/>
      <c r="N79" s="264"/>
      <c r="O79" s="262"/>
      <c r="P79" s="263"/>
      <c r="Q79" s="262"/>
      <c r="R79" s="264"/>
    </row>
    <row r="80" spans="1:19" s="21" customFormat="1" ht="9" customHeight="1" x14ac:dyDescent="0.25">
      <c r="A80" s="287"/>
      <c r="B80" s="288"/>
      <c r="C80" s="289"/>
      <c r="D80" s="290"/>
      <c r="E80" s="291">
        <v>8</v>
      </c>
      <c r="F80" s="563" t="str">
        <f>IF(E80&gt;$R$80,,UPPER(VLOOKUP(E80,'1MD ELO (2)'!$A$7:$Q$134,2)))</f>
        <v/>
      </c>
      <c r="G80" s="291">
        <v>16</v>
      </c>
      <c r="H80" s="292" t="str">
        <f>IF(G80&gt;$R$80,,UPPER(VLOOKUP(G80,'1MD ELO (2)'!$A$7:$Q$134,2)))</f>
        <v/>
      </c>
      <c r="I80" s="294"/>
      <c r="J80" s="295" t="s">
        <v>76</v>
      </c>
      <c r="K80" s="269"/>
      <c r="L80" s="273"/>
      <c r="M80" s="269"/>
      <c r="N80" s="274"/>
      <c r="O80" s="269">
        <f>R4</f>
        <v>0</v>
      </c>
      <c r="P80" s="273"/>
      <c r="Q80" s="269"/>
      <c r="R80" s="296">
        <f>MIN(16,'1MD ELO (2)'!Q5)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960" priority="6">
      <formula>$E7&lt;17</formula>
    </cfRule>
  </conditionalFormatting>
  <conditionalFormatting sqref="G7:G70 I7:I70">
    <cfRule type="expression" dxfId="959" priority="15">
      <formula>AND($E7&lt;17,$C7&gt;0)</formula>
    </cfRule>
  </conditionalFormatting>
  <conditionalFormatting sqref="H7:H70">
    <cfRule type="expression" dxfId="958" priority="16">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957" priority="7">
      <formula>$O$1="CU"</formula>
    </cfRule>
  </conditionalFormatting>
  <conditionalFormatting sqref="K7 K9 K11 K13 K15 K17 K19 K21 Q22 K23 K25 K27 K29 K31 K33 K35 K37 K39 K41 K43 K45 K47 K49 K51 K53 Q54 K55 K57 K59 K61 K63 K65 K67 K69">
    <cfRule type="expression" dxfId="956" priority="8">
      <formula>J8="as"</formula>
    </cfRule>
    <cfRule type="expression" dxfId="955" priority="9">
      <formula>J8="bs"</formula>
    </cfRule>
  </conditionalFormatting>
  <conditionalFormatting sqref="M8 O10 M12 Q14 M16 O18 M20 M24 O26 M28 Q30 M32 O34 M36 Q38 M40 O42 M44 Q46 M48 O50 M52 M56 O58 M60 Q62 M64 O66 M68">
    <cfRule type="expression" dxfId="954" priority="10">
      <formula>L8="as"</formula>
    </cfRule>
    <cfRule type="expression" dxfId="953" priority="11">
      <formula>L8="bs"</formula>
    </cfRule>
  </conditionalFormatting>
  <conditionalFormatting sqref="M10 O14 M18 O23 M26 O30 M34 O38 M42 O46 M50 O55 M58 O62 M66">
    <cfRule type="expression" dxfId="952" priority="12">
      <formula>AND($O$1="CU",M10="Umpire")</formula>
    </cfRule>
    <cfRule type="expression" dxfId="951" priority="13">
      <formula>AND($O$1="CU",M10&lt;&gt;"Umpire",N10&lt;&gt;"")</formula>
    </cfRule>
    <cfRule type="expression" dxfId="950" priority="14">
      <formula>AND($O$1="CU",M10&lt;&gt;"Umpire")</formula>
    </cfRule>
  </conditionalFormatting>
  <conditionalFormatting sqref="O37">
    <cfRule type="expression" dxfId="949" priority="4">
      <formula>P23="as"</formula>
    </cfRule>
    <cfRule type="expression" dxfId="948" priority="5">
      <formula>P23="bs"</formula>
    </cfRule>
  </conditionalFormatting>
  <conditionalFormatting sqref="O39">
    <cfRule type="expression" dxfId="947" priority="2">
      <formula>P55="as"</formula>
    </cfRule>
    <cfRule type="expression" dxfId="946" priority="3">
      <formula>P55="bs"</formula>
    </cfRule>
  </conditionalFormatting>
  <dataValidations count="1">
    <dataValidation type="list" allowBlank="1" showInputMessage="1" sqref="M10 O14 M18 O23 M26 O30 M34 O38 M42 O46 M50 O55 M58 O62 M66" xr:uid="{00000000-0002-0000-2300-000000000000}">
      <formula1>$U$7:$U$16</formula1>
      <formula2>0</formula2>
    </dataValidation>
  </dataValidations>
  <printOptions horizontalCentered="1"/>
  <pageMargins left="0.35" right="0.35" top="0.35" bottom="0.35" header="0.511811023622047" footer="0.511811023622047"/>
  <pageSetup paperSize="9" orientation="portrait" horizontalDpi="300" verticalDpi="30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36866" r:id="rId3" name="Button 1">
              <controlPr defaultSize="0" autoPict="0">
                <anchor moveWithCells="1" sizeWithCells="1">
                  <from>
                    <xdr:col>12</xdr:col>
                    <xdr:colOff>548640</xdr:colOff>
                    <xdr:row>0</xdr:row>
                    <xdr:rowOff>7620</xdr:rowOff>
                  </from>
                  <to>
                    <xdr:col>14</xdr:col>
                    <xdr:colOff>388620</xdr:colOff>
                    <xdr:row>1</xdr:row>
                    <xdr:rowOff>45720</xdr:rowOff>
                  </to>
                </anchor>
              </controlPr>
            </control>
          </mc:Choice>
        </mc:AlternateContent>
        <mc:AlternateContent xmlns:mc="http://schemas.openxmlformats.org/markup-compatibility/2006">
          <mc:Choice Requires="x14">
            <control shapeId="36865" r:id="rId4" name="Button 2">
              <controlPr defaultSize="0" autoPict="0">
                <anchor moveWithCells="1" sizeWithCells="1">
                  <from>
                    <xdr:col>12</xdr:col>
                    <xdr:colOff>533400</xdr:colOff>
                    <xdr:row>0</xdr:row>
                    <xdr:rowOff>182880</xdr:rowOff>
                  </from>
                  <to>
                    <xdr:col>14</xdr:col>
                    <xdr:colOff>388620</xdr:colOff>
                    <xdr:row>1</xdr:row>
                    <xdr:rowOff>60960</xdr:rowOff>
                  </to>
                </anchor>
              </controlPr>
            </control>
          </mc:Choice>
        </mc:AlternateContent>
        <mc:AlternateContent xmlns:mc="http://schemas.openxmlformats.org/markup-compatibility/2006">
          <mc:Choice Requires="x14">
            <control shapeId="36868" r:id="rId5" name="Button 4">
              <controlPr defaultSize="0" autoFill="0" autoPict="0" altText="Legyen bíró">
                <anchor moveWithCells="1">
                  <from>
                    <xdr:col>12</xdr:col>
                    <xdr:colOff>685800</xdr:colOff>
                    <xdr:row>0</xdr:row>
                    <xdr:rowOff>7620</xdr:rowOff>
                  </from>
                  <to>
                    <xdr:col>14</xdr:col>
                    <xdr:colOff>487680</xdr:colOff>
                    <xdr:row>1</xdr:row>
                    <xdr:rowOff>-60960</xdr:rowOff>
                  </to>
                </anchor>
              </controlPr>
            </control>
          </mc:Choice>
        </mc:AlternateContent>
        <mc:AlternateContent xmlns:mc="http://schemas.openxmlformats.org/markup-compatibility/2006">
          <mc:Choice Requires="x14">
            <control shapeId="36869" r:id="rId6" name="Button 5">
              <controlPr defaultSize="0" autoFill="0" autoPict="0" altText="Nincs bíró">
                <anchor moveWithCells="1">
                  <from>
                    <xdr:col>12</xdr:col>
                    <xdr:colOff>662940</xdr:colOff>
                    <xdr:row>0</xdr:row>
                    <xdr:rowOff>228600</xdr:rowOff>
                  </from>
                  <to>
                    <xdr:col>14</xdr:col>
                    <xdr:colOff>487680</xdr:colOff>
                    <xdr:row>1</xdr:row>
                    <xdr:rowOff>76200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P87"/>
  <sheetViews>
    <sheetView showGridLines="0" showZeros="0" zoomScale="85" zoomScaleNormal="85" workbookViewId="0">
      <pane ySplit="7" topLeftCell="A8" activePane="bottomLeft" state="frozen"/>
      <selection pane="bottomLeft" activeCell="R11" sqref="R11"/>
    </sheetView>
  </sheetViews>
  <sheetFormatPr defaultColWidth="8.6640625" defaultRowHeight="12.75" customHeight="1" x14ac:dyDescent="0.25"/>
  <cols>
    <col min="1" max="1" width="4.33203125" customWidth="1"/>
    <col min="2" max="2" width="12.6640625" customWidth="1"/>
    <col min="3" max="3" width="13.109375" customWidth="1"/>
    <col min="4" max="4" width="11.44140625" style="45" customWidth="1"/>
    <col min="5" max="5" width="12" style="45" customWidth="1"/>
    <col min="6" max="6" width="5.88671875" style="45" customWidth="1"/>
    <col min="7" max="7" width="2.5546875" style="45" customWidth="1"/>
    <col min="8" max="8" width="11.109375" style="93" customWidth="1"/>
    <col min="9" max="9" width="11.109375" style="45" customWidth="1"/>
    <col min="10" max="10" width="12" style="45" customWidth="1"/>
    <col min="11" max="11" width="11.6640625" style="45" customWidth="1"/>
    <col min="12" max="12" width="5.88671875" style="45" customWidth="1"/>
    <col min="13" max="13" width="11.33203125" style="45" customWidth="1"/>
    <col min="14" max="16" width="5.88671875" style="45" customWidth="1"/>
  </cols>
  <sheetData>
    <row r="1" spans="1:16" ht="24.6" x14ac:dyDescent="0.4">
      <c r="A1" s="96" t="str">
        <f>Altalanos!$A$6</f>
        <v>Diákolimpia / H-B vm</v>
      </c>
      <c r="B1" s="96"/>
      <c r="C1" s="96"/>
      <c r="D1" s="107"/>
      <c r="E1" s="107"/>
      <c r="F1" s="564"/>
      <c r="G1" s="564"/>
      <c r="H1" s="98" t="s">
        <v>219</v>
      </c>
      <c r="I1" s="107"/>
      <c r="J1" s="565"/>
      <c r="K1" s="565"/>
      <c r="L1" s="565"/>
      <c r="M1" s="565"/>
      <c r="N1" s="565"/>
      <c r="O1" s="566"/>
      <c r="P1" s="567"/>
    </row>
    <row r="2" spans="1:16" ht="13.2" x14ac:dyDescent="0.25">
      <c r="A2" s="103" t="str">
        <f>Altalanos!$A$8</f>
        <v>I. (U8) – Fiú / B</v>
      </c>
      <c r="B2" s="103" t="s">
        <v>32</v>
      </c>
      <c r="C2" s="168" t="str">
        <f>Altalanos!$B$8</f>
        <v>I. (U8) – Lány / B</v>
      </c>
      <c r="D2" s="568"/>
      <c r="E2" s="568"/>
      <c r="F2" s="568"/>
      <c r="G2" s="568"/>
      <c r="H2" s="98" t="s">
        <v>220</v>
      </c>
      <c r="I2" s="323"/>
      <c r="J2" s="323"/>
      <c r="K2" s="109"/>
      <c r="L2" s="109"/>
      <c r="M2" s="109"/>
      <c r="N2" s="109"/>
      <c r="O2" s="569"/>
      <c r="P2" s="108"/>
    </row>
    <row r="3" spans="1:16" s="10" customFormat="1" ht="13.2" x14ac:dyDescent="0.25">
      <c r="A3" s="570" t="s">
        <v>221</v>
      </c>
      <c r="B3" s="571"/>
      <c r="C3" s="572"/>
      <c r="D3" s="573"/>
      <c r="E3" s="574"/>
      <c r="F3" s="575"/>
      <c r="G3" s="575"/>
      <c r="H3" s="8"/>
      <c r="I3" s="575"/>
      <c r="J3" s="576"/>
      <c r="K3" s="576"/>
      <c r="L3" s="576"/>
      <c r="M3" s="577" t="s">
        <v>34</v>
      </c>
      <c r="N3" s="118"/>
      <c r="O3" s="118"/>
      <c r="P3" s="578"/>
    </row>
    <row r="4" spans="1:16" s="10" customFormat="1" ht="13.2" x14ac:dyDescent="0.25">
      <c r="A4" s="56" t="s">
        <v>24</v>
      </c>
      <c r="B4" s="56"/>
      <c r="C4" s="54" t="s">
        <v>13</v>
      </c>
      <c r="D4" s="54"/>
      <c r="E4" s="54"/>
      <c r="F4" s="54"/>
      <c r="G4" s="54"/>
      <c r="H4" s="54" t="s">
        <v>35</v>
      </c>
      <c r="I4" s="56"/>
      <c r="J4" s="57"/>
      <c r="K4" s="57"/>
      <c r="L4" s="57" t="s">
        <v>36</v>
      </c>
      <c r="M4" s="579"/>
      <c r="N4" s="451"/>
      <c r="O4" s="451"/>
      <c r="P4" s="126"/>
    </row>
    <row r="5" spans="1:16" s="10" customFormat="1" ht="13.2" x14ac:dyDescent="0.25">
      <c r="A5" s="712" t="str">
        <f>Altalanos!$A$10</f>
        <v>2025. 04. 29-30.</v>
      </c>
      <c r="B5" s="712"/>
      <c r="C5" s="176" t="str">
        <f>Altalanos!$C$10</f>
        <v>Berettyóújfalu</v>
      </c>
      <c r="D5" s="128"/>
      <c r="E5" s="128"/>
      <c r="F5" s="128"/>
      <c r="G5" s="128"/>
      <c r="H5" s="179"/>
      <c r="I5" s="180"/>
      <c r="J5" s="129"/>
      <c r="K5" s="129"/>
      <c r="L5" s="129">
        <f>Altalanos!$E$10</f>
        <v>0</v>
      </c>
      <c r="M5" s="131"/>
      <c r="N5" s="180"/>
      <c r="O5" s="180"/>
      <c r="P5" s="580">
        <f>COUNTA(P8:P87)</f>
        <v>0</v>
      </c>
    </row>
    <row r="6" spans="1:16" s="583" customFormat="1" ht="12" customHeight="1" x14ac:dyDescent="0.25">
      <c r="A6" s="581"/>
      <c r="B6" s="729" t="s">
        <v>222</v>
      </c>
      <c r="C6" s="729"/>
      <c r="D6" s="729"/>
      <c r="E6" s="729"/>
      <c r="F6" s="729"/>
      <c r="G6" s="582"/>
      <c r="H6" s="730" t="s">
        <v>223</v>
      </c>
      <c r="I6" s="730"/>
      <c r="J6" s="730"/>
      <c r="K6" s="730"/>
      <c r="L6" s="730"/>
      <c r="M6" s="730" t="s">
        <v>224</v>
      </c>
      <c r="N6" s="730"/>
      <c r="O6" s="730"/>
      <c r="P6" s="730"/>
    </row>
    <row r="7" spans="1:16" ht="47.25" customHeight="1" x14ac:dyDescent="0.25">
      <c r="A7" s="584" t="s">
        <v>225</v>
      </c>
      <c r="B7" s="134" t="s">
        <v>27</v>
      </c>
      <c r="C7" s="134" t="s">
        <v>28</v>
      </c>
      <c r="D7" s="134" t="s">
        <v>38</v>
      </c>
      <c r="E7" s="134" t="s">
        <v>39</v>
      </c>
      <c r="F7" s="585" t="s">
        <v>226</v>
      </c>
      <c r="G7" s="586" t="s">
        <v>40</v>
      </c>
      <c r="H7" s="584" t="s">
        <v>27</v>
      </c>
      <c r="I7" s="134" t="s">
        <v>28</v>
      </c>
      <c r="J7" s="134" t="s">
        <v>38</v>
      </c>
      <c r="K7" s="134" t="s">
        <v>39</v>
      </c>
      <c r="L7" s="135" t="s">
        <v>227</v>
      </c>
      <c r="M7" s="584" t="s">
        <v>40</v>
      </c>
      <c r="N7" s="587" t="s">
        <v>228</v>
      </c>
      <c r="O7" s="134" t="s">
        <v>229</v>
      </c>
      <c r="P7" s="135" t="s">
        <v>49</v>
      </c>
    </row>
    <row r="8" spans="1:16" s="72" customFormat="1" ht="18.75" customHeight="1" x14ac:dyDescent="0.25">
      <c r="A8" s="588">
        <v>1</v>
      </c>
      <c r="B8" s="589"/>
      <c r="C8" s="145"/>
      <c r="D8" s="146"/>
      <c r="E8" s="146"/>
      <c r="F8" s="590"/>
      <c r="G8" s="591"/>
      <c r="H8" s="592"/>
      <c r="I8" s="593"/>
      <c r="J8" s="146"/>
      <c r="K8" s="146"/>
      <c r="L8" s="160"/>
      <c r="M8" s="146"/>
      <c r="N8" s="160"/>
      <c r="O8" s="594">
        <f t="shared" ref="O8:O26" si="0">SUM(F8,L8)</f>
        <v>0</v>
      </c>
      <c r="P8" s="160"/>
    </row>
    <row r="9" spans="1:16" s="72" customFormat="1" ht="18.75" customHeight="1" x14ac:dyDescent="0.25">
      <c r="A9" s="595">
        <v>2</v>
      </c>
      <c r="B9" s="589"/>
      <c r="C9" s="145"/>
      <c r="D9" s="146"/>
      <c r="E9" s="146"/>
      <c r="F9" s="590"/>
      <c r="G9" s="591"/>
      <c r="H9" s="592"/>
      <c r="I9" s="593"/>
      <c r="J9" s="146"/>
      <c r="K9" s="146"/>
      <c r="L9" s="590"/>
      <c r="M9" s="146"/>
      <c r="N9" s="160"/>
      <c r="O9" s="594">
        <f t="shared" si="0"/>
        <v>0</v>
      </c>
      <c r="P9" s="160"/>
    </row>
    <row r="10" spans="1:16" s="72" customFormat="1" ht="18.75" customHeight="1" x14ac:dyDescent="0.25">
      <c r="A10" s="595">
        <v>3</v>
      </c>
      <c r="B10" s="589"/>
      <c r="C10" s="145"/>
      <c r="D10" s="146"/>
      <c r="E10" s="146"/>
      <c r="F10" s="590"/>
      <c r="G10" s="591"/>
      <c r="H10" s="592"/>
      <c r="I10" s="593"/>
      <c r="J10" s="146"/>
      <c r="K10" s="146"/>
      <c r="L10" s="590"/>
      <c r="M10" s="146"/>
      <c r="N10" s="160"/>
      <c r="O10" s="594">
        <f t="shared" si="0"/>
        <v>0</v>
      </c>
      <c r="P10" s="160"/>
    </row>
    <row r="11" spans="1:16" s="72" customFormat="1" ht="18.75" customHeight="1" x14ac:dyDescent="0.25">
      <c r="A11" s="595">
        <v>4</v>
      </c>
      <c r="B11" s="589"/>
      <c r="C11" s="145"/>
      <c r="D11" s="146"/>
      <c r="E11" s="596"/>
      <c r="F11" s="160"/>
      <c r="G11" s="591"/>
      <c r="H11" s="589"/>
      <c r="I11" s="145"/>
      <c r="J11" s="146"/>
      <c r="K11" s="596"/>
      <c r="L11" s="160"/>
      <c r="M11" s="146"/>
      <c r="N11" s="160"/>
      <c r="O11" s="594">
        <f t="shared" si="0"/>
        <v>0</v>
      </c>
      <c r="P11" s="160"/>
    </row>
    <row r="12" spans="1:16" s="72" customFormat="1" ht="18.75" customHeight="1" x14ac:dyDescent="0.25">
      <c r="A12" s="595">
        <v>5</v>
      </c>
      <c r="B12" s="589"/>
      <c r="C12" s="145"/>
      <c r="D12" s="146"/>
      <c r="E12" s="146"/>
      <c r="F12" s="590"/>
      <c r="G12" s="591"/>
      <c r="H12" s="592"/>
      <c r="I12" s="593"/>
      <c r="J12" s="146"/>
      <c r="K12" s="146"/>
      <c r="L12" s="590"/>
      <c r="M12" s="146"/>
      <c r="N12" s="160"/>
      <c r="O12" s="594">
        <f t="shared" si="0"/>
        <v>0</v>
      </c>
      <c r="P12" s="160"/>
    </row>
    <row r="13" spans="1:16" s="72" customFormat="1" ht="18.75" customHeight="1" x14ac:dyDescent="0.25">
      <c r="A13" s="595">
        <v>6</v>
      </c>
      <c r="B13" s="589"/>
      <c r="C13" s="145"/>
      <c r="D13" s="146"/>
      <c r="E13" s="596"/>
      <c r="F13" s="160"/>
      <c r="G13" s="591"/>
      <c r="H13" s="589"/>
      <c r="I13" s="145"/>
      <c r="J13" s="146"/>
      <c r="K13" s="596"/>
      <c r="L13" s="160"/>
      <c r="M13" s="146"/>
      <c r="N13" s="160"/>
      <c r="O13" s="594">
        <f t="shared" si="0"/>
        <v>0</v>
      </c>
      <c r="P13" s="160"/>
    </row>
    <row r="14" spans="1:16" s="72" customFormat="1" ht="18.75" customHeight="1" x14ac:dyDescent="0.25">
      <c r="A14" s="595">
        <v>7</v>
      </c>
      <c r="B14" s="589"/>
      <c r="C14" s="145"/>
      <c r="D14" s="146"/>
      <c r="E14" s="596"/>
      <c r="F14" s="160"/>
      <c r="G14" s="591"/>
      <c r="H14" s="589"/>
      <c r="I14" s="145"/>
      <c r="J14" s="146"/>
      <c r="K14" s="596"/>
      <c r="L14" s="160"/>
      <c r="M14" s="146"/>
      <c r="N14" s="160"/>
      <c r="O14" s="594">
        <f t="shared" si="0"/>
        <v>0</v>
      </c>
      <c r="P14" s="160"/>
    </row>
    <row r="15" spans="1:16" s="72" customFormat="1" ht="18.75" customHeight="1" x14ac:dyDescent="0.25">
      <c r="A15" s="595">
        <v>8</v>
      </c>
      <c r="B15" s="589"/>
      <c r="C15" s="145"/>
      <c r="D15" s="146"/>
      <c r="E15" s="596"/>
      <c r="F15" s="160"/>
      <c r="G15" s="591"/>
      <c r="H15" s="589"/>
      <c r="I15" s="145"/>
      <c r="J15" s="146"/>
      <c r="K15" s="596"/>
      <c r="L15" s="160"/>
      <c r="M15" s="146"/>
      <c r="N15" s="160"/>
      <c r="O15" s="594">
        <f t="shared" si="0"/>
        <v>0</v>
      </c>
      <c r="P15" s="160"/>
    </row>
    <row r="16" spans="1:16" s="72" customFormat="1" ht="18.75" customHeight="1" x14ac:dyDescent="0.25">
      <c r="A16" s="595">
        <v>9</v>
      </c>
      <c r="B16" s="589"/>
      <c r="C16" s="145"/>
      <c r="D16" s="146"/>
      <c r="E16" s="596"/>
      <c r="F16" s="160"/>
      <c r="G16" s="591"/>
      <c r="H16" s="589"/>
      <c r="I16" s="145"/>
      <c r="J16" s="146"/>
      <c r="K16" s="596"/>
      <c r="L16" s="160"/>
      <c r="M16" s="146"/>
      <c r="N16" s="597"/>
      <c r="O16" s="594">
        <f t="shared" si="0"/>
        <v>0</v>
      </c>
      <c r="P16" s="160"/>
    </row>
    <row r="17" spans="1:16" s="72" customFormat="1" ht="18.75" customHeight="1" x14ac:dyDescent="0.25">
      <c r="A17" s="595">
        <v>10</v>
      </c>
      <c r="B17" s="589"/>
      <c r="C17" s="145"/>
      <c r="D17" s="146"/>
      <c r="E17" s="596"/>
      <c r="F17" s="160"/>
      <c r="G17" s="591"/>
      <c r="H17" s="589"/>
      <c r="I17" s="145"/>
      <c r="J17" s="146"/>
      <c r="K17" s="596"/>
      <c r="L17" s="160"/>
      <c r="M17" s="146"/>
      <c r="N17" s="160"/>
      <c r="O17" s="594">
        <f t="shared" si="0"/>
        <v>0</v>
      </c>
      <c r="P17" s="160"/>
    </row>
    <row r="18" spans="1:16" s="72" customFormat="1" ht="18.75" customHeight="1" x14ac:dyDescent="0.25">
      <c r="A18" s="595">
        <v>11</v>
      </c>
      <c r="B18" s="589"/>
      <c r="C18" s="145"/>
      <c r="D18" s="146"/>
      <c r="E18" s="596"/>
      <c r="F18" s="160"/>
      <c r="G18" s="591"/>
      <c r="H18" s="589"/>
      <c r="I18" s="145"/>
      <c r="J18" s="146"/>
      <c r="K18" s="598"/>
      <c r="L18" s="160"/>
      <c r="M18" s="146"/>
      <c r="N18" s="160"/>
      <c r="O18" s="594">
        <f t="shared" si="0"/>
        <v>0</v>
      </c>
      <c r="P18" s="160"/>
    </row>
    <row r="19" spans="1:16" s="72" customFormat="1" ht="18.75" customHeight="1" x14ac:dyDescent="0.25">
      <c r="A19" s="595">
        <v>12</v>
      </c>
      <c r="B19" s="589"/>
      <c r="C19" s="145"/>
      <c r="D19" s="146"/>
      <c r="E19" s="596"/>
      <c r="F19" s="160"/>
      <c r="G19" s="591"/>
      <c r="H19" s="589"/>
      <c r="I19" s="145"/>
      <c r="J19" s="146"/>
      <c r="K19" s="596"/>
      <c r="L19" s="160"/>
      <c r="M19" s="146"/>
      <c r="N19" s="160"/>
      <c r="O19" s="594">
        <f t="shared" si="0"/>
        <v>0</v>
      </c>
      <c r="P19" s="160"/>
    </row>
    <row r="20" spans="1:16" s="72" customFormat="1" ht="18.75" customHeight="1" x14ac:dyDescent="0.25">
      <c r="A20" s="595">
        <v>13</v>
      </c>
      <c r="B20" s="589"/>
      <c r="C20" s="145"/>
      <c r="D20" s="146"/>
      <c r="E20" s="596"/>
      <c r="F20" s="160"/>
      <c r="G20" s="591"/>
      <c r="H20" s="589"/>
      <c r="I20" s="145"/>
      <c r="J20" s="146"/>
      <c r="K20" s="596"/>
      <c r="L20" s="160"/>
      <c r="M20" s="146"/>
      <c r="N20" s="160"/>
      <c r="O20" s="594">
        <f t="shared" si="0"/>
        <v>0</v>
      </c>
      <c r="P20" s="160"/>
    </row>
    <row r="21" spans="1:16" s="72" customFormat="1" ht="18.75" customHeight="1" x14ac:dyDescent="0.25">
      <c r="A21" s="595">
        <v>14</v>
      </c>
      <c r="B21" s="589"/>
      <c r="C21" s="145"/>
      <c r="D21" s="146"/>
      <c r="E21" s="596"/>
      <c r="F21" s="160"/>
      <c r="G21" s="591"/>
      <c r="H21" s="589"/>
      <c r="I21" s="145"/>
      <c r="J21" s="146"/>
      <c r="K21" s="599"/>
      <c r="L21" s="160"/>
      <c r="M21" s="146"/>
      <c r="N21" s="160"/>
      <c r="O21" s="594">
        <f t="shared" si="0"/>
        <v>0</v>
      </c>
      <c r="P21" s="160"/>
    </row>
    <row r="22" spans="1:16" s="72" customFormat="1" ht="18.75" customHeight="1" x14ac:dyDescent="0.25">
      <c r="A22" s="595">
        <v>15</v>
      </c>
      <c r="B22" s="589"/>
      <c r="C22" s="145"/>
      <c r="D22" s="146"/>
      <c r="E22" s="596"/>
      <c r="F22" s="160"/>
      <c r="G22" s="591"/>
      <c r="H22" s="589"/>
      <c r="I22" s="145"/>
      <c r="J22" s="146"/>
      <c r="K22" s="596"/>
      <c r="L22" s="160"/>
      <c r="M22" s="146"/>
      <c r="N22" s="160"/>
      <c r="O22" s="594">
        <f t="shared" si="0"/>
        <v>0</v>
      </c>
      <c r="P22" s="160"/>
    </row>
    <row r="23" spans="1:16" s="72" customFormat="1" ht="18.75" customHeight="1" x14ac:dyDescent="0.25">
      <c r="A23" s="600">
        <v>16</v>
      </c>
      <c r="B23" s="589"/>
      <c r="C23" s="145"/>
      <c r="D23" s="146"/>
      <c r="E23" s="596"/>
      <c r="F23" s="160"/>
      <c r="G23" s="591"/>
      <c r="H23" s="589"/>
      <c r="I23" s="145"/>
      <c r="J23" s="146"/>
      <c r="K23" s="596"/>
      <c r="L23" s="160"/>
      <c r="M23" s="146"/>
      <c r="N23" s="160"/>
      <c r="O23" s="594">
        <f t="shared" si="0"/>
        <v>0</v>
      </c>
      <c r="P23" s="160"/>
    </row>
    <row r="24" spans="1:16" s="601" customFormat="1" ht="18.75" customHeight="1" x14ac:dyDescent="0.2">
      <c r="A24" s="600">
        <v>17</v>
      </c>
      <c r="B24" s="589"/>
      <c r="C24" s="145"/>
      <c r="D24" s="146"/>
      <c r="E24" s="596"/>
      <c r="F24" s="160"/>
      <c r="G24" s="591"/>
      <c r="H24" s="589"/>
      <c r="I24" s="145"/>
      <c r="J24" s="146"/>
      <c r="K24" s="596"/>
      <c r="L24" s="160"/>
      <c r="M24" s="146"/>
      <c r="N24" s="160"/>
      <c r="O24" s="594">
        <f t="shared" si="0"/>
        <v>0</v>
      </c>
      <c r="P24" s="160"/>
    </row>
    <row r="25" spans="1:16" s="601" customFormat="1" ht="18.75" customHeight="1" x14ac:dyDescent="0.2">
      <c r="A25" s="600">
        <v>18</v>
      </c>
      <c r="B25" s="589"/>
      <c r="C25" s="145"/>
      <c r="D25" s="146"/>
      <c r="E25" s="596"/>
      <c r="F25" s="160"/>
      <c r="G25" s="591"/>
      <c r="H25" s="589"/>
      <c r="I25" s="145"/>
      <c r="J25" s="146"/>
      <c r="K25" s="596"/>
      <c r="L25" s="160"/>
      <c r="M25" s="146"/>
      <c r="N25" s="160"/>
      <c r="O25" s="594">
        <f t="shared" si="0"/>
        <v>0</v>
      </c>
      <c r="P25" s="160"/>
    </row>
    <row r="26" spans="1:16" s="601" customFormat="1" ht="18.75" customHeight="1" x14ac:dyDescent="0.2">
      <c r="A26" s="600">
        <v>19</v>
      </c>
      <c r="B26" s="589"/>
      <c r="C26" s="145"/>
      <c r="D26" s="146"/>
      <c r="E26" s="596"/>
      <c r="F26" s="160"/>
      <c r="G26" s="591"/>
      <c r="H26" s="589"/>
      <c r="I26" s="145"/>
      <c r="J26" s="146"/>
      <c r="K26" s="596"/>
      <c r="L26" s="160"/>
      <c r="M26" s="146"/>
      <c r="N26" s="160"/>
      <c r="O26" s="594">
        <f t="shared" si="0"/>
        <v>0</v>
      </c>
      <c r="P26" s="160"/>
    </row>
    <row r="27" spans="1:16" s="601" customFormat="1" ht="18.75" customHeight="1" x14ac:dyDescent="0.2">
      <c r="A27" s="600">
        <v>20</v>
      </c>
      <c r="B27" s="589"/>
      <c r="C27" s="145"/>
      <c r="D27" s="146"/>
      <c r="E27" s="146"/>
      <c r="F27" s="590"/>
      <c r="G27" s="591"/>
      <c r="H27" s="592"/>
      <c r="I27" s="593"/>
      <c r="J27" s="146"/>
      <c r="K27" s="146"/>
      <c r="L27" s="590"/>
      <c r="M27" s="146"/>
      <c r="N27" s="160"/>
      <c r="O27" s="594"/>
      <c r="P27" s="160"/>
    </row>
    <row r="28" spans="1:16" s="601" customFormat="1" ht="18.75" customHeight="1" x14ac:dyDescent="0.2">
      <c r="A28" s="600">
        <v>21</v>
      </c>
      <c r="B28" s="589"/>
      <c r="C28" s="145"/>
      <c r="D28" s="146"/>
      <c r="E28" s="146"/>
      <c r="F28" s="590"/>
      <c r="G28" s="591"/>
      <c r="H28" s="592"/>
      <c r="I28" s="593"/>
      <c r="J28" s="146"/>
      <c r="K28" s="146"/>
      <c r="L28" s="590"/>
      <c r="M28" s="146"/>
      <c r="N28" s="160"/>
      <c r="O28" s="594"/>
      <c r="P28" s="160"/>
    </row>
    <row r="29" spans="1:16" s="601" customFormat="1" ht="18.75" customHeight="1" x14ac:dyDescent="0.2">
      <c r="A29" s="588">
        <v>22</v>
      </c>
      <c r="B29" s="589"/>
      <c r="C29" s="145"/>
      <c r="D29" s="146"/>
      <c r="E29" s="146"/>
      <c r="F29" s="590"/>
      <c r="G29" s="591"/>
      <c r="H29" s="592"/>
      <c r="I29" s="593"/>
      <c r="J29" s="146"/>
      <c r="K29" s="146"/>
      <c r="L29" s="590"/>
      <c r="M29" s="146"/>
      <c r="N29" s="160"/>
      <c r="O29" s="594"/>
      <c r="P29" s="160"/>
    </row>
    <row r="30" spans="1:16" s="601" customFormat="1" ht="18.75" customHeight="1" x14ac:dyDescent="0.2">
      <c r="A30" s="595">
        <v>23</v>
      </c>
      <c r="B30" s="589"/>
      <c r="C30" s="145"/>
      <c r="D30" s="146"/>
      <c r="E30" s="146"/>
      <c r="F30" s="590"/>
      <c r="G30" s="591"/>
      <c r="H30" s="592"/>
      <c r="I30" s="593"/>
      <c r="J30" s="146"/>
      <c r="K30" s="146"/>
      <c r="L30" s="590"/>
      <c r="M30" s="146"/>
      <c r="N30" s="160"/>
      <c r="O30" s="594"/>
      <c r="P30" s="160"/>
    </row>
    <row r="31" spans="1:16" s="601" customFormat="1" ht="18.75" customHeight="1" x14ac:dyDescent="0.2">
      <c r="A31" s="595">
        <v>24</v>
      </c>
      <c r="B31" s="589"/>
      <c r="C31" s="145"/>
      <c r="D31" s="146"/>
      <c r="E31" s="146"/>
      <c r="F31" s="590"/>
      <c r="G31" s="591"/>
      <c r="H31" s="592"/>
      <c r="I31" s="593"/>
      <c r="J31" s="146"/>
      <c r="K31" s="146"/>
      <c r="L31" s="590"/>
      <c r="M31" s="146"/>
      <c r="N31" s="160"/>
      <c r="O31" s="594"/>
      <c r="P31" s="160"/>
    </row>
    <row r="32" spans="1:16" ht="18.75" customHeight="1" x14ac:dyDescent="0.25">
      <c r="A32" s="595">
        <v>25</v>
      </c>
      <c r="B32" s="589"/>
      <c r="C32" s="145"/>
      <c r="D32" s="146"/>
      <c r="E32" s="146"/>
      <c r="F32" s="590"/>
      <c r="G32" s="591"/>
      <c r="H32" s="592"/>
      <c r="I32" s="593"/>
      <c r="J32" s="146"/>
      <c r="K32" s="146"/>
      <c r="L32" s="590"/>
      <c r="M32" s="146"/>
      <c r="N32" s="160"/>
      <c r="O32" s="594"/>
      <c r="P32" s="160"/>
    </row>
    <row r="33" spans="1:16" ht="18.75" customHeight="1" x14ac:dyDescent="0.25">
      <c r="A33" s="588">
        <v>26</v>
      </c>
      <c r="B33" s="589"/>
      <c r="C33" s="145"/>
      <c r="D33" s="146"/>
      <c r="E33" s="146"/>
      <c r="F33" s="590"/>
      <c r="G33" s="591"/>
      <c r="H33" s="592"/>
      <c r="I33" s="593"/>
      <c r="J33" s="146"/>
      <c r="K33" s="146"/>
      <c r="L33" s="590"/>
      <c r="M33" s="146"/>
      <c r="N33" s="160"/>
      <c r="O33" s="594"/>
      <c r="P33" s="160"/>
    </row>
    <row r="34" spans="1:16" ht="18.75" customHeight="1" x14ac:dyDescent="0.25">
      <c r="A34" s="595">
        <v>27</v>
      </c>
      <c r="B34" s="589"/>
      <c r="C34" s="145"/>
      <c r="D34" s="146"/>
      <c r="E34" s="146"/>
      <c r="F34" s="590"/>
      <c r="G34" s="591"/>
      <c r="H34" s="592"/>
      <c r="I34" s="593"/>
      <c r="J34" s="146"/>
      <c r="K34" s="146"/>
      <c r="L34" s="590"/>
      <c r="M34" s="146"/>
      <c r="N34" s="160"/>
      <c r="O34" s="594"/>
      <c r="P34" s="160"/>
    </row>
    <row r="35" spans="1:16" ht="18.75" customHeight="1" x14ac:dyDescent="0.25">
      <c r="A35" s="595">
        <v>28</v>
      </c>
      <c r="B35" s="589"/>
      <c r="C35" s="145"/>
      <c r="D35" s="146"/>
      <c r="E35" s="146"/>
      <c r="F35" s="590"/>
      <c r="G35" s="591"/>
      <c r="H35" s="592"/>
      <c r="I35" s="593"/>
      <c r="J35" s="146"/>
      <c r="K35" s="146"/>
      <c r="L35" s="590"/>
      <c r="M35" s="146"/>
      <c r="N35" s="160"/>
      <c r="O35" s="594"/>
      <c r="P35" s="160"/>
    </row>
    <row r="36" spans="1:16" ht="18.75" customHeight="1" x14ac:dyDescent="0.25">
      <c r="A36" s="595">
        <v>29</v>
      </c>
      <c r="B36" s="589"/>
      <c r="C36" s="145"/>
      <c r="D36" s="146"/>
      <c r="E36" s="146"/>
      <c r="F36" s="590"/>
      <c r="G36" s="591"/>
      <c r="H36" s="592"/>
      <c r="I36" s="593"/>
      <c r="J36" s="146"/>
      <c r="K36" s="146"/>
      <c r="L36" s="590"/>
      <c r="M36" s="146"/>
      <c r="N36" s="160"/>
      <c r="O36" s="594"/>
      <c r="P36" s="160"/>
    </row>
    <row r="37" spans="1:16" ht="18.75" customHeight="1" x14ac:dyDescent="0.25">
      <c r="A37" s="595">
        <v>30</v>
      </c>
      <c r="B37" s="589"/>
      <c r="C37" s="145"/>
      <c r="D37" s="146"/>
      <c r="E37" s="146"/>
      <c r="F37" s="590"/>
      <c r="G37" s="591"/>
      <c r="H37" s="592"/>
      <c r="I37" s="593"/>
      <c r="J37" s="146"/>
      <c r="K37" s="146"/>
      <c r="L37" s="590"/>
      <c r="M37" s="146"/>
      <c r="N37" s="160"/>
      <c r="O37" s="594"/>
      <c r="P37" s="160"/>
    </row>
    <row r="38" spans="1:16" ht="18.75" customHeight="1" x14ac:dyDescent="0.25">
      <c r="A38" s="595">
        <v>31</v>
      </c>
      <c r="B38" s="589"/>
      <c r="C38" s="145"/>
      <c r="D38" s="146"/>
      <c r="E38" s="146"/>
      <c r="F38" s="590"/>
      <c r="G38" s="591"/>
      <c r="H38" s="592"/>
      <c r="I38" s="593"/>
      <c r="J38" s="146"/>
      <c r="K38" s="146"/>
      <c r="L38" s="590"/>
      <c r="M38" s="146"/>
      <c r="N38" s="160"/>
      <c r="O38" s="594"/>
      <c r="P38" s="160"/>
    </row>
    <row r="39" spans="1:16" ht="18.75" customHeight="1" x14ac:dyDescent="0.25">
      <c r="A39" s="595">
        <v>32</v>
      </c>
      <c r="B39" s="589"/>
      <c r="C39" s="145"/>
      <c r="D39" s="146"/>
      <c r="E39" s="146"/>
      <c r="F39" s="590"/>
      <c r="G39" s="591"/>
      <c r="H39" s="592"/>
      <c r="I39" s="593"/>
      <c r="J39" s="146"/>
      <c r="K39" s="146"/>
      <c r="L39" s="590"/>
      <c r="M39" s="146"/>
      <c r="N39" s="160"/>
      <c r="O39" s="594"/>
      <c r="P39" s="160"/>
    </row>
    <row r="40" spans="1:16" ht="18.75" customHeight="1" x14ac:dyDescent="0.25">
      <c r="A40" s="600"/>
      <c r="B40" s="589"/>
      <c r="C40" s="145"/>
      <c r="D40" s="146"/>
      <c r="E40" s="146"/>
      <c r="F40" s="590"/>
      <c r="G40" s="591"/>
      <c r="H40" s="592"/>
      <c r="I40" s="593"/>
      <c r="J40" s="146"/>
      <c r="K40" s="146"/>
      <c r="L40" s="590"/>
      <c r="M40" s="146"/>
      <c r="N40" s="160"/>
      <c r="O40" s="594"/>
      <c r="P40" s="160"/>
    </row>
    <row r="41" spans="1:16" ht="18.75" customHeight="1" x14ac:dyDescent="0.25">
      <c r="A41" s="600"/>
      <c r="B41" s="589"/>
      <c r="C41" s="145"/>
      <c r="D41" s="146"/>
      <c r="E41" s="146"/>
      <c r="F41" s="590"/>
      <c r="G41" s="591"/>
      <c r="H41" s="592"/>
      <c r="I41" s="593"/>
      <c r="J41" s="146"/>
      <c r="K41" s="146"/>
      <c r="L41" s="590"/>
      <c r="M41" s="146"/>
      <c r="N41" s="160"/>
      <c r="O41" s="594"/>
      <c r="P41" s="160"/>
    </row>
    <row r="42" spans="1:16" ht="18.75" customHeight="1" x14ac:dyDescent="0.25">
      <c r="A42" s="600"/>
      <c r="B42" s="589"/>
      <c r="C42" s="145"/>
      <c r="D42" s="146"/>
      <c r="E42" s="146"/>
      <c r="F42" s="590"/>
      <c r="G42" s="591"/>
      <c r="H42" s="592"/>
      <c r="I42" s="593"/>
      <c r="J42" s="146"/>
      <c r="K42" s="146"/>
      <c r="L42" s="590"/>
      <c r="M42" s="146"/>
      <c r="N42" s="160"/>
      <c r="O42" s="594"/>
      <c r="P42" s="160"/>
    </row>
    <row r="43" spans="1:16" ht="18.75" customHeight="1" x14ac:dyDescent="0.25">
      <c r="A43" s="600"/>
      <c r="B43" s="589"/>
      <c r="C43" s="145"/>
      <c r="D43" s="146"/>
      <c r="E43" s="146"/>
      <c r="F43" s="590"/>
      <c r="G43" s="591"/>
      <c r="H43" s="592"/>
      <c r="I43" s="593"/>
      <c r="J43" s="146"/>
      <c r="K43" s="146"/>
      <c r="L43" s="590"/>
      <c r="M43" s="146"/>
      <c r="N43" s="160"/>
      <c r="O43" s="594"/>
      <c r="P43" s="160"/>
    </row>
    <row r="44" spans="1:16" ht="18.75" customHeight="1" x14ac:dyDescent="0.25">
      <c r="A44" s="600"/>
      <c r="B44" s="589"/>
      <c r="C44" s="145"/>
      <c r="D44" s="146"/>
      <c r="E44" s="146"/>
      <c r="F44" s="590"/>
      <c r="G44" s="591"/>
      <c r="H44" s="592"/>
      <c r="I44" s="593"/>
      <c r="J44" s="146"/>
      <c r="K44" s="146"/>
      <c r="L44" s="590"/>
      <c r="M44" s="146"/>
      <c r="N44" s="160"/>
      <c r="O44" s="594"/>
      <c r="P44" s="160"/>
    </row>
    <row r="45" spans="1:16" ht="18.75" customHeight="1" x14ac:dyDescent="0.25">
      <c r="A45" s="600"/>
      <c r="B45" s="589"/>
      <c r="C45" s="145"/>
      <c r="D45" s="146"/>
      <c r="E45" s="146"/>
      <c r="F45" s="590"/>
      <c r="G45" s="591"/>
      <c r="H45" s="592"/>
      <c r="I45" s="593"/>
      <c r="J45" s="146"/>
      <c r="K45" s="146"/>
      <c r="L45" s="590"/>
      <c r="M45" s="146"/>
      <c r="N45" s="160"/>
      <c r="O45" s="594"/>
      <c r="P45" s="160"/>
    </row>
    <row r="46" spans="1:16" ht="18.75" customHeight="1" x14ac:dyDescent="0.25">
      <c r="A46" s="600"/>
      <c r="B46" s="589"/>
      <c r="C46" s="145"/>
      <c r="D46" s="146"/>
      <c r="E46" s="146"/>
      <c r="F46" s="590"/>
      <c r="G46" s="591"/>
      <c r="H46" s="592"/>
      <c r="I46" s="593"/>
      <c r="J46" s="146"/>
      <c r="K46" s="146"/>
      <c r="L46" s="590"/>
      <c r="M46" s="146"/>
      <c r="N46" s="160"/>
      <c r="O46" s="594"/>
      <c r="P46" s="160"/>
    </row>
    <row r="47" spans="1:16" ht="18.75" customHeight="1" x14ac:dyDescent="0.25">
      <c r="A47" s="600"/>
      <c r="B47" s="589"/>
      <c r="C47" s="145"/>
      <c r="D47" s="146"/>
      <c r="E47" s="146"/>
      <c r="F47" s="590"/>
      <c r="G47" s="591"/>
      <c r="H47" s="592"/>
      <c r="I47" s="593"/>
      <c r="J47" s="146"/>
      <c r="K47" s="146"/>
      <c r="L47" s="590"/>
      <c r="M47" s="146"/>
      <c r="N47" s="160"/>
      <c r="O47" s="594"/>
      <c r="P47" s="160"/>
    </row>
    <row r="48" spans="1:16" ht="18.75" customHeight="1" x14ac:dyDescent="0.25">
      <c r="A48" s="600"/>
      <c r="B48" s="589"/>
      <c r="C48" s="145"/>
      <c r="D48" s="146"/>
      <c r="E48" s="146"/>
      <c r="F48" s="590"/>
      <c r="G48" s="591"/>
      <c r="H48" s="592"/>
      <c r="I48" s="593"/>
      <c r="J48" s="146"/>
      <c r="K48" s="146"/>
      <c r="L48" s="590"/>
      <c r="M48" s="146"/>
      <c r="N48" s="160"/>
      <c r="O48" s="594"/>
      <c r="P48" s="160"/>
    </row>
    <row r="49" spans="1:16" ht="18.75" customHeight="1" x14ac:dyDescent="0.25">
      <c r="A49" s="600"/>
      <c r="B49" s="589"/>
      <c r="C49" s="145"/>
      <c r="D49" s="146"/>
      <c r="E49" s="146"/>
      <c r="F49" s="590"/>
      <c r="G49" s="591"/>
      <c r="H49" s="592"/>
      <c r="I49" s="593"/>
      <c r="J49" s="146"/>
      <c r="K49" s="146"/>
      <c r="L49" s="590"/>
      <c r="M49" s="146"/>
      <c r="N49" s="160"/>
      <c r="O49" s="594"/>
      <c r="P49" s="160"/>
    </row>
    <row r="50" spans="1:16" ht="18.75" customHeight="1" x14ac:dyDescent="0.25">
      <c r="A50" s="600"/>
      <c r="B50" s="589"/>
      <c r="C50" s="145"/>
      <c r="D50" s="146"/>
      <c r="E50" s="146"/>
      <c r="F50" s="590"/>
      <c r="G50" s="591"/>
      <c r="H50" s="592"/>
      <c r="I50" s="593"/>
      <c r="J50" s="146"/>
      <c r="K50" s="146"/>
      <c r="L50" s="590"/>
      <c r="M50" s="146"/>
      <c r="N50" s="160"/>
      <c r="O50" s="594"/>
      <c r="P50" s="160"/>
    </row>
    <row r="51" spans="1:16" ht="18.75" customHeight="1" x14ac:dyDescent="0.25">
      <c r="A51" s="600"/>
      <c r="B51" s="589"/>
      <c r="C51" s="145"/>
      <c r="D51" s="146"/>
      <c r="E51" s="146"/>
      <c r="F51" s="590"/>
      <c r="G51" s="591"/>
      <c r="H51" s="592"/>
      <c r="I51" s="593"/>
      <c r="J51" s="146"/>
      <c r="K51" s="146"/>
      <c r="L51" s="590"/>
      <c r="M51" s="146"/>
      <c r="N51" s="160"/>
      <c r="O51" s="594"/>
      <c r="P51" s="160"/>
    </row>
    <row r="52" spans="1:16" ht="18.75" customHeight="1" x14ac:dyDescent="0.25">
      <c r="A52" s="600"/>
      <c r="B52" s="589"/>
      <c r="C52" s="145"/>
      <c r="D52" s="146"/>
      <c r="E52" s="146"/>
      <c r="F52" s="590"/>
      <c r="G52" s="591"/>
      <c r="H52" s="592"/>
      <c r="I52" s="593"/>
      <c r="J52" s="146"/>
      <c r="K52" s="146"/>
      <c r="L52" s="590"/>
      <c r="M52" s="146"/>
      <c r="N52" s="160"/>
      <c r="O52" s="594"/>
      <c r="P52" s="160"/>
    </row>
    <row r="53" spans="1:16" ht="18.75" customHeight="1" x14ac:dyDescent="0.25">
      <c r="A53" s="600"/>
      <c r="B53" s="589"/>
      <c r="C53" s="145"/>
      <c r="D53" s="146"/>
      <c r="E53" s="146"/>
      <c r="F53" s="590"/>
      <c r="G53" s="591"/>
      <c r="H53" s="592"/>
      <c r="I53" s="593"/>
      <c r="J53" s="146"/>
      <c r="K53" s="146"/>
      <c r="L53" s="590"/>
      <c r="M53" s="146"/>
      <c r="N53" s="160"/>
      <c r="O53" s="594"/>
      <c r="P53" s="160"/>
    </row>
    <row r="54" spans="1:16" ht="18.75" customHeight="1" x14ac:dyDescent="0.25">
      <c r="A54" s="600"/>
      <c r="B54" s="589"/>
      <c r="C54" s="145"/>
      <c r="D54" s="146"/>
      <c r="E54" s="146"/>
      <c r="F54" s="590"/>
      <c r="G54" s="591"/>
      <c r="H54" s="592"/>
      <c r="I54" s="593"/>
      <c r="J54" s="146"/>
      <c r="K54" s="146"/>
      <c r="L54" s="590"/>
      <c r="M54" s="146"/>
      <c r="N54" s="160"/>
      <c r="O54" s="594"/>
      <c r="P54" s="160"/>
    </row>
    <row r="55" spans="1:16" ht="18.75" customHeight="1" x14ac:dyDescent="0.25">
      <c r="A55" s="600"/>
      <c r="B55" s="589"/>
      <c r="C55" s="145"/>
      <c r="D55" s="146"/>
      <c r="E55" s="146"/>
      <c r="F55" s="590"/>
      <c r="G55" s="591"/>
      <c r="H55" s="592"/>
      <c r="I55" s="593"/>
      <c r="J55" s="146"/>
      <c r="K55" s="146"/>
      <c r="L55" s="160"/>
      <c r="M55" s="146"/>
      <c r="N55" s="160"/>
      <c r="O55" s="594"/>
      <c r="P55" s="160"/>
    </row>
    <row r="56" spans="1:16" ht="18.75" customHeight="1" x14ac:dyDescent="0.25">
      <c r="A56" s="600"/>
      <c r="B56" s="589"/>
      <c r="C56" s="145"/>
      <c r="D56" s="146"/>
      <c r="E56" s="596"/>
      <c r="F56" s="160"/>
      <c r="G56" s="591"/>
      <c r="H56" s="589"/>
      <c r="I56" s="145"/>
      <c r="J56" s="146"/>
      <c r="K56" s="596"/>
      <c r="L56" s="160"/>
      <c r="M56" s="146"/>
      <c r="N56" s="160"/>
      <c r="O56" s="594"/>
      <c r="P56" s="160"/>
    </row>
    <row r="57" spans="1:16" ht="18.75" customHeight="1" x14ac:dyDescent="0.25">
      <c r="A57" s="600"/>
      <c r="B57" s="589"/>
      <c r="C57" s="145"/>
      <c r="D57" s="146"/>
      <c r="E57" s="146"/>
      <c r="F57" s="590"/>
      <c r="G57" s="591"/>
      <c r="H57" s="592"/>
      <c r="I57" s="593"/>
      <c r="J57" s="146"/>
      <c r="K57" s="146"/>
      <c r="L57" s="590"/>
      <c r="M57" s="146"/>
      <c r="N57" s="160"/>
      <c r="O57" s="594"/>
      <c r="P57" s="160"/>
    </row>
    <row r="58" spans="1:16" ht="18.75" customHeight="1" x14ac:dyDescent="0.25">
      <c r="A58" s="600"/>
      <c r="B58" s="589"/>
      <c r="C58" s="145"/>
      <c r="D58" s="146"/>
      <c r="E58" s="596"/>
      <c r="F58" s="160"/>
      <c r="G58" s="591"/>
      <c r="H58" s="589"/>
      <c r="I58" s="145"/>
      <c r="J58" s="146"/>
      <c r="K58" s="596"/>
      <c r="L58" s="160"/>
      <c r="M58" s="146"/>
      <c r="N58" s="160"/>
      <c r="O58" s="594"/>
      <c r="P58" s="160"/>
    </row>
    <row r="59" spans="1:16" ht="18.75" customHeight="1" x14ac:dyDescent="0.25">
      <c r="A59" s="600"/>
      <c r="B59" s="589"/>
      <c r="C59" s="145"/>
      <c r="D59" s="146"/>
      <c r="E59" s="596"/>
      <c r="F59" s="160"/>
      <c r="G59" s="591"/>
      <c r="H59" s="589"/>
      <c r="I59" s="145"/>
      <c r="J59" s="146"/>
      <c r="K59" s="596"/>
      <c r="L59" s="160"/>
      <c r="M59" s="146"/>
      <c r="N59" s="160"/>
      <c r="O59" s="594"/>
      <c r="P59" s="160"/>
    </row>
    <row r="60" spans="1:16" ht="18.75" customHeight="1" x14ac:dyDescent="0.25">
      <c r="A60" s="600"/>
      <c r="B60" s="589"/>
      <c r="C60" s="145"/>
      <c r="D60" s="146"/>
      <c r="E60" s="596"/>
      <c r="F60" s="160"/>
      <c r="G60" s="591"/>
      <c r="H60" s="589"/>
      <c r="I60" s="145"/>
      <c r="J60" s="146"/>
      <c r="K60" s="596"/>
      <c r="L60" s="160"/>
      <c r="M60" s="146"/>
      <c r="N60" s="160"/>
      <c r="O60" s="594"/>
      <c r="P60" s="160"/>
    </row>
    <row r="61" spans="1:16" ht="18.75" customHeight="1" x14ac:dyDescent="0.25">
      <c r="A61" s="600"/>
      <c r="B61" s="589"/>
      <c r="C61" s="145"/>
      <c r="D61" s="146"/>
      <c r="E61" s="596"/>
      <c r="F61" s="160"/>
      <c r="G61" s="591"/>
      <c r="H61" s="589"/>
      <c r="I61" s="145"/>
      <c r="J61" s="146"/>
      <c r="K61" s="596"/>
      <c r="L61" s="160"/>
      <c r="M61" s="146"/>
      <c r="N61" s="597"/>
      <c r="O61" s="594"/>
      <c r="P61" s="160"/>
    </row>
    <row r="62" spans="1:16" ht="18.75" customHeight="1" x14ac:dyDescent="0.25">
      <c r="A62" s="600"/>
      <c r="B62" s="589"/>
      <c r="C62" s="145"/>
      <c r="D62" s="146"/>
      <c r="E62" s="596"/>
      <c r="F62" s="160"/>
      <c r="G62" s="591"/>
      <c r="H62" s="589"/>
      <c r="I62" s="145"/>
      <c r="J62" s="146"/>
      <c r="K62" s="596"/>
      <c r="L62" s="160"/>
      <c r="M62" s="146"/>
      <c r="N62" s="160"/>
      <c r="O62" s="594"/>
      <c r="P62" s="160"/>
    </row>
    <row r="63" spans="1:16" ht="18.75" customHeight="1" x14ac:dyDescent="0.25">
      <c r="A63" s="600"/>
      <c r="B63" s="589"/>
      <c r="C63" s="145"/>
      <c r="D63" s="146"/>
      <c r="E63" s="596"/>
      <c r="F63" s="160"/>
      <c r="G63" s="591"/>
      <c r="H63" s="589"/>
      <c r="I63" s="145"/>
      <c r="J63" s="146"/>
      <c r="K63" s="598"/>
      <c r="L63" s="160"/>
      <c r="M63" s="146"/>
      <c r="N63" s="160"/>
      <c r="O63" s="594"/>
      <c r="P63" s="160"/>
    </row>
    <row r="64" spans="1:16" ht="18.75" customHeight="1" x14ac:dyDescent="0.25">
      <c r="A64" s="600"/>
      <c r="B64" s="589"/>
      <c r="C64" s="145"/>
      <c r="D64" s="146"/>
      <c r="E64" s="596"/>
      <c r="F64" s="160"/>
      <c r="G64" s="591"/>
      <c r="H64" s="589"/>
      <c r="I64" s="145"/>
      <c r="J64" s="146"/>
      <c r="K64" s="596"/>
      <c r="L64" s="160"/>
      <c r="M64" s="146"/>
      <c r="N64" s="160"/>
      <c r="O64" s="594"/>
      <c r="P64" s="160"/>
    </row>
    <row r="65" spans="1:16" ht="18.75" customHeight="1" x14ac:dyDescent="0.25">
      <c r="A65" s="600"/>
      <c r="B65" s="589"/>
      <c r="C65" s="145"/>
      <c r="D65" s="146"/>
      <c r="E65" s="596"/>
      <c r="F65" s="160"/>
      <c r="G65" s="591"/>
      <c r="H65" s="589"/>
      <c r="I65" s="145"/>
      <c r="J65" s="146"/>
      <c r="K65" s="596"/>
      <c r="L65" s="160"/>
      <c r="M65" s="146"/>
      <c r="N65" s="160"/>
      <c r="O65" s="594"/>
      <c r="P65" s="160"/>
    </row>
    <row r="66" spans="1:16" ht="18.75" customHeight="1" x14ac:dyDescent="0.25">
      <c r="A66" s="600"/>
      <c r="B66" s="589"/>
      <c r="C66" s="145"/>
      <c r="D66" s="146"/>
      <c r="E66" s="596"/>
      <c r="F66" s="160"/>
      <c r="G66" s="591"/>
      <c r="H66" s="589"/>
      <c r="I66" s="145"/>
      <c r="J66" s="146"/>
      <c r="K66" s="599"/>
      <c r="L66" s="160"/>
      <c r="M66" s="146"/>
      <c r="N66" s="160"/>
      <c r="O66" s="594"/>
      <c r="P66" s="160"/>
    </row>
    <row r="67" spans="1:16" ht="18.75" customHeight="1" x14ac:dyDescent="0.25">
      <c r="A67" s="600"/>
      <c r="B67" s="589"/>
      <c r="C67" s="145"/>
      <c r="D67" s="146"/>
      <c r="E67" s="596"/>
      <c r="F67" s="160"/>
      <c r="G67" s="591"/>
      <c r="H67" s="589"/>
      <c r="I67" s="145"/>
      <c r="J67" s="146"/>
      <c r="K67" s="596"/>
      <c r="L67" s="160"/>
      <c r="M67" s="146"/>
      <c r="N67" s="160"/>
      <c r="O67" s="594"/>
      <c r="P67" s="160"/>
    </row>
    <row r="68" spans="1:16" ht="19.5" customHeight="1" x14ac:dyDescent="0.25">
      <c r="A68" s="600"/>
      <c r="B68" s="589"/>
      <c r="C68" s="145"/>
      <c r="D68" s="146"/>
      <c r="E68" s="596"/>
      <c r="F68" s="160"/>
      <c r="G68" s="591"/>
      <c r="H68" s="589"/>
      <c r="I68" s="145"/>
      <c r="J68" s="146"/>
      <c r="K68" s="596"/>
      <c r="L68" s="160"/>
      <c r="M68" s="146"/>
      <c r="N68" s="160"/>
      <c r="O68" s="594"/>
      <c r="P68" s="160"/>
    </row>
    <row r="69" spans="1:16" ht="19.5" customHeight="1" x14ac:dyDescent="0.25">
      <c r="A69" s="600"/>
      <c r="B69" s="589"/>
      <c r="C69" s="145"/>
      <c r="D69" s="146"/>
      <c r="E69" s="596"/>
      <c r="F69" s="160"/>
      <c r="G69" s="591"/>
      <c r="H69" s="589"/>
      <c r="I69" s="145"/>
      <c r="J69" s="146"/>
      <c r="K69" s="596"/>
      <c r="L69" s="160"/>
      <c r="M69" s="146"/>
      <c r="N69" s="160"/>
      <c r="O69" s="594"/>
      <c r="P69" s="160"/>
    </row>
    <row r="70" spans="1:16" ht="19.5" customHeight="1" x14ac:dyDescent="0.25">
      <c r="A70" s="600"/>
      <c r="B70" s="589"/>
      <c r="C70" s="145"/>
      <c r="D70" s="146"/>
      <c r="E70" s="596"/>
      <c r="F70" s="160"/>
      <c r="G70" s="591"/>
      <c r="H70" s="589"/>
      <c r="I70" s="145"/>
      <c r="J70" s="146"/>
      <c r="K70" s="596"/>
      <c r="L70" s="160"/>
      <c r="M70" s="146"/>
      <c r="N70" s="160"/>
      <c r="O70" s="594"/>
      <c r="P70" s="160"/>
    </row>
    <row r="71" spans="1:16" ht="19.5" customHeight="1" x14ac:dyDescent="0.25">
      <c r="A71" s="600"/>
      <c r="B71" s="589"/>
      <c r="C71" s="145"/>
      <c r="D71" s="146"/>
      <c r="E71" s="596"/>
      <c r="F71" s="160"/>
      <c r="G71" s="591"/>
      <c r="H71" s="589"/>
      <c r="I71" s="145"/>
      <c r="J71" s="146"/>
      <c r="K71" s="596"/>
      <c r="L71" s="160"/>
      <c r="M71" s="146"/>
      <c r="N71" s="160"/>
      <c r="O71" s="594"/>
      <c r="P71" s="160"/>
    </row>
    <row r="72" spans="1:16" ht="19.5" customHeight="1" x14ac:dyDescent="0.25">
      <c r="A72" s="600"/>
      <c r="B72" s="589"/>
      <c r="C72" s="145"/>
      <c r="D72" s="146"/>
      <c r="E72" s="146"/>
      <c r="F72" s="590"/>
      <c r="G72" s="591"/>
      <c r="H72" s="592"/>
      <c r="I72" s="593"/>
      <c r="J72" s="146"/>
      <c r="K72" s="146"/>
      <c r="L72" s="160"/>
      <c r="M72" s="146"/>
      <c r="N72" s="160"/>
      <c r="O72" s="594"/>
      <c r="P72" s="160"/>
    </row>
    <row r="73" spans="1:16" ht="19.5" customHeight="1" x14ac:dyDescent="0.25">
      <c r="A73" s="600"/>
      <c r="B73" s="589"/>
      <c r="C73" s="145"/>
      <c r="D73" s="146"/>
      <c r="E73" s="596"/>
      <c r="F73" s="160"/>
      <c r="G73" s="591"/>
      <c r="H73" s="589"/>
      <c r="I73" s="145"/>
      <c r="J73" s="146"/>
      <c r="K73" s="596"/>
      <c r="L73" s="160"/>
      <c r="M73" s="146"/>
      <c r="N73" s="160"/>
      <c r="O73" s="594"/>
      <c r="P73" s="160"/>
    </row>
    <row r="74" spans="1:16" ht="19.5" customHeight="1" x14ac:dyDescent="0.25">
      <c r="A74" s="600"/>
      <c r="B74" s="589"/>
      <c r="C74" s="145"/>
      <c r="D74" s="146"/>
      <c r="E74" s="596"/>
      <c r="F74" s="160"/>
      <c r="G74" s="591"/>
      <c r="H74" s="589"/>
      <c r="I74" s="145"/>
      <c r="J74" s="146"/>
      <c r="K74" s="596"/>
      <c r="L74" s="160"/>
      <c r="M74" s="146"/>
      <c r="N74" s="160"/>
      <c r="O74" s="594"/>
      <c r="P74" s="160"/>
    </row>
    <row r="75" spans="1:16" ht="19.5" customHeight="1" x14ac:dyDescent="0.25">
      <c r="A75" s="600"/>
      <c r="B75" s="589"/>
      <c r="C75" s="145"/>
      <c r="D75" s="146"/>
      <c r="E75" s="596"/>
      <c r="F75" s="160"/>
      <c r="G75" s="591"/>
      <c r="H75" s="589"/>
      <c r="I75" s="145"/>
      <c r="J75" s="146"/>
      <c r="K75" s="596"/>
      <c r="L75" s="160"/>
      <c r="M75" s="146"/>
      <c r="N75" s="160"/>
      <c r="O75" s="594"/>
      <c r="P75" s="160"/>
    </row>
    <row r="76" spans="1:16" ht="19.5" customHeight="1" x14ac:dyDescent="0.25">
      <c r="A76" s="600"/>
      <c r="B76" s="589"/>
      <c r="C76" s="145"/>
      <c r="D76" s="146"/>
      <c r="E76" s="596"/>
      <c r="F76" s="160"/>
      <c r="G76" s="591"/>
      <c r="H76" s="589"/>
      <c r="I76" s="145"/>
      <c r="J76" s="146"/>
      <c r="K76" s="596"/>
      <c r="L76" s="160"/>
      <c r="M76" s="146"/>
      <c r="N76" s="160"/>
      <c r="O76" s="594"/>
      <c r="P76" s="160"/>
    </row>
    <row r="77" spans="1:16" ht="19.5" customHeight="1" x14ac:dyDescent="0.25">
      <c r="A77" s="600"/>
      <c r="B77" s="589"/>
      <c r="C77" s="145"/>
      <c r="D77" s="146"/>
      <c r="E77" s="596"/>
      <c r="F77" s="160"/>
      <c r="G77" s="591"/>
      <c r="H77" s="589"/>
      <c r="I77" s="145"/>
      <c r="J77" s="146"/>
      <c r="K77" s="596"/>
      <c r="L77" s="160"/>
      <c r="M77" s="146"/>
      <c r="N77" s="597"/>
      <c r="O77" s="594"/>
      <c r="P77" s="160"/>
    </row>
    <row r="78" spans="1:16" ht="19.5" customHeight="1" x14ac:dyDescent="0.25">
      <c r="A78" s="600"/>
      <c r="B78" s="589"/>
      <c r="C78" s="145"/>
      <c r="D78" s="146"/>
      <c r="E78" s="596"/>
      <c r="F78" s="160"/>
      <c r="G78" s="591"/>
      <c r="H78" s="589"/>
      <c r="I78" s="145"/>
      <c r="J78" s="146"/>
      <c r="K78" s="596"/>
      <c r="L78" s="160"/>
      <c r="M78" s="146"/>
      <c r="N78" s="160"/>
      <c r="O78" s="594"/>
      <c r="P78" s="160"/>
    </row>
    <row r="79" spans="1:16" ht="19.5" customHeight="1" x14ac:dyDescent="0.25">
      <c r="A79" s="600"/>
      <c r="B79" s="589"/>
      <c r="C79" s="145"/>
      <c r="D79" s="146"/>
      <c r="E79" s="596"/>
      <c r="F79" s="160"/>
      <c r="G79" s="591"/>
      <c r="H79" s="589"/>
      <c r="I79" s="145"/>
      <c r="J79" s="146"/>
      <c r="K79" s="598"/>
      <c r="L79" s="160"/>
      <c r="M79" s="146"/>
      <c r="N79" s="160"/>
      <c r="O79" s="594"/>
      <c r="P79" s="160"/>
    </row>
    <row r="80" spans="1:16" ht="19.5" customHeight="1" x14ac:dyDescent="0.25">
      <c r="A80" s="600"/>
      <c r="B80" s="589"/>
      <c r="C80" s="145"/>
      <c r="D80" s="146"/>
      <c r="E80" s="596"/>
      <c r="F80" s="160"/>
      <c r="G80" s="591"/>
      <c r="H80" s="589"/>
      <c r="I80" s="145"/>
      <c r="J80" s="146"/>
      <c r="K80" s="596"/>
      <c r="L80" s="160"/>
      <c r="M80" s="146"/>
      <c r="N80" s="160"/>
      <c r="O80" s="594"/>
      <c r="P80" s="160"/>
    </row>
    <row r="81" spans="1:16" ht="19.5" customHeight="1" x14ac:dyDescent="0.25">
      <c r="A81" s="600"/>
      <c r="B81" s="589"/>
      <c r="C81" s="145"/>
      <c r="D81" s="146"/>
      <c r="E81" s="596"/>
      <c r="F81" s="160"/>
      <c r="G81" s="591"/>
      <c r="H81" s="589"/>
      <c r="I81" s="145"/>
      <c r="J81" s="146"/>
      <c r="K81" s="596"/>
      <c r="L81" s="160"/>
      <c r="M81" s="146"/>
      <c r="N81" s="160"/>
      <c r="O81" s="594"/>
      <c r="P81" s="160"/>
    </row>
    <row r="82" spans="1:16" ht="19.5" customHeight="1" x14ac:dyDescent="0.25">
      <c r="A82" s="600"/>
      <c r="B82" s="589"/>
      <c r="C82" s="145"/>
      <c r="D82" s="146"/>
      <c r="E82" s="596"/>
      <c r="F82" s="160"/>
      <c r="G82" s="591"/>
      <c r="H82" s="589"/>
      <c r="I82" s="145"/>
      <c r="J82" s="146"/>
      <c r="K82" s="599"/>
      <c r="L82" s="160"/>
      <c r="M82" s="146"/>
      <c r="N82" s="160"/>
      <c r="O82" s="594"/>
      <c r="P82" s="160"/>
    </row>
    <row r="83" spans="1:16" ht="19.5" customHeight="1" x14ac:dyDescent="0.25">
      <c r="A83" s="600"/>
      <c r="B83" s="589"/>
      <c r="C83" s="145"/>
      <c r="D83" s="146"/>
      <c r="E83" s="596"/>
      <c r="F83" s="160"/>
      <c r="G83" s="591"/>
      <c r="H83" s="589"/>
      <c r="I83" s="145"/>
      <c r="J83" s="146"/>
      <c r="K83" s="596"/>
      <c r="L83" s="160"/>
      <c r="M83" s="146"/>
      <c r="N83" s="160"/>
      <c r="O83" s="594"/>
      <c r="P83" s="160"/>
    </row>
    <row r="84" spans="1:16" ht="19.5" customHeight="1" x14ac:dyDescent="0.25">
      <c r="A84" s="600"/>
      <c r="B84" s="589"/>
      <c r="C84" s="145"/>
      <c r="D84" s="146"/>
      <c r="E84" s="596"/>
      <c r="F84" s="160"/>
      <c r="G84" s="591"/>
      <c r="H84" s="589"/>
      <c r="I84" s="145"/>
      <c r="J84" s="146"/>
      <c r="K84" s="596"/>
      <c r="L84" s="160"/>
      <c r="M84" s="146"/>
      <c r="N84" s="160"/>
      <c r="O84" s="594"/>
      <c r="P84" s="160"/>
    </row>
    <row r="85" spans="1:16" ht="19.5" customHeight="1" x14ac:dyDescent="0.25">
      <c r="A85" s="600"/>
      <c r="B85" s="589"/>
      <c r="C85" s="145"/>
      <c r="D85" s="146"/>
      <c r="E85" s="596"/>
      <c r="F85" s="160"/>
      <c r="G85" s="591"/>
      <c r="H85" s="589"/>
      <c r="I85" s="145"/>
      <c r="J85" s="146"/>
      <c r="K85" s="596"/>
      <c r="L85" s="160"/>
      <c r="M85" s="146"/>
      <c r="N85" s="160"/>
      <c r="O85" s="594"/>
      <c r="P85" s="160"/>
    </row>
    <row r="86" spans="1:16" ht="19.5" customHeight="1" x14ac:dyDescent="0.25">
      <c r="A86" s="600"/>
      <c r="B86" s="589"/>
      <c r="C86" s="145"/>
      <c r="D86" s="146"/>
      <c r="E86" s="596"/>
      <c r="F86" s="160"/>
      <c r="G86" s="591"/>
      <c r="H86" s="589"/>
      <c r="I86" s="145"/>
      <c r="J86" s="146"/>
      <c r="K86" s="596"/>
      <c r="L86" s="160"/>
      <c r="M86" s="146"/>
      <c r="N86" s="160"/>
      <c r="O86" s="594"/>
      <c r="P86" s="160"/>
    </row>
    <row r="87" spans="1:16" ht="19.5" customHeight="1" x14ac:dyDescent="0.25">
      <c r="A87" s="600"/>
      <c r="B87" s="602"/>
      <c r="C87" s="603"/>
      <c r="D87" s="604"/>
      <c r="E87" s="605"/>
      <c r="F87" s="606"/>
      <c r="G87" s="607"/>
      <c r="H87" s="602"/>
      <c r="I87" s="603"/>
      <c r="J87" s="604"/>
      <c r="K87" s="605"/>
      <c r="L87" s="606"/>
      <c r="M87" s="146"/>
      <c r="N87" s="160"/>
      <c r="O87" s="594"/>
      <c r="P87" s="160"/>
    </row>
  </sheetData>
  <mergeCells count="4">
    <mergeCell ref="A5:B5"/>
    <mergeCell ref="B6:F6"/>
    <mergeCell ref="H6:L6"/>
    <mergeCell ref="M6:P6"/>
  </mergeCells>
  <printOptions horizontalCentered="1"/>
  <pageMargins left="0.35" right="0.35" top="0.390277777777778" bottom="0.390277777777778" header="0.511811023622047" footer="0.511811023622047"/>
  <pageSetup paperSize="9" orientation="landscape" horizontalDpi="300" verticalDpi="30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37889" r:id="rId3" name="Button 1">
              <controlPr defaultSize="0" autoPict="0">
                <anchor moveWithCells="1" sizeWithCells="1">
                  <from>
                    <xdr:col>9</xdr:col>
                    <xdr:colOff>281940</xdr:colOff>
                    <xdr:row>0</xdr:row>
                    <xdr:rowOff>91440</xdr:rowOff>
                  </from>
                  <to>
                    <xdr:col>12</xdr:col>
                    <xdr:colOff>45720</xdr:colOff>
                    <xdr:row>2</xdr:row>
                    <xdr:rowOff>7620</xdr:rowOff>
                  </to>
                </anchor>
              </controlPr>
            </control>
          </mc:Choice>
        </mc:AlternateContent>
        <mc:AlternateContent xmlns:mc="http://schemas.openxmlformats.org/markup-compatibility/2006">
          <mc:Choice Requires="x14">
            <control shapeId="37890" r:id="rId4" name="Button 2">
              <controlPr defaultSize="0" autoFill="0" autoPict="0" altText="Sorsolási rangsor szerinti sorbarakás">
                <anchor moveWithCells="1">
                  <from>
                    <xdr:col>9</xdr:col>
                    <xdr:colOff>350520</xdr:colOff>
                    <xdr:row>0</xdr:row>
                    <xdr:rowOff>114300</xdr:rowOff>
                  </from>
                  <to>
                    <xdr:col>12</xdr:col>
                    <xdr:colOff>60960</xdr:colOff>
                    <xdr:row>2</xdr:row>
                    <xdr:rowOff>7620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c r="R1" s="609"/>
    </row>
    <row r="2" spans="1:21" s="172" customFormat="1" ht="13.2" x14ac:dyDescent="0.25">
      <c r="A2" s="517" t="s">
        <v>32</v>
      </c>
      <c r="B2" s="103"/>
      <c r="C2" s="103"/>
      <c r="D2" s="103"/>
      <c r="E2" s="103"/>
      <c r="F2" s="168" t="str">
        <f>Altalanos!$B$8</f>
        <v>I. (U8) – Lány / B</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3"/>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617" t="s">
        <v>231</v>
      </c>
      <c r="D5" s="58" t="s">
        <v>81</v>
      </c>
      <c r="E5" s="617" t="s">
        <v>39</v>
      </c>
      <c r="F5" s="69" t="s">
        <v>27</v>
      </c>
      <c r="G5" s="69" t="s">
        <v>28</v>
      </c>
      <c r="H5" s="69"/>
      <c r="I5" s="69" t="s">
        <v>38</v>
      </c>
      <c r="J5" s="69"/>
      <c r="K5" s="58" t="s">
        <v>57</v>
      </c>
      <c r="L5" s="618"/>
      <c r="M5" s="58" t="s">
        <v>82</v>
      </c>
      <c r="N5" s="618"/>
      <c r="O5" s="58" t="s">
        <v>232</v>
      </c>
      <c r="P5" s="618"/>
      <c r="Q5" s="58"/>
      <c r="R5" s="619"/>
    </row>
    <row r="6" spans="1:21" s="195" customFormat="1" ht="12.7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(2)'!$A$7:$P$23,14))</f>
        <v/>
      </c>
      <c r="C7" s="197" t="str">
        <f>IF($D7="","",VLOOKUP($D7,'1D ELO (2)'!$A$7:$P$23,15))</f>
        <v/>
      </c>
      <c r="D7" s="199"/>
      <c r="E7" s="624" t="str">
        <f>UPPER(IF($D7="","",VLOOKUP($D7,'1D ELO (2)'!$A$7:$P$23,5)))</f>
        <v/>
      </c>
      <c r="F7" s="235" t="str">
        <f>UPPER(IF($D7="","",VLOOKUP($D7,'1D ELO (2)'!$A$7:$P$23,2)))</f>
        <v/>
      </c>
      <c r="G7" s="235" t="str">
        <f>IF($D7="","",VLOOKUP($D7,'1D ELO (2)'!$A$7:$P$23,3))</f>
        <v/>
      </c>
      <c r="H7" s="625"/>
      <c r="I7" s="235" t="str">
        <f>IF($D7="","",VLOOKUP($D7,'1D ELO (2)'!$A$7:$P$23,4))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24" t="str">
        <f>UPPER(IF($D7="","",VLOOKUP($D7,'1D ELO (2)'!$A$7:$P$23,11)))</f>
        <v/>
      </c>
      <c r="F8" s="235" t="str">
        <f>UPPER(IF($D7="","",VLOOKUP($D7,'1D ELO (2)'!$A$7:$P$23,8)))</f>
        <v/>
      </c>
      <c r="G8" s="235" t="str">
        <f>IF($D7="","",VLOOKUP($D7,'1D ELO (2)'!$A$7:$P$23,9))</f>
        <v/>
      </c>
      <c r="H8" s="625"/>
      <c r="I8" s="235" t="str">
        <f>IF($D7="","",VLOOKUP($D7,'1D ELO (2)'!$A$7:$P$23,10))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212"/>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0"/>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(2)'!$A$7:$P$23,14))</f>
        <v/>
      </c>
      <c r="C11" s="197" t="str">
        <f>IF($D11="","",VLOOKUP($D11,'1D ELO (2)'!$A$7:$P$23,15))</f>
        <v/>
      </c>
      <c r="D11" s="199"/>
      <c r="E11" s="637" t="str">
        <f>UPPER(IF($D11="","",VLOOKUP($D11,'1D ELO (2)'!$A$7:$P$23,5)))</f>
        <v/>
      </c>
      <c r="F11" s="219" t="str">
        <f>UPPER(IF($D11="","",VLOOKUP($D11,'1D ELO (2)'!$A$7:$P$23,2)))</f>
        <v/>
      </c>
      <c r="G11" s="219" t="str">
        <f>IF($D11="","",VLOOKUP($D11,'1D ELO (2)'!$A$7:$P$23,3))</f>
        <v/>
      </c>
      <c r="H11" s="638"/>
      <c r="I11" s="219" t="str">
        <f>IF($D11="","",VLOOKUP($D11,'1D ELO (2)'!$A$7:$P$23,4))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(2)'!$A$7:$P$23,11)))</f>
        <v/>
      </c>
      <c r="F12" s="219" t="str">
        <f>UPPER(IF($D11="","",VLOOKUP($D11,'1D ELO (2)'!$A$7:$P$23,8)))</f>
        <v/>
      </c>
      <c r="G12" s="219" t="str">
        <f>IF($D11="","",VLOOKUP($D11,'1D ELO (2)'!$A$7:$P$23,9))</f>
        <v/>
      </c>
      <c r="H12" s="638"/>
      <c r="I12" s="219" t="str">
        <f>IF($D11="","",VLOOKUP($D11,'1D ELO (2)'!$A$7:$P$23,10))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210"/>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210"/>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(2)'!$A$7:$P$23,14))</f>
        <v/>
      </c>
      <c r="C15" s="197" t="str">
        <f>IF($D15="","",VLOOKUP($D15,'1D ELO (2)'!$A$7:$P$23,15))</f>
        <v/>
      </c>
      <c r="D15" s="199"/>
      <c r="E15" s="637" t="str">
        <f>UPPER(IF($D15="","",VLOOKUP($D15,'1D ELO (2)'!$A$7:$P$23,5)))</f>
        <v/>
      </c>
      <c r="F15" s="219" t="str">
        <f>UPPER(IF($D15="","",VLOOKUP($D15,'1D ELO (2)'!$A$7:$P$23,2)))</f>
        <v/>
      </c>
      <c r="G15" s="219" t="str">
        <f>IF($D15="","",VLOOKUP($D15,'1D ELO (2)'!$A$7:$P$23,3))</f>
        <v/>
      </c>
      <c r="H15" s="638"/>
      <c r="I15" s="219" t="str">
        <f>IF($D15="","",VLOOKUP($D15,'1D ELO (2)'!$A$7:$P$23,4))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(2)'!$A$7:$P$23,11)))</f>
        <v/>
      </c>
      <c r="F16" s="219" t="str">
        <f>UPPER(IF($D15="","",VLOOKUP($D15,'1D ELO (2)'!$A$7:$P$23,8)))</f>
        <v/>
      </c>
      <c r="G16" s="219" t="str">
        <f>IF($D15="","",VLOOKUP($D15,'1D ELO (2)'!$A$7:$P$23,9))</f>
        <v/>
      </c>
      <c r="H16" s="638"/>
      <c r="I16" s="219" t="str">
        <f>IF($D15="","",VLOOKUP($D15,'1D ELO (2)'!$A$7:$P$23,10))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210"/>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210"/>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(2)'!$A$7:$P$23,14))</f>
        <v/>
      </c>
      <c r="C19" s="197" t="str">
        <f>IF($D19="","",VLOOKUP($D19,'1D ELO (2)'!$A$7:$P$23,15))</f>
        <v/>
      </c>
      <c r="D19" s="199"/>
      <c r="E19" s="637" t="str">
        <f>UPPER(IF($D19="","",VLOOKUP($D19,'1D ELO (2)'!$A$7:$P$23,5)))</f>
        <v/>
      </c>
      <c r="F19" s="219" t="str">
        <f>UPPER(IF($D19="","",VLOOKUP($D19,'1D ELO (2)'!$A$7:$P$23,2)))</f>
        <v/>
      </c>
      <c r="G19" s="219" t="str">
        <f>IF($D19="","",VLOOKUP($D19,'1D ELO (2)'!$A$7:$P$23,3))</f>
        <v/>
      </c>
      <c r="H19" s="638"/>
      <c r="I19" s="219" t="str">
        <f>IF($D19="","",VLOOKUP($D19,'1D ELO (2)'!$A$7:$P$23,4))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(2)'!$A$7:$P$23,11)))</f>
        <v/>
      </c>
      <c r="F20" s="219" t="str">
        <f>UPPER(IF($D19="","",VLOOKUP($D19,'1D ELO (2)'!$A$7:$P$23,8)))</f>
        <v/>
      </c>
      <c r="G20" s="219" t="str">
        <f>IF($D19="","",VLOOKUP($D19,'1D ELO (2)'!$A$7:$P$23,9))</f>
        <v/>
      </c>
      <c r="H20" s="638"/>
      <c r="I20" s="219" t="str">
        <f>IF($D19="","",VLOOKUP($D19,'1D ELO (2)'!$A$7:$P$23,10))</f>
        <v/>
      </c>
      <c r="J20" s="629"/>
      <c r="K20" s="523"/>
      <c r="L20" s="627"/>
      <c r="M20" s="641"/>
      <c r="N20" s="646"/>
      <c r="O20" s="523"/>
      <c r="P20" s="627"/>
      <c r="Q20" s="523"/>
      <c r="R20" s="204"/>
      <c r="S20" s="207"/>
    </row>
    <row r="21" spans="1:19" s="63" customFormat="1" ht="9" customHeight="1" x14ac:dyDescent="0.25">
      <c r="A21" s="628"/>
      <c r="B21" s="212"/>
      <c r="C21" s="212"/>
      <c r="D21" s="212"/>
      <c r="E21" s="210"/>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0"/>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(2)'!$A$7:$P$23,14))</f>
        <v/>
      </c>
      <c r="C23" s="197" t="str">
        <f>IF($D23="","",VLOOKUP($D23,'1D ELO (2)'!$A$7:$P$23,15))</f>
        <v/>
      </c>
      <c r="D23" s="199"/>
      <c r="E23" s="637" t="str">
        <f>UPPER(IF($D23="","",VLOOKUP($D23,'1D ELO (2)'!$A$7:$P$23,5)))</f>
        <v/>
      </c>
      <c r="F23" s="219" t="str">
        <f>UPPER(IF($D23="","",VLOOKUP($D23,'1D ELO (2)'!$A$7:$P$23,2)))</f>
        <v/>
      </c>
      <c r="G23" s="219" t="str">
        <f>IF($D23="","",VLOOKUP($D23,'1D ELO (2)'!$A$7:$P$23,3))</f>
        <v/>
      </c>
      <c r="H23" s="638"/>
      <c r="I23" s="219" t="str">
        <f>IF($D23="","",VLOOKUP($D23,'1D ELO (2)'!$A$7:$P$23,4))</f>
        <v/>
      </c>
      <c r="J23" s="626"/>
      <c r="K23" s="523"/>
      <c r="L23" s="627"/>
      <c r="M23" s="523"/>
      <c r="N23" s="640"/>
      <c r="O23" s="523"/>
      <c r="P23" s="647"/>
      <c r="Q23" s="523"/>
      <c r="R23" s="204"/>
      <c r="S23" s="207"/>
    </row>
    <row r="24" spans="1:19" s="63" customFormat="1" ht="9" customHeight="1" x14ac:dyDescent="0.25">
      <c r="A24" s="628"/>
      <c r="B24" s="210"/>
      <c r="C24" s="210"/>
      <c r="D24" s="210"/>
      <c r="E24" s="637" t="str">
        <f>UPPER(IF($D23="","",VLOOKUP($D23,'1D ELO (2)'!$A$7:$P$23,11)))</f>
        <v/>
      </c>
      <c r="F24" s="219" t="str">
        <f>UPPER(IF($D23="","",VLOOKUP($D23,'1D ELO (2)'!$A$7:$P$23,8)))</f>
        <v/>
      </c>
      <c r="G24" s="219" t="str">
        <f>IF($D23="","",VLOOKUP($D23,'1D ELO (2)'!$A$7:$P$23,9))</f>
        <v/>
      </c>
      <c r="H24" s="638"/>
      <c r="I24" s="219" t="str">
        <f>IF($D23="","",VLOOKUP($D23,'1D ELO (2)'!$A$7:$P$23,10))</f>
        <v/>
      </c>
      <c r="J24" s="629"/>
      <c r="K24" s="630" t="str">
        <f>IF(J24="a",F23,IF(J24="b",F25,""))</f>
        <v/>
      </c>
      <c r="L24" s="627"/>
      <c r="M24" s="523"/>
      <c r="N24" s="640"/>
      <c r="O24" s="523"/>
      <c r="P24" s="627"/>
      <c r="Q24" s="523"/>
      <c r="R24" s="204"/>
      <c r="S24" s="207"/>
    </row>
    <row r="25" spans="1:19" s="63" customFormat="1" ht="9" customHeight="1" x14ac:dyDescent="0.25">
      <c r="A25" s="628"/>
      <c r="B25" s="212"/>
      <c r="C25" s="212"/>
      <c r="D25" s="212"/>
      <c r="E25" s="210"/>
      <c r="F25" s="631"/>
      <c r="G25" s="631"/>
      <c r="H25" s="634"/>
      <c r="I25" s="631"/>
      <c r="J25" s="632"/>
      <c r="K25" s="298" t="str">
        <f>UPPER(IF(OR(J26="a",J26="as"),F23,IF(OR(J26="b",J26="bs"),F27,)))</f>
        <v/>
      </c>
      <c r="L25" s="633"/>
      <c r="M25" s="523"/>
      <c r="N25" s="640"/>
      <c r="O25" s="523"/>
      <c r="P25" s="627"/>
      <c r="Q25" s="523"/>
      <c r="R25" s="204"/>
      <c r="S25" s="207"/>
    </row>
    <row r="26" spans="1:19" s="63" customFormat="1" ht="9" customHeight="1" x14ac:dyDescent="0.25">
      <c r="A26" s="628"/>
      <c r="B26" s="212"/>
      <c r="C26" s="212"/>
      <c r="D26" s="212"/>
      <c r="E26" s="210"/>
      <c r="F26" s="631"/>
      <c r="G26" s="631"/>
      <c r="H26" s="634"/>
      <c r="I26" s="528" t="s">
        <v>59</v>
      </c>
      <c r="J26" s="225"/>
      <c r="K26" s="635" t="str">
        <f>UPPER(IF(OR(J26="a",J26="as"),F24,IF(OR(J26="b",J26="bs"),F28,)))</f>
        <v/>
      </c>
      <c r="L26" s="636"/>
      <c r="M26" s="523"/>
      <c r="N26" s="640"/>
      <c r="O26" s="523"/>
      <c r="P26" s="627"/>
      <c r="Q26" s="523"/>
      <c r="R26" s="204"/>
      <c r="S26" s="207"/>
    </row>
    <row r="27" spans="1:19" s="63" customFormat="1" ht="9" customHeight="1" x14ac:dyDescent="0.25">
      <c r="A27" s="628">
        <v>6</v>
      </c>
      <c r="B27" s="197" t="str">
        <f>IF($D27="","",VLOOKUP($D27,'1D ELO (2)'!$A$7:$P$23,14))</f>
        <v/>
      </c>
      <c r="C27" s="197" t="str">
        <f>IF($D27="","",VLOOKUP($D27,'1D ELO (2)'!$A$7:$P$23,15))</f>
        <v/>
      </c>
      <c r="D27" s="199"/>
      <c r="E27" s="637" t="str">
        <f>UPPER(IF($D27="","",VLOOKUP($D27,'1D ELO (2)'!$A$7:$P$23,5)))</f>
        <v/>
      </c>
      <c r="F27" s="219" t="str">
        <f>UPPER(IF($D27="","",VLOOKUP($D27,'1D ELO (2)'!$A$7:$P$23,2)))</f>
        <v/>
      </c>
      <c r="G27" s="219" t="str">
        <f>IF($D27="","",VLOOKUP($D27,'1D ELO (2)'!$A$7:$P$23,3))</f>
        <v/>
      </c>
      <c r="H27" s="638"/>
      <c r="I27" s="219" t="str">
        <f>IF($D27="","",VLOOKUP($D27,'1D ELO (2)'!$A$7:$P$23,4))</f>
        <v/>
      </c>
      <c r="J27" s="639"/>
      <c r="K27" s="523"/>
      <c r="L27" s="640"/>
      <c r="M27" s="526"/>
      <c r="N27" s="645"/>
      <c r="O27" s="523"/>
      <c r="P27" s="627"/>
      <c r="Q27" s="523"/>
      <c r="R27" s="204"/>
      <c r="S27" s="207"/>
    </row>
    <row r="28" spans="1:19" s="63" customFormat="1" ht="9" customHeight="1" x14ac:dyDescent="0.25">
      <c r="A28" s="628"/>
      <c r="B28" s="210"/>
      <c r="C28" s="210"/>
      <c r="D28" s="210"/>
      <c r="E28" s="637" t="str">
        <f>UPPER(IF($D27="","",VLOOKUP($D27,'1D ELO (2)'!$A$7:$P$23,11)))</f>
        <v/>
      </c>
      <c r="F28" s="219" t="str">
        <f>UPPER(IF($D27="","",VLOOKUP($D27,'1D ELO (2)'!$A$7:$P$23,8)))</f>
        <v/>
      </c>
      <c r="G28" s="219" t="str">
        <f>IF($D27="","",VLOOKUP($D27,'1D ELO (2)'!$A$7:$P$23,9))</f>
        <v/>
      </c>
      <c r="H28" s="638"/>
      <c r="I28" s="219" t="str">
        <f>IF($D27="","",VLOOKUP($D27,'1D ELO (2)'!$A$7:$P$23,10))</f>
        <v/>
      </c>
      <c r="J28" s="629"/>
      <c r="K28" s="523"/>
      <c r="L28" s="640"/>
      <c r="M28" s="641"/>
      <c r="N28" s="646"/>
      <c r="O28" s="523"/>
      <c r="P28" s="627"/>
      <c r="Q28" s="523"/>
      <c r="R28" s="204"/>
      <c r="S28" s="207"/>
    </row>
    <row r="29" spans="1:19" s="63" customFormat="1" ht="9" customHeight="1" x14ac:dyDescent="0.25">
      <c r="A29" s="628"/>
      <c r="B29" s="212"/>
      <c r="C29" s="212"/>
      <c r="D29" s="223"/>
      <c r="E29" s="210"/>
      <c r="F29" s="631"/>
      <c r="G29" s="631"/>
      <c r="H29" s="634"/>
      <c r="I29" s="631"/>
      <c r="J29" s="643"/>
      <c r="K29" s="523"/>
      <c r="L29" s="632"/>
      <c r="M29" s="298" t="str">
        <f>UPPER(IF(OR(L30="a",L30="as"),K25,IF(OR(L30="b",L30="bs"),K33,)))</f>
        <v/>
      </c>
      <c r="N29" s="640"/>
      <c r="O29" s="523"/>
      <c r="P29" s="627"/>
      <c r="Q29" s="523"/>
      <c r="R29" s="204"/>
      <c r="S29" s="207"/>
    </row>
    <row r="30" spans="1:19" s="63" customFormat="1" ht="9" customHeight="1" x14ac:dyDescent="0.25">
      <c r="A30" s="628"/>
      <c r="B30" s="212"/>
      <c r="C30" s="212"/>
      <c r="D30" s="223"/>
      <c r="E30" s="210"/>
      <c r="F30" s="631"/>
      <c r="G30" s="631"/>
      <c r="H30" s="634"/>
      <c r="I30" s="631"/>
      <c r="J30" s="643"/>
      <c r="K30" s="215" t="s">
        <v>59</v>
      </c>
      <c r="L30" s="225"/>
      <c r="M30" s="635" t="str">
        <f>UPPER(IF(OR(L30="a",L30="as"),K26,IF(OR(L30="b",L30="bs"),K34,)))</f>
        <v/>
      </c>
      <c r="N30" s="629"/>
      <c r="O30" s="523"/>
      <c r="P30" s="627"/>
      <c r="Q30" s="523"/>
      <c r="R30" s="204"/>
      <c r="S30" s="207"/>
    </row>
    <row r="31" spans="1:19" s="63" customFormat="1" ht="9" customHeight="1" x14ac:dyDescent="0.25">
      <c r="A31" s="644">
        <v>7</v>
      </c>
      <c r="B31" s="197" t="str">
        <f>IF($D31="","",VLOOKUP($D31,'1D ELO (2)'!$A$7:$P$23,14))</f>
        <v/>
      </c>
      <c r="C31" s="197" t="str">
        <f>IF($D31="","",VLOOKUP($D31,'1D ELO (2)'!$A$7:$P$23,15))</f>
        <v/>
      </c>
      <c r="D31" s="199"/>
      <c r="E31" s="637" t="str">
        <f>UPPER(IF($D31="","",VLOOKUP($D31,'1D ELO (2)'!$A$7:$P$23,5)))</f>
        <v/>
      </c>
      <c r="F31" s="219" t="str">
        <f>UPPER(IF($D31="","",VLOOKUP($D31,'1D ELO (2)'!$A$7:$P$23,2)))</f>
        <v/>
      </c>
      <c r="G31" s="219" t="str">
        <f>IF($D31="","",VLOOKUP($D31,'1D ELO (2)'!$A$7:$P$23,3))</f>
        <v/>
      </c>
      <c r="H31" s="638"/>
      <c r="I31" s="219" t="str">
        <f>IF($D31="","",VLOOKUP($D31,'1D ELO (2)'!$A$7:$P$23,4))</f>
        <v/>
      </c>
      <c r="J31" s="626"/>
      <c r="K31" s="523"/>
      <c r="L31" s="640"/>
      <c r="M31" s="523"/>
      <c r="N31" s="627"/>
      <c r="O31" s="526"/>
      <c r="P31" s="627"/>
      <c r="Q31" s="523"/>
      <c r="R31" s="204"/>
      <c r="S31" s="207"/>
    </row>
    <row r="32" spans="1:19" s="63" customFormat="1" ht="9" customHeight="1" x14ac:dyDescent="0.25">
      <c r="A32" s="628"/>
      <c r="B32" s="210"/>
      <c r="C32" s="210"/>
      <c r="D32" s="210"/>
      <c r="E32" s="637" t="str">
        <f>UPPER(IF($D31="","",VLOOKUP($D31,'1D ELO (2)'!$A$7:$P$23,11)))</f>
        <v/>
      </c>
      <c r="F32" s="219" t="str">
        <f>UPPER(IF($D31="","",VLOOKUP($D31,'1D ELO (2)'!$A$7:$P$23,8)))</f>
        <v/>
      </c>
      <c r="G32" s="219" t="str">
        <f>IF($D31="","",VLOOKUP($D31,'1D ELO (2)'!$A$7:$P$23,9))</f>
        <v/>
      </c>
      <c r="H32" s="638"/>
      <c r="I32" s="219" t="str">
        <f>IF($D31="","",VLOOKUP($D31,'1D ELO (2)'!$A$7:$P$23,10))</f>
        <v/>
      </c>
      <c r="J32" s="629"/>
      <c r="K32" s="630" t="str">
        <f>IF(J32="a",F31,IF(J32="b",F33,""))</f>
        <v/>
      </c>
      <c r="L32" s="640"/>
      <c r="M32" s="523"/>
      <c r="N32" s="627"/>
      <c r="O32" s="523"/>
      <c r="P32" s="627"/>
      <c r="Q32" s="523"/>
      <c r="R32" s="204"/>
      <c r="S32" s="207"/>
    </row>
    <row r="33" spans="1:19" s="63" customFormat="1" ht="9" customHeight="1" x14ac:dyDescent="0.25">
      <c r="A33" s="628"/>
      <c r="B33" s="212"/>
      <c r="C33" s="212"/>
      <c r="D33" s="223"/>
      <c r="E33" s="212"/>
      <c r="F33" s="631"/>
      <c r="G33" s="631"/>
      <c r="H33" s="10"/>
      <c r="I33" s="631"/>
      <c r="J33" s="632"/>
      <c r="K33" s="298" t="str">
        <f>UPPER(IF(OR(J34="a",J34="as"),F31,IF(OR(J34="b",J34="bs"),F35,)))</f>
        <v/>
      </c>
      <c r="L33" s="645"/>
      <c r="M33" s="523"/>
      <c r="N33" s="627"/>
      <c r="O33" s="523"/>
      <c r="P33" s="627"/>
      <c r="Q33" s="523"/>
      <c r="R33" s="204"/>
      <c r="S33" s="207"/>
    </row>
    <row r="34" spans="1:19" s="63" customFormat="1" ht="9" customHeight="1" x14ac:dyDescent="0.25">
      <c r="A34" s="628"/>
      <c r="B34" s="212"/>
      <c r="C34" s="212"/>
      <c r="D34" s="223"/>
      <c r="E34" s="212"/>
      <c r="F34" s="631"/>
      <c r="G34" s="631"/>
      <c r="H34" s="10"/>
      <c r="I34" s="215" t="s">
        <v>59</v>
      </c>
      <c r="J34" s="225"/>
      <c r="K34" s="635" t="str">
        <f>UPPER(IF(OR(J34="a",J34="as"),F32,IF(OR(J34="b",J34="bs"),F36,)))</f>
        <v/>
      </c>
      <c r="L34" s="629"/>
      <c r="M34" s="523"/>
      <c r="N34" s="627"/>
      <c r="O34" s="523"/>
      <c r="P34" s="627"/>
      <c r="Q34" s="523"/>
      <c r="R34" s="204"/>
      <c r="S34" s="207"/>
    </row>
    <row r="35" spans="1:19" s="63" customFormat="1" ht="9" customHeight="1" x14ac:dyDescent="0.25">
      <c r="A35" s="623">
        <v>8</v>
      </c>
      <c r="B35" s="197" t="str">
        <f>IF($D35="","",VLOOKUP($D35,'1D ELO (2)'!$A$7:$P$23,14))</f>
        <v/>
      </c>
      <c r="C35" s="197" t="str">
        <f>IF($D35="","",VLOOKUP($D35,'1D ELO (2)'!$A$7:$P$23,15))</f>
        <v/>
      </c>
      <c r="D35" s="199"/>
      <c r="E35" s="637" t="str">
        <f>UPPER(IF($D35="","",VLOOKUP($D35,'1D ELO (2)'!$A$7:$P$23,5)))</f>
        <v/>
      </c>
      <c r="F35" s="200" t="str">
        <f>UPPER(IF($D35="","",VLOOKUP($D35,'1D ELO (2)'!$A$7:$P$23,2)))</f>
        <v/>
      </c>
      <c r="G35" s="200" t="str">
        <f>IF($D35="","",VLOOKUP($D35,'1D ELO (2)'!$A$7:$P$23,3))</f>
        <v/>
      </c>
      <c r="H35" s="648"/>
      <c r="I35" s="200" t="str">
        <f>IF($D35="","",VLOOKUP($D35,'1D ELO (2)'!$A$7:$P$23,4))</f>
        <v/>
      </c>
      <c r="J35" s="639"/>
      <c r="K35" s="523"/>
      <c r="L35" s="627"/>
      <c r="M35" s="526"/>
      <c r="N35" s="633"/>
      <c r="O35" s="523"/>
      <c r="P35" s="627"/>
      <c r="Q35" s="523"/>
      <c r="R35" s="204"/>
      <c r="S35" s="207"/>
    </row>
    <row r="36" spans="1:19" s="63" customFormat="1" ht="9" customHeight="1" x14ac:dyDescent="0.25">
      <c r="A36" s="628"/>
      <c r="B36" s="210"/>
      <c r="C36" s="210"/>
      <c r="D36" s="210"/>
      <c r="E36" s="624" t="str">
        <f>UPPER(IF($D35="","",VLOOKUP($D35,'1D ELO (2)'!$A$7:$P$23,11)))</f>
        <v/>
      </c>
      <c r="F36" s="235" t="str">
        <f>UPPER(IF($D35="","",VLOOKUP($D35,'1D ELO (2)'!$A$7:$P$23,8)))</f>
        <v/>
      </c>
      <c r="G36" s="235" t="str">
        <f>IF($D35="","",VLOOKUP($D35,'1D ELO (2)'!$A$7:$P$23,9))</f>
        <v/>
      </c>
      <c r="H36" s="625"/>
      <c r="I36" s="235" t="str">
        <f>IF($D35="","",VLOOKUP($D35,'1D ELO (2)'!$A$7:$P$23,10))</f>
        <v/>
      </c>
      <c r="J36" s="629"/>
      <c r="K36" s="523"/>
      <c r="L36" s="627"/>
      <c r="M36" s="641"/>
      <c r="N36" s="642"/>
      <c r="O36" s="523"/>
      <c r="P36" s="627"/>
      <c r="Q36" s="523"/>
      <c r="R36" s="204"/>
      <c r="S36" s="207"/>
    </row>
    <row r="37" spans="1:19" s="63" customFormat="1" ht="9" customHeight="1" x14ac:dyDescent="0.25">
      <c r="A37" s="212"/>
      <c r="B37" s="212"/>
      <c r="C37" s="212"/>
      <c r="D37" s="223"/>
      <c r="E37" s="212"/>
      <c r="F37" s="631"/>
      <c r="G37" s="631"/>
      <c r="H37" s="10"/>
      <c r="I37" s="631"/>
      <c r="J37" s="643"/>
      <c r="K37" s="523"/>
      <c r="L37" s="627"/>
      <c r="M37" s="523"/>
      <c r="N37" s="627"/>
      <c r="O37" s="627"/>
      <c r="P37" s="649"/>
      <c r="Q37" s="298" t="str">
        <f>UPPER(IF(OR(P38="a",P38="as"),O21,IF(OR(P38="b",P38="bs"),O53,)))</f>
        <v/>
      </c>
      <c r="R37" s="650"/>
      <c r="S37" s="207"/>
    </row>
    <row r="38" spans="1:19" s="63" customFormat="1" ht="9" customHeight="1" x14ac:dyDescent="0.25">
      <c r="A38" s="212"/>
      <c r="B38" s="212"/>
      <c r="C38" s="212"/>
      <c r="D38" s="223"/>
      <c r="E38" s="212"/>
      <c r="F38" s="631"/>
      <c r="G38" s="631"/>
      <c r="H38" s="10"/>
      <c r="I38" s="631"/>
      <c r="J38" s="643"/>
      <c r="K38" s="523"/>
      <c r="L38" s="627"/>
      <c r="M38" s="523"/>
      <c r="N38" s="627"/>
      <c r="O38" s="215"/>
      <c r="P38" s="627"/>
      <c r="Q38" s="298"/>
      <c r="R38" s="650"/>
      <c r="S38" s="207"/>
    </row>
    <row r="39" spans="1:19" s="63" customFormat="1" ht="9" customHeight="1" x14ac:dyDescent="0.25">
      <c r="A39" s="212"/>
      <c r="B39" s="212"/>
      <c r="C39" s="212"/>
      <c r="D39" s="223"/>
      <c r="E39" s="212"/>
      <c r="F39" s="631"/>
      <c r="G39" s="631"/>
      <c r="H39" s="10"/>
      <c r="I39" s="631"/>
      <c r="J39" s="643"/>
      <c r="K39" s="523"/>
      <c r="L39" s="627"/>
      <c r="M39" s="523"/>
      <c r="N39" s="627"/>
      <c r="O39" s="215"/>
      <c r="P39" s="627"/>
      <c r="Q39" s="298"/>
      <c r="R39" s="650"/>
      <c r="S39" s="207"/>
    </row>
    <row r="40" spans="1:19" s="63" customFormat="1" ht="9" customHeight="1" x14ac:dyDescent="0.25">
      <c r="A40" s="212"/>
      <c r="B40" s="212"/>
      <c r="C40" s="212"/>
      <c r="D40" s="223"/>
      <c r="E40" s="212"/>
      <c r="F40" s="631"/>
      <c r="G40" s="631"/>
      <c r="H40" s="10"/>
      <c r="I40" s="631"/>
      <c r="J40" s="643"/>
      <c r="K40" s="523"/>
      <c r="L40" s="627"/>
      <c r="M40" s="523"/>
      <c r="N40" s="627"/>
      <c r="O40" s="215"/>
      <c r="P40" s="627"/>
      <c r="Q40" s="298"/>
      <c r="R40" s="650"/>
      <c r="S40" s="207"/>
    </row>
    <row r="41" spans="1:19" s="63" customFormat="1" ht="9" customHeight="1" x14ac:dyDescent="0.25">
      <c r="A41" s="212"/>
      <c r="B41" s="212"/>
      <c r="C41" s="212"/>
      <c r="D41" s="223"/>
      <c r="E41" s="212"/>
      <c r="F41" s="631"/>
      <c r="G41" s="631"/>
      <c r="H41" s="10"/>
      <c r="I41" s="631"/>
      <c r="J41" s="643"/>
      <c r="K41" s="523"/>
      <c r="L41" s="627"/>
      <c r="M41" s="523"/>
      <c r="N41" s="627"/>
      <c r="O41" s="215"/>
      <c r="P41" s="627"/>
      <c r="Q41" s="298"/>
      <c r="R41" s="650"/>
      <c r="S41" s="207"/>
    </row>
    <row r="42" spans="1:19" s="63" customFormat="1" ht="9" customHeight="1" x14ac:dyDescent="0.25">
      <c r="A42" s="212"/>
      <c r="B42" s="212"/>
      <c r="C42" s="212"/>
      <c r="D42" s="223"/>
      <c r="E42" s="212"/>
      <c r="F42" s="631"/>
      <c r="G42" s="631"/>
      <c r="H42" s="10"/>
      <c r="I42" s="631"/>
      <c r="J42" s="643"/>
      <c r="K42" s="523"/>
      <c r="L42" s="627"/>
      <c r="M42" s="523"/>
      <c r="N42" s="627"/>
      <c r="O42" s="215"/>
      <c r="P42" s="627"/>
      <c r="Q42" s="298"/>
      <c r="R42" s="650"/>
      <c r="S42" s="207"/>
    </row>
    <row r="43" spans="1:19" s="63" customFormat="1" ht="9" customHeight="1" x14ac:dyDescent="0.25">
      <c r="A43" s="212"/>
      <c r="B43" s="212"/>
      <c r="C43" s="212"/>
      <c r="D43" s="223"/>
      <c r="E43" s="212"/>
      <c r="F43" s="631"/>
      <c r="G43" s="631"/>
      <c r="H43" s="10"/>
      <c r="I43" s="631"/>
      <c r="J43" s="643"/>
      <c r="K43" s="523"/>
      <c r="L43" s="627"/>
      <c r="M43" s="523"/>
      <c r="N43" s="627"/>
      <c r="O43" s="215"/>
      <c r="P43" s="627"/>
      <c r="Q43" s="298"/>
      <c r="R43" s="650"/>
      <c r="S43" s="207"/>
    </row>
    <row r="44" spans="1:19" s="63" customFormat="1" ht="9" customHeight="1" x14ac:dyDescent="0.25">
      <c r="A44" s="212"/>
      <c r="B44" s="212"/>
      <c r="C44" s="212"/>
      <c r="D44" s="223"/>
      <c r="E44" s="212"/>
      <c r="F44" s="631"/>
      <c r="G44" s="631"/>
      <c r="H44" s="10"/>
      <c r="I44" s="631"/>
      <c r="J44" s="643"/>
      <c r="K44" s="523"/>
      <c r="L44" s="627"/>
      <c r="M44" s="523"/>
      <c r="N44" s="627"/>
      <c r="O44" s="215"/>
      <c r="P44" s="627"/>
      <c r="Q44" s="298"/>
      <c r="R44" s="650"/>
      <c r="S44" s="207"/>
    </row>
    <row r="45" spans="1:19" s="63" customFormat="1" ht="9" customHeight="1" x14ac:dyDescent="0.25">
      <c r="A45" s="212"/>
      <c r="B45" s="212"/>
      <c r="C45" s="212"/>
      <c r="D45" s="223"/>
      <c r="E45" s="212"/>
      <c r="F45" s="631"/>
      <c r="G45" s="631"/>
      <c r="H45" s="10"/>
      <c r="I45" s="631"/>
      <c r="J45" s="643"/>
      <c r="K45" s="523"/>
      <c r="L45" s="627"/>
      <c r="M45" s="523"/>
      <c r="N45" s="627"/>
      <c r="O45" s="215"/>
      <c r="P45" s="627"/>
      <c r="Q45" s="298"/>
      <c r="R45" s="650"/>
      <c r="S45" s="207"/>
    </row>
    <row r="46" spans="1:19" s="63" customFormat="1" ht="9" customHeight="1" x14ac:dyDescent="0.25">
      <c r="A46" s="212"/>
      <c r="B46" s="212"/>
      <c r="C46" s="212"/>
      <c r="D46" s="223"/>
      <c r="E46" s="212"/>
      <c r="F46" s="631"/>
      <c r="G46" s="631"/>
      <c r="H46" s="10"/>
      <c r="I46" s="631"/>
      <c r="J46" s="643"/>
      <c r="K46" s="523"/>
      <c r="L46" s="627"/>
      <c r="M46" s="523"/>
      <c r="N46" s="627"/>
      <c r="O46" s="215"/>
      <c r="P46" s="627"/>
      <c r="Q46" s="298"/>
      <c r="R46" s="650"/>
      <c r="S46" s="207"/>
    </row>
    <row r="47" spans="1:19" s="63" customFormat="1" ht="9" customHeight="1" x14ac:dyDescent="0.25">
      <c r="A47" s="212"/>
      <c r="B47" s="212"/>
      <c r="C47" s="212"/>
      <c r="D47" s="223"/>
      <c r="E47" s="212"/>
      <c r="F47" s="631"/>
      <c r="G47" s="631"/>
      <c r="H47" s="10"/>
      <c r="I47" s="631"/>
      <c r="J47" s="643"/>
      <c r="K47" s="523"/>
      <c r="L47" s="627"/>
      <c r="M47" s="523"/>
      <c r="N47" s="627"/>
      <c r="O47" s="215"/>
      <c r="P47" s="627"/>
      <c r="Q47" s="298"/>
      <c r="R47" s="650"/>
      <c r="S47" s="207"/>
    </row>
    <row r="48" spans="1:19" s="63" customFormat="1" ht="9" customHeight="1" x14ac:dyDescent="0.25">
      <c r="A48" s="212"/>
      <c r="B48" s="212"/>
      <c r="C48" s="212"/>
      <c r="D48" s="223"/>
      <c r="E48" s="212"/>
      <c r="F48" s="631"/>
      <c r="G48" s="631"/>
      <c r="H48" s="10"/>
      <c r="I48" s="631"/>
      <c r="J48" s="643"/>
      <c r="K48" s="523"/>
      <c r="L48" s="627"/>
      <c r="M48" s="523"/>
      <c r="N48" s="627"/>
      <c r="O48" s="215"/>
      <c r="P48" s="627"/>
      <c r="Q48" s="298"/>
      <c r="R48" s="650"/>
      <c r="S48" s="207"/>
    </row>
    <row r="49" spans="1:19" s="63" customFormat="1" ht="9" customHeight="1" x14ac:dyDescent="0.25">
      <c r="A49" s="212"/>
      <c r="B49" s="212"/>
      <c r="C49" s="212"/>
      <c r="D49" s="223"/>
      <c r="E49" s="212"/>
      <c r="F49" s="631"/>
      <c r="G49" s="631"/>
      <c r="H49" s="10"/>
      <c r="I49" s="631"/>
      <c r="J49" s="643"/>
      <c r="K49" s="523"/>
      <c r="L49" s="627"/>
      <c r="M49" s="523"/>
      <c r="N49" s="627"/>
      <c r="O49" s="215"/>
      <c r="P49" s="627"/>
      <c r="Q49" s="298"/>
      <c r="R49" s="650"/>
      <c r="S49" s="207"/>
    </row>
    <row r="50" spans="1:19" s="63" customFormat="1" ht="9" customHeight="1" x14ac:dyDescent="0.25">
      <c r="A50" s="212"/>
      <c r="B50" s="212"/>
      <c r="C50" s="212"/>
      <c r="D50" s="223"/>
      <c r="E50" s="212"/>
      <c r="F50" s="631"/>
      <c r="G50" s="631"/>
      <c r="H50" s="10"/>
      <c r="I50" s="631"/>
      <c r="J50" s="643"/>
      <c r="K50" s="523"/>
      <c r="L50" s="627"/>
      <c r="M50" s="523"/>
      <c r="N50" s="627"/>
      <c r="O50" s="215"/>
      <c r="P50" s="627"/>
      <c r="Q50" s="298"/>
      <c r="R50" s="650"/>
      <c r="S50" s="207"/>
    </row>
    <row r="51" spans="1:19" s="63" customFormat="1" ht="9" customHeight="1" x14ac:dyDescent="0.25">
      <c r="A51" s="212"/>
      <c r="B51" s="212"/>
      <c r="C51" s="212"/>
      <c r="D51" s="223"/>
      <c r="E51" s="212"/>
      <c r="F51" s="631"/>
      <c r="G51" s="631"/>
      <c r="H51" s="10"/>
      <c r="I51" s="631"/>
      <c r="J51" s="643"/>
      <c r="K51" s="523"/>
      <c r="L51" s="627"/>
      <c r="M51" s="523"/>
      <c r="N51" s="627"/>
      <c r="O51" s="215"/>
      <c r="P51" s="627"/>
      <c r="Q51" s="298"/>
      <c r="R51" s="650"/>
      <c r="S51" s="207"/>
    </row>
    <row r="52" spans="1:19" s="63" customFormat="1" ht="9" customHeight="1" x14ac:dyDescent="0.25">
      <c r="A52" s="212"/>
      <c r="B52" s="212"/>
      <c r="C52" s="212"/>
      <c r="D52" s="223"/>
      <c r="E52" s="212"/>
      <c r="F52" s="631"/>
      <c r="G52" s="631"/>
      <c r="H52" s="10"/>
      <c r="I52" s="631"/>
      <c r="J52" s="643"/>
      <c r="K52" s="523"/>
      <c r="L52" s="627"/>
      <c r="M52" s="523"/>
      <c r="N52" s="627"/>
      <c r="O52" s="215"/>
      <c r="P52" s="627"/>
      <c r="Q52" s="298"/>
      <c r="R52" s="650"/>
      <c r="S52" s="207"/>
    </row>
    <row r="53" spans="1:19" s="63" customFormat="1" ht="9" customHeight="1" x14ac:dyDescent="0.25">
      <c r="A53" s="212"/>
      <c r="B53" s="212"/>
      <c r="C53" s="212"/>
      <c r="D53" s="223"/>
      <c r="E53" s="212"/>
      <c r="F53" s="631"/>
      <c r="G53" s="631"/>
      <c r="H53" s="10"/>
      <c r="I53" s="631"/>
      <c r="J53" s="643"/>
      <c r="K53" s="523"/>
      <c r="L53" s="627"/>
      <c r="M53" s="523"/>
      <c r="N53" s="627"/>
      <c r="O53" s="215"/>
      <c r="P53" s="627"/>
      <c r="Q53" s="298"/>
      <c r="R53" s="650"/>
      <c r="S53" s="207"/>
    </row>
    <row r="54" spans="1:19" s="63" customFormat="1" ht="9" customHeight="1" x14ac:dyDescent="0.25">
      <c r="A54" s="212"/>
      <c r="B54" s="212"/>
      <c r="C54" s="212"/>
      <c r="D54" s="223"/>
      <c r="E54" s="212"/>
      <c r="F54" s="631"/>
      <c r="G54" s="631"/>
      <c r="H54" s="10"/>
      <c r="I54" s="631"/>
      <c r="J54" s="643"/>
      <c r="K54" s="523"/>
      <c r="L54" s="627"/>
      <c r="M54" s="523"/>
      <c r="N54" s="627"/>
      <c r="O54" s="215"/>
      <c r="P54" s="627"/>
      <c r="Q54" s="298"/>
      <c r="R54" s="650"/>
      <c r="S54" s="207"/>
    </row>
    <row r="55" spans="1:19" s="63" customFormat="1" ht="9" customHeight="1" x14ac:dyDescent="0.25">
      <c r="A55" s="212"/>
      <c r="B55" s="212"/>
      <c r="C55" s="212"/>
      <c r="D55" s="223"/>
      <c r="E55" s="212"/>
      <c r="F55" s="631"/>
      <c r="G55" s="631"/>
      <c r="H55" s="10"/>
      <c r="I55" s="631"/>
      <c r="J55" s="643"/>
      <c r="K55" s="523"/>
      <c r="L55" s="627"/>
      <c r="M55" s="523"/>
      <c r="N55" s="627"/>
      <c r="O55" s="215"/>
      <c r="P55" s="627"/>
      <c r="Q55" s="298"/>
      <c r="R55" s="650"/>
      <c r="S55" s="207"/>
    </row>
    <row r="56" spans="1:19" s="63" customFormat="1" ht="9" customHeight="1" x14ac:dyDescent="0.25">
      <c r="A56" s="212"/>
      <c r="B56" s="212"/>
      <c r="C56" s="212"/>
      <c r="D56" s="223"/>
      <c r="E56" s="212"/>
      <c r="F56" s="631"/>
      <c r="G56" s="631"/>
      <c r="H56" s="10"/>
      <c r="I56" s="631"/>
      <c r="J56" s="643"/>
      <c r="K56" s="523"/>
      <c r="L56" s="627"/>
      <c r="M56" s="523"/>
      <c r="N56" s="627"/>
      <c r="O56" s="215"/>
      <c r="P56" s="627"/>
      <c r="Q56" s="298"/>
      <c r="R56" s="650"/>
      <c r="S56" s="207"/>
    </row>
    <row r="57" spans="1:19" s="63" customFormat="1" ht="9" customHeight="1" x14ac:dyDescent="0.25">
      <c r="A57" s="212"/>
      <c r="B57" s="212"/>
      <c r="C57" s="212"/>
      <c r="D57" s="223"/>
      <c r="E57" s="212"/>
      <c r="F57" s="631"/>
      <c r="G57" s="631"/>
      <c r="H57" s="10"/>
      <c r="I57" s="631"/>
      <c r="J57" s="643"/>
      <c r="K57" s="523"/>
      <c r="L57" s="627"/>
      <c r="M57" s="523"/>
      <c r="N57" s="627"/>
      <c r="O57" s="215"/>
      <c r="P57" s="627"/>
      <c r="Q57" s="298"/>
      <c r="R57" s="650"/>
      <c r="S57" s="207"/>
    </row>
    <row r="58" spans="1:19" s="63" customFormat="1" ht="9" customHeight="1" x14ac:dyDescent="0.25">
      <c r="A58" s="212"/>
      <c r="B58" s="212"/>
      <c r="C58" s="212"/>
      <c r="D58" s="223"/>
      <c r="E58" s="212"/>
      <c r="F58" s="631"/>
      <c r="G58" s="631"/>
      <c r="H58" s="10"/>
      <c r="I58" s="631"/>
      <c r="J58" s="643"/>
      <c r="K58" s="523"/>
      <c r="L58" s="627"/>
      <c r="M58" s="523"/>
      <c r="N58" s="627"/>
      <c r="O58" s="215"/>
      <c r="P58" s="627"/>
      <c r="Q58" s="298"/>
      <c r="R58" s="650"/>
      <c r="S58" s="207"/>
    </row>
    <row r="59" spans="1:19" s="63" customFormat="1" ht="9" customHeight="1" x14ac:dyDescent="0.25">
      <c r="A59" s="212"/>
      <c r="B59" s="212"/>
      <c r="C59" s="212"/>
      <c r="D59" s="223"/>
      <c r="E59" s="212"/>
      <c r="F59" s="631"/>
      <c r="G59" s="631"/>
      <c r="H59" s="10"/>
      <c r="I59" s="631"/>
      <c r="J59" s="643"/>
      <c r="K59" s="523"/>
      <c r="L59" s="627"/>
      <c r="M59" s="523"/>
      <c r="N59" s="627"/>
      <c r="O59" s="215"/>
      <c r="P59" s="627"/>
      <c r="Q59" s="298"/>
      <c r="R59" s="650"/>
      <c r="S59" s="207"/>
    </row>
    <row r="60" spans="1:19" s="63" customFormat="1" ht="9" customHeight="1" x14ac:dyDescent="0.25">
      <c r="A60" s="212"/>
      <c r="B60" s="212"/>
      <c r="C60" s="212"/>
      <c r="D60" s="223"/>
      <c r="E60" s="212"/>
      <c r="F60" s="631"/>
      <c r="G60" s="631"/>
      <c r="H60" s="10"/>
      <c r="I60" s="631"/>
      <c r="J60" s="643"/>
      <c r="K60" s="523"/>
      <c r="L60" s="627"/>
      <c r="M60" s="523"/>
      <c r="N60" s="627"/>
      <c r="O60" s="215"/>
      <c r="P60" s="627"/>
      <c r="Q60" s="298"/>
      <c r="R60" s="650"/>
      <c r="S60" s="207"/>
    </row>
    <row r="61" spans="1:19" s="63" customFormat="1" ht="9" customHeight="1" x14ac:dyDescent="0.25">
      <c r="A61" s="212"/>
      <c r="B61" s="212"/>
      <c r="C61" s="212"/>
      <c r="D61" s="223"/>
      <c r="E61" s="212"/>
      <c r="F61" s="631"/>
      <c r="G61" s="631"/>
      <c r="H61" s="10"/>
      <c r="I61" s="631"/>
      <c r="J61" s="643"/>
      <c r="K61" s="523"/>
      <c r="L61" s="627"/>
      <c r="M61" s="523"/>
      <c r="N61" s="627"/>
      <c r="O61" s="215"/>
      <c r="P61" s="627"/>
      <c r="Q61" s="298"/>
      <c r="R61" s="650"/>
      <c r="S61" s="207"/>
    </row>
    <row r="62" spans="1:19" s="63" customFormat="1" ht="9" customHeight="1" x14ac:dyDescent="0.25">
      <c r="A62" s="212"/>
      <c r="B62" s="212"/>
      <c r="C62" s="212"/>
      <c r="D62" s="223"/>
      <c r="E62" s="212"/>
      <c r="F62" s="631"/>
      <c r="G62" s="631"/>
      <c r="H62" s="10"/>
      <c r="I62" s="631"/>
      <c r="J62" s="643"/>
      <c r="K62" s="523"/>
      <c r="L62" s="627"/>
      <c r="M62" s="523"/>
      <c r="N62" s="627"/>
      <c r="O62" s="215"/>
      <c r="P62" s="627"/>
      <c r="Q62" s="298"/>
      <c r="R62" s="650"/>
      <c r="S62" s="207"/>
    </row>
    <row r="63" spans="1:19" s="63" customFormat="1" ht="9" customHeight="1" x14ac:dyDescent="0.25">
      <c r="A63" s="212"/>
      <c r="B63" s="212"/>
      <c r="C63" s="212"/>
      <c r="D63" s="223"/>
      <c r="E63" s="212"/>
      <c r="F63" s="631"/>
      <c r="G63" s="631"/>
      <c r="H63" s="10"/>
      <c r="I63" s="631"/>
      <c r="J63" s="643"/>
      <c r="K63" s="523"/>
      <c r="L63" s="627"/>
      <c r="M63" s="523"/>
      <c r="N63" s="627"/>
      <c r="O63" s="215"/>
      <c r="P63" s="627"/>
      <c r="Q63" s="298"/>
      <c r="R63" s="650"/>
      <c r="S63" s="207"/>
    </row>
    <row r="64" spans="1:19" s="63" customFormat="1" ht="9" customHeight="1" x14ac:dyDescent="0.25">
      <c r="A64" s="212"/>
      <c r="B64" s="212"/>
      <c r="C64" s="212"/>
      <c r="D64" s="223"/>
      <c r="E64" s="212"/>
      <c r="F64" s="631"/>
      <c r="G64" s="631"/>
      <c r="H64" s="10"/>
      <c r="I64" s="631"/>
      <c r="J64" s="643"/>
      <c r="K64" s="523"/>
      <c r="L64" s="627"/>
      <c r="M64" s="523"/>
      <c r="N64" s="627"/>
      <c r="O64" s="215"/>
      <c r="P64" s="627"/>
      <c r="Q64" s="298"/>
      <c r="R64" s="650"/>
      <c r="S64" s="207"/>
    </row>
    <row r="65" spans="1:19" s="63" customFormat="1" ht="9" customHeight="1" x14ac:dyDescent="0.25">
      <c r="A65" s="212"/>
      <c r="B65" s="212"/>
      <c r="C65" s="212"/>
      <c r="D65" s="223"/>
      <c r="E65" s="212"/>
      <c r="F65" s="631"/>
      <c r="G65" s="631"/>
      <c r="H65" s="10"/>
      <c r="I65" s="631"/>
      <c r="J65" s="643"/>
      <c r="K65" s="523"/>
      <c r="L65" s="627"/>
      <c r="M65" s="523"/>
      <c r="N65" s="627"/>
      <c r="O65" s="215"/>
      <c r="P65" s="627"/>
      <c r="Q65" s="298"/>
      <c r="R65" s="650"/>
      <c r="S65" s="207"/>
    </row>
    <row r="66" spans="1:19" s="63" customFormat="1" ht="9" customHeight="1" x14ac:dyDescent="0.25">
      <c r="A66" s="212"/>
      <c r="B66" s="212"/>
      <c r="C66" s="212"/>
      <c r="D66" s="223"/>
      <c r="E66" s="212"/>
      <c r="F66" s="631"/>
      <c r="G66" s="631"/>
      <c r="H66" s="10"/>
      <c r="I66" s="631"/>
      <c r="J66" s="643"/>
      <c r="K66" s="523"/>
      <c r="L66" s="627"/>
      <c r="M66" s="523"/>
      <c r="N66" s="627"/>
      <c r="O66" s="215"/>
      <c r="P66" s="627"/>
      <c r="Q66" s="298"/>
      <c r="R66" s="650"/>
      <c r="S66" s="207"/>
    </row>
    <row r="67" spans="1:19" s="63" customFormat="1" ht="9" customHeight="1" x14ac:dyDescent="0.25">
      <c r="A67" s="212"/>
      <c r="B67" s="212"/>
      <c r="C67" s="212"/>
      <c r="D67" s="223"/>
      <c r="E67" s="212"/>
      <c r="F67" s="631"/>
      <c r="G67" s="631"/>
      <c r="H67" s="10"/>
      <c r="I67" s="631"/>
      <c r="J67" s="643"/>
      <c r="K67" s="523"/>
      <c r="L67" s="627"/>
      <c r="M67" s="523"/>
      <c r="N67" s="627"/>
      <c r="O67" s="215"/>
      <c r="P67" s="627"/>
      <c r="Q67" s="298"/>
      <c r="R67" s="650"/>
      <c r="S67" s="207"/>
    </row>
    <row r="68" spans="1:19" s="63" customFormat="1" ht="9" customHeight="1" x14ac:dyDescent="0.25">
      <c r="A68" s="212"/>
      <c r="B68" s="212"/>
      <c r="C68" s="212"/>
      <c r="D68" s="223"/>
      <c r="E68" s="212"/>
      <c r="F68" s="631"/>
      <c r="G68" s="631"/>
      <c r="H68" s="10"/>
      <c r="I68" s="631"/>
      <c r="J68" s="643"/>
      <c r="K68" s="523"/>
      <c r="L68" s="627"/>
      <c r="M68" s="523"/>
      <c r="N68" s="627"/>
      <c r="O68" s="215"/>
      <c r="P68" s="627"/>
      <c r="Q68" s="298"/>
      <c r="R68" s="650"/>
      <c r="S68" s="207"/>
    </row>
    <row r="69" spans="1:19" s="63" customFormat="1" ht="9" customHeight="1" x14ac:dyDescent="0.25">
      <c r="A69" s="482"/>
      <c r="B69" s="503"/>
      <c r="C69" s="503"/>
      <c r="D69" s="651"/>
      <c r="E69" s="503"/>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503"/>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3"/>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311"/>
      <c r="F72" s="258">
        <f>IF(D72&gt;$R$79,,UPPER(VLOOKUP(D72,'1D ELO (2)'!$A$7:$L$23,2)))</f>
        <v>0</v>
      </c>
      <c r="G72" s="416"/>
      <c r="H72" s="416"/>
      <c r="I72" s="655"/>
      <c r="J72" s="656" t="s">
        <v>66</v>
      </c>
      <c r="K72" s="262"/>
      <c r="L72" s="263"/>
      <c r="M72" s="262"/>
      <c r="N72" s="264"/>
      <c r="O72" s="265" t="s">
        <v>236</v>
      </c>
      <c r="P72" s="266"/>
      <c r="Q72" s="266"/>
      <c r="R72" s="267"/>
    </row>
    <row r="73" spans="1:19" s="21" customFormat="1" ht="9" customHeight="1" x14ac:dyDescent="0.25">
      <c r="A73" s="268" t="s">
        <v>237</v>
      </c>
      <c r="B73" s="269"/>
      <c r="C73" s="271"/>
      <c r="D73" s="257"/>
      <c r="E73" s="311"/>
      <c r="F73" s="258">
        <f>IF(D72&gt;$R$79,,UPPER(VLOOKUP(D72,'1D ELO (2)'!$A$7:$L$23,8)))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182"/>
      <c r="F74" s="258">
        <f>IF(D74&gt;$R$79,,UPPER(VLOOKUP(D74,'1D ELO (2)'!$A$7:$L$23,2)))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657"/>
      <c r="E75" s="182"/>
      <c r="F75" s="292">
        <f>IF(D74&gt;$R$79,,UPPER(VLOOKUP(D74,'1D ELO (2)'!$A$7:$L$23,8)))</f>
        <v>0</v>
      </c>
      <c r="G75" s="412"/>
      <c r="H75" s="412"/>
      <c r="I75" s="658"/>
      <c r="J75" s="656"/>
      <c r="K75" s="262"/>
      <c r="L75" s="263"/>
      <c r="M75" s="262"/>
      <c r="N75" s="264"/>
      <c r="O75" s="262"/>
      <c r="P75" s="263"/>
      <c r="Q75" s="262"/>
      <c r="R75" s="264"/>
    </row>
    <row r="76" spans="1:19" s="21" customFormat="1" ht="9" customHeight="1" x14ac:dyDescent="0.25">
      <c r="A76" s="281"/>
      <c r="B76" s="282"/>
      <c r="C76" s="283"/>
      <c r="D76" s="183"/>
      <c r="E76" s="282"/>
      <c r="F76" s="20"/>
      <c r="G76" s="19"/>
      <c r="H76" s="19"/>
      <c r="I76" s="659"/>
      <c r="J76" s="656" t="s">
        <v>70</v>
      </c>
      <c r="K76" s="262"/>
      <c r="L76" s="263"/>
      <c r="M76" s="262"/>
      <c r="N76" s="264"/>
      <c r="O76" s="269"/>
      <c r="P76" s="273"/>
      <c r="Q76" s="269"/>
      <c r="R76" s="274"/>
    </row>
    <row r="77" spans="1:19" s="21" customFormat="1" ht="9" customHeight="1" x14ac:dyDescent="0.25">
      <c r="A77" s="284"/>
      <c r="B77" s="19"/>
      <c r="C77" s="280"/>
      <c r="D77" s="183"/>
      <c r="E77" s="182"/>
      <c r="F77" s="20"/>
      <c r="G77" s="19"/>
      <c r="H77" s="19"/>
      <c r="I77" s="659"/>
      <c r="J77" s="656"/>
      <c r="K77" s="262"/>
      <c r="L77" s="263"/>
      <c r="M77" s="262"/>
      <c r="N77" s="264"/>
      <c r="O77" s="265" t="s">
        <v>34</v>
      </c>
      <c r="P77" s="266"/>
      <c r="Q77" s="266"/>
      <c r="R77" s="267"/>
    </row>
    <row r="78" spans="1:19" s="21" customFormat="1" ht="9" customHeight="1" x14ac:dyDescent="0.25">
      <c r="A78" s="284"/>
      <c r="B78" s="19"/>
      <c r="C78" s="286"/>
      <c r="D78" s="183"/>
      <c r="E78" s="285"/>
      <c r="F78" s="20"/>
      <c r="G78" s="19"/>
      <c r="H78" s="19"/>
      <c r="I78" s="659"/>
      <c r="J78" s="656" t="s">
        <v>72</v>
      </c>
      <c r="K78" s="262"/>
      <c r="L78" s="263"/>
      <c r="M78" s="262"/>
      <c r="N78" s="264"/>
      <c r="O78" s="262"/>
      <c r="P78" s="263"/>
      <c r="Q78" s="262"/>
      <c r="R78" s="264"/>
    </row>
    <row r="79" spans="1:19" s="21" customFormat="1" ht="9" customHeight="1" x14ac:dyDescent="0.25">
      <c r="A79" s="287"/>
      <c r="B79" s="288"/>
      <c r="C79" s="290"/>
      <c r="D79" s="660"/>
      <c r="E79" s="289"/>
      <c r="F79" s="661"/>
      <c r="G79" s="288"/>
      <c r="H79" s="288"/>
      <c r="I79" s="662"/>
      <c r="J79" s="663"/>
      <c r="K79" s="269"/>
      <c r="L79" s="273"/>
      <c r="M79" s="269"/>
      <c r="N79" s="274"/>
      <c r="O79" s="269">
        <f>R4</f>
        <v>0</v>
      </c>
      <c r="P79" s="273"/>
      <c r="Q79" s="269"/>
      <c r="R79" s="664">
        <f>MIN(4,'1D ELO (2)'!$P$5)</f>
        <v>0</v>
      </c>
    </row>
    <row r="80" spans="1:19" ht="15.75" customHeight="1" x14ac:dyDescent="0.25"/>
    <row r="81" ht="9" customHeight="1" x14ac:dyDescent="0.25"/>
  </sheetData>
  <mergeCells count="1">
    <mergeCell ref="A4:C4"/>
  </mergeCells>
  <conditionalFormatting sqref="D7 D11 D15 D19 D23 D27 D31 D35">
    <cfRule type="cellIs" dxfId="945" priority="2" operator="lessThan">
      <formula>3</formula>
    </cfRule>
  </conditionalFormatting>
  <conditionalFormatting sqref="E7:F7 E11:F11 E15:F15 E19:F19 E23:F23 E27:F27 E31:F31 E35:F35">
    <cfRule type="cellIs" dxfId="944" priority="3" operator="equal">
      <formula>"Bye"</formula>
    </cfRule>
  </conditionalFormatting>
  <conditionalFormatting sqref="I10 K14 I18 M22 I26 K30 I34 O38:O68">
    <cfRule type="expression" dxfId="943" priority="9">
      <formula>AND($O$1="CU",I10="Umpire")</formula>
    </cfRule>
    <cfRule type="expression" dxfId="942" priority="10">
      <formula>AND($O$1="CU",I10&lt;&gt;"Umpire",J10&lt;&gt;"")</formula>
    </cfRule>
    <cfRule type="expression" dxfId="941" priority="11">
      <formula>AND($O$1="CU",I10&lt;&gt;"Umpire")</formula>
    </cfRule>
  </conditionalFormatting>
  <conditionalFormatting sqref="J10 L14 J18 N22 J26 L30 J34">
    <cfRule type="expression" dxfId="940" priority="4">
      <formula>$O$1="CU"</formula>
    </cfRule>
  </conditionalFormatting>
  <conditionalFormatting sqref="K9 M13 K17 O21 K25 M29 K33 Q37">
    <cfRule type="expression" dxfId="939" priority="7">
      <formula>J10="as"</formula>
    </cfRule>
    <cfRule type="expression" dxfId="938" priority="8">
      <formula>J10="bs"</formula>
    </cfRule>
  </conditionalFormatting>
  <conditionalFormatting sqref="K10 M14 K18 O22 K26 M30 K34 Q38:Q68">
    <cfRule type="expression" dxfId="937" priority="5">
      <formula>J10="as"</formula>
    </cfRule>
    <cfRule type="expression" dxfId="936" priority="6">
      <formula>J10="bs"</formula>
    </cfRule>
  </conditionalFormatting>
  <dataValidations count="1">
    <dataValidation type="list" allowBlank="1" showInputMessage="1" sqref="I10 K14 I18 M22 I26 K30 I34 O38:O68" xr:uid="{00000000-0002-0000-25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38914"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38913"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38916"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38917"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t="s">
        <v>51</v>
      </c>
      <c r="R1" s="609"/>
    </row>
    <row r="2" spans="1:21" s="172" customFormat="1" ht="13.2" x14ac:dyDescent="0.25">
      <c r="A2" s="583" t="s">
        <v>32</v>
      </c>
      <c r="B2" s="103"/>
      <c r="C2" s="103"/>
      <c r="D2" s="103"/>
      <c r="E2" s="103"/>
      <c r="F2" s="168" t="str">
        <f>Altalanos!$B$8</f>
        <v>I. (U8) – Lány / B</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231</v>
      </c>
      <c r="D5" s="58" t="s">
        <v>81</v>
      </c>
      <c r="E5" s="617" t="s">
        <v>39</v>
      </c>
      <c r="F5" s="69" t="s">
        <v>27</v>
      </c>
      <c r="G5" s="69" t="s">
        <v>28</v>
      </c>
      <c r="H5" s="69"/>
      <c r="I5" s="69" t="s">
        <v>38</v>
      </c>
      <c r="J5" s="69"/>
      <c r="K5" s="58" t="s">
        <v>57</v>
      </c>
      <c r="L5" s="618"/>
      <c r="M5" s="58" t="s">
        <v>157</v>
      </c>
      <c r="N5" s="618"/>
      <c r="O5" s="58" t="s">
        <v>82</v>
      </c>
      <c r="P5" s="618"/>
      <c r="Q5" s="58" t="s">
        <v>238</v>
      </c>
      <c r="R5" s="619"/>
    </row>
    <row r="6" spans="1:21" s="706" customFormat="1" ht="12.75" customHeight="1" x14ac:dyDescent="0.25">
      <c r="A6" s="703"/>
      <c r="B6" s="704"/>
      <c r="C6" s="704"/>
      <c r="D6" s="704"/>
      <c r="E6" s="704"/>
      <c r="F6" s="705"/>
      <c r="G6" s="705"/>
      <c r="I6" s="705"/>
      <c r="J6" s="707"/>
      <c r="K6" s="704"/>
      <c r="L6" s="707"/>
      <c r="M6" s="704"/>
      <c r="N6" s="707"/>
      <c r="O6" s="704"/>
      <c r="P6" s="707"/>
      <c r="Q6" s="704"/>
      <c r="R6" s="708"/>
    </row>
    <row r="7" spans="1:21" s="63" customFormat="1" ht="10.5" customHeight="1" x14ac:dyDescent="0.25">
      <c r="A7" s="623">
        <v>1</v>
      </c>
      <c r="B7" s="197" t="str">
        <f>IF($D7="","",VLOOKUP($D7,'1D ELO (2)'!$A$7:$P$23,14))</f>
        <v/>
      </c>
      <c r="C7" s="197" t="str">
        <f>IF($D7="","",VLOOKUP($D7,'1D ELO (2)'!$A$7:$P$33,15))</f>
        <v/>
      </c>
      <c r="D7" s="199"/>
      <c r="E7" s="665" t="str">
        <f>UPPER(IF($D7="","",VLOOKUP($D7,'1D ELO (2)'!$A$7:$P$33,5)))</f>
        <v/>
      </c>
      <c r="F7" s="200" t="str">
        <f>UPPER(IF($D7="","",VLOOKUP($D7,'1D ELO (2)'!$A$7:$P$33,2)))</f>
        <v/>
      </c>
      <c r="G7" s="200" t="str">
        <f>IF($D7="","",VLOOKUP($D7,'1D ELO (2)'!$A$7:$P$33,3))</f>
        <v/>
      </c>
      <c r="H7" s="648"/>
      <c r="I7" s="200" t="str">
        <f>IF($D7="","",VLOOKUP($D7,'1D ELO (2)'!$A$7:$P$33,4))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65" t="str">
        <f>UPPER(IF($D7="","",VLOOKUP($D7,'1D ELO (2)'!$A$7:$P$33,11)))</f>
        <v/>
      </c>
      <c r="F8" s="200" t="str">
        <f>UPPER(IF($D7="","",VLOOKUP($D7,'1D ELO (2)'!$A$7:$P$33,8)))</f>
        <v/>
      </c>
      <c r="G8" s="200" t="str">
        <f>IF($D7="","",VLOOKUP($D7,'1D ELO (2)'!$A$7:$P$33,9))</f>
        <v/>
      </c>
      <c r="H8" s="648"/>
      <c r="I8" s="200" t="str">
        <f>IF($D7="","",VLOOKUP($D7,'1D ELO (2)'!$A$7:$P$33,10))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(2)'!$A$7:$P$23,14))</f>
        <v/>
      </c>
      <c r="C11" s="197" t="str">
        <f>IF($D11="","",VLOOKUP($D11,'1D ELO (2)'!$A$7:$P$33,15))</f>
        <v/>
      </c>
      <c r="D11" s="199"/>
      <c r="E11" s="637" t="str">
        <f>UPPER(IF($D11="","",VLOOKUP($D11,'1D ELO (2)'!$A$7:$P$33,5)))</f>
        <v/>
      </c>
      <c r="F11" s="219" t="str">
        <f>UPPER(IF($D11="","",VLOOKUP($D11,'1D ELO (2)'!$A$7:$P$33,2)))</f>
        <v/>
      </c>
      <c r="G11" s="219" t="str">
        <f>IF($D11="","",VLOOKUP($D11,'1D ELO (2)'!$A$7:$P$33,3))</f>
        <v/>
      </c>
      <c r="H11" s="638"/>
      <c r="I11" s="219" t="str">
        <f>IF($D11="","",VLOOKUP($D11,'1D ELO (2)'!$A$7:$P$33,4))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(2)'!$A$7:$P$33,11)))</f>
        <v/>
      </c>
      <c r="F12" s="219" t="str">
        <f>UPPER(IF($D11="","",VLOOKUP($D11,'1D ELO (2)'!$A$7:$P$33,8)))</f>
        <v/>
      </c>
      <c r="G12" s="219" t="str">
        <f>IF($D11="","",VLOOKUP($D11,'1D ELO (2)'!$A$7:$P$33,9))</f>
        <v/>
      </c>
      <c r="H12" s="638"/>
      <c r="I12" s="219" t="str">
        <f>IF($D11="","",VLOOKUP($D11,'1D ELO (2)'!$A$7:$P$33,10))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(2)'!$A$7:$P$23,14))</f>
        <v/>
      </c>
      <c r="C15" s="197" t="str">
        <f>IF($D15="","",VLOOKUP($D15,'1D ELO (2)'!$A$7:$P$33,15))</f>
        <v/>
      </c>
      <c r="D15" s="199"/>
      <c r="E15" s="637" t="str">
        <f>UPPER(IF($D15="","",VLOOKUP($D15,'1D ELO (2)'!$A$7:$P$33,5)))</f>
        <v/>
      </c>
      <c r="F15" s="219" t="str">
        <f>UPPER(IF($D15="","",VLOOKUP($D15,'1D ELO (2)'!$A$7:$P$33,2)))</f>
        <v/>
      </c>
      <c r="G15" s="219" t="str">
        <f>IF($D15="","",VLOOKUP($D15,'1D ELO (2)'!$A$7:$P$33,3))</f>
        <v/>
      </c>
      <c r="H15" s="638"/>
      <c r="I15" s="219" t="str">
        <f>IF($D15="","",VLOOKUP($D15,'1D ELO (2)'!$A$7:$P$33,4))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(2)'!$A$7:$P$33,11)))</f>
        <v/>
      </c>
      <c r="F16" s="219" t="str">
        <f>UPPER(IF($D15="","",VLOOKUP($D15,'1D ELO (2)'!$A$7:$P$33,8)))</f>
        <v/>
      </c>
      <c r="G16" s="219" t="str">
        <f>IF($D15="","",VLOOKUP($D15,'1D ELO (2)'!$A$7:$P$33,9))</f>
        <v/>
      </c>
      <c r="H16" s="638"/>
      <c r="I16" s="219" t="str">
        <f>IF($D15="","",VLOOKUP($D15,'1D ELO (2)'!$A$7:$P$33,10))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(2)'!$A$7:$P$23,14))</f>
        <v/>
      </c>
      <c r="C19" s="197" t="str">
        <f>IF($D19="","",VLOOKUP($D19,'1D ELO (2)'!$A$7:$P$33,15))</f>
        <v/>
      </c>
      <c r="D19" s="199"/>
      <c r="E19" s="637" t="str">
        <f>UPPER(IF($D19="","",VLOOKUP($D19,'1D ELO (2)'!$A$7:$P$33,5)))</f>
        <v/>
      </c>
      <c r="F19" s="219" t="str">
        <f>UPPER(IF($D19="","",VLOOKUP($D19,'1D ELO (2)'!$A$7:$P$33,2)))</f>
        <v/>
      </c>
      <c r="G19" s="219" t="str">
        <f>IF($D19="","",VLOOKUP($D19,'1D ELO (2)'!$A$7:$P$33,3))</f>
        <v/>
      </c>
      <c r="H19" s="638"/>
      <c r="I19" s="219" t="str">
        <f>IF($D19="","",VLOOKUP($D19,'1D ELO (2)'!$A$7:$P$33,4))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(2)'!$A$7:$P$33,11)))</f>
        <v/>
      </c>
      <c r="F20" s="219" t="str">
        <f>UPPER(IF($D19="","",VLOOKUP($D19,'1D ELO (2)'!$A$7:$P$33,8)))</f>
        <v/>
      </c>
      <c r="G20" s="219" t="str">
        <f>IF($D19="","",VLOOKUP($D19,'1D ELO (2)'!$A$7:$P$33,9))</f>
        <v/>
      </c>
      <c r="H20" s="638"/>
      <c r="I20" s="219" t="str">
        <f>IF($D19="","",VLOOKUP($D19,'1D ELO (2)'!$A$7:$P$33,10))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316"/>
      <c r="F22" s="631"/>
      <c r="G22" s="631"/>
      <c r="H22" s="10"/>
      <c r="I22" s="631"/>
      <c r="J22" s="643"/>
      <c r="K22" s="523"/>
      <c r="L22" s="627"/>
      <c r="M22" s="215" t="s">
        <v>59</v>
      </c>
      <c r="N22" s="225"/>
      <c r="O22" s="635" t="str">
        <f>UPPER(IF(OR(N22="a",N22="as"),M14,IF(OR(N22="b",N22="bs"),M30,)))</f>
        <v/>
      </c>
      <c r="P22" s="636"/>
      <c r="Q22" s="523"/>
      <c r="R22" s="204"/>
      <c r="S22" s="207"/>
    </row>
    <row r="23" spans="1:19" s="63" customFormat="1" ht="9" customHeight="1" x14ac:dyDescent="0.25">
      <c r="A23" s="623">
        <v>5</v>
      </c>
      <c r="B23" s="197" t="str">
        <f>IF($D23="","",VLOOKUP($D23,'1D ELO (2)'!$A$7:$P$23,14))</f>
        <v/>
      </c>
      <c r="C23" s="197" t="str">
        <f>IF($D23="","",VLOOKUP($D23,'1D ELO (2)'!$A$7:$P$33,15))</f>
        <v/>
      </c>
      <c r="D23" s="199"/>
      <c r="E23" s="665" t="str">
        <f>UPPER(IF($D23="","",VLOOKUP($D23,'1D ELO (2)'!$A$7:$P$33,5)))</f>
        <v/>
      </c>
      <c r="F23" s="200" t="str">
        <f>UPPER(IF($D23="","",VLOOKUP($D23,'1D ELO (2)'!$A$7:$P$33,2)))</f>
        <v/>
      </c>
      <c r="G23" s="200" t="str">
        <f>IF($D23="","",VLOOKUP($D23,'1D ELO (2)'!$A$7:$P$33,3))</f>
        <v/>
      </c>
      <c r="H23" s="648"/>
      <c r="I23" s="200" t="str">
        <f>IF($D23="","",VLOOKUP($D23,'1D ELO (2)'!$A$7:$P$33,4))</f>
        <v/>
      </c>
      <c r="J23" s="626"/>
      <c r="K23" s="523"/>
      <c r="L23" s="627"/>
      <c r="M23" s="523"/>
      <c r="N23" s="640"/>
      <c r="O23" s="523"/>
      <c r="P23" s="640"/>
      <c r="Q23" s="523"/>
      <c r="R23" s="204"/>
      <c r="S23" s="207"/>
    </row>
    <row r="24" spans="1:19" s="63" customFormat="1" ht="9" customHeight="1" x14ac:dyDescent="0.25">
      <c r="A24" s="628"/>
      <c r="B24" s="210"/>
      <c r="C24" s="210"/>
      <c r="D24" s="210"/>
      <c r="E24" s="624" t="str">
        <f>UPPER(IF($D23="","",VLOOKUP($D23,'1D ELO (2)'!$A$7:$P$33,11)))</f>
        <v/>
      </c>
      <c r="F24" s="235" t="str">
        <f>UPPER(IF($D23="","",VLOOKUP($D23,'1D ELO (2)'!$A$7:$P$33,8)))</f>
        <v/>
      </c>
      <c r="G24" s="235" t="str">
        <f>IF($D23="","",VLOOKUP($D23,'1D ELO (2)'!$A$7:$P$33,9))</f>
        <v/>
      </c>
      <c r="H24" s="625"/>
      <c r="I24" s="235" t="str">
        <f>IF($D23="","",VLOOKUP($D23,'1D ELO (2)'!$A$7:$P$33,10))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316"/>
      <c r="F25" s="631"/>
      <c r="G25" s="631"/>
      <c r="H25" s="10"/>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(2)'!$A$7:$P$23,14))</f>
        <v/>
      </c>
      <c r="C27" s="197" t="str">
        <f>IF($D27="","",VLOOKUP($D27,'1D ELO (2)'!$A$7:$P$33,15))</f>
        <v/>
      </c>
      <c r="D27" s="199"/>
      <c r="E27" s="637" t="str">
        <f>UPPER(IF($D27="","",VLOOKUP($D27,'1D ELO (2)'!$A$7:$P$33,5)))</f>
        <v/>
      </c>
      <c r="F27" s="219" t="str">
        <f>UPPER(IF($D27="","",VLOOKUP($D27,'1D ELO (2)'!$A$7:$P$33,2)))</f>
        <v/>
      </c>
      <c r="G27" s="219" t="str">
        <f>IF($D27="","",VLOOKUP($D27,'1D ELO (2)'!$A$7:$P$33,3))</f>
        <v/>
      </c>
      <c r="H27" s="638"/>
      <c r="I27" s="219" t="str">
        <f>IF($D27="","",VLOOKUP($D27,'1D ELO (2)'!$A$7:$P$33,4))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(2)'!$A$7:$P$33,11)))</f>
        <v/>
      </c>
      <c r="F28" s="219" t="str">
        <f>UPPER(IF($D27="","",VLOOKUP($D27,'1D ELO (2)'!$A$7:$P$33,8)))</f>
        <v/>
      </c>
      <c r="G28" s="219" t="str">
        <f>IF($D27="","",VLOOKUP($D27,'1D ELO (2)'!$A$7:$P$33,9))</f>
        <v/>
      </c>
      <c r="H28" s="638"/>
      <c r="I28" s="219" t="str">
        <f>IF($D27="","",VLOOKUP($D27,'1D ELO (2)'!$A$7:$P$33,10))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(2)'!$A$7:$P$23,14))</f>
        <v/>
      </c>
      <c r="C31" s="197" t="str">
        <f>IF($D31="","",VLOOKUP($D31,'1D ELO (2)'!$A$7:$P$33,15))</f>
        <v/>
      </c>
      <c r="D31" s="199"/>
      <c r="E31" s="637" t="str">
        <f>UPPER(IF($D31="","",VLOOKUP($D31,'1D ELO (2)'!$A$7:$P$33,5)))</f>
        <v/>
      </c>
      <c r="F31" s="219" t="str">
        <f>UPPER(IF($D31="","",VLOOKUP($D31,'1D ELO (2)'!$A$7:$P$33,2)))</f>
        <v/>
      </c>
      <c r="G31" s="219" t="str">
        <f>IF($D31="","",VLOOKUP($D31,'1D ELO (2)'!$A$7:$P$33,3))</f>
        <v/>
      </c>
      <c r="H31" s="638"/>
      <c r="I31" s="219" t="str">
        <f>IF($D31="","",VLOOKUP($D31,'1D ELO (2)'!$A$7:$P$33,4))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(2)'!$A$7:$P$33,11)))</f>
        <v/>
      </c>
      <c r="F32" s="219" t="str">
        <f>UPPER(IF($D31="","",VLOOKUP($D31,'1D ELO (2)'!$A$7:$P$33,8)))</f>
        <v/>
      </c>
      <c r="G32" s="219" t="str">
        <f>IF($D31="","",VLOOKUP($D31,'1D ELO (2)'!$A$7:$P$33,9))</f>
        <v/>
      </c>
      <c r="H32" s="638"/>
      <c r="I32" s="219" t="str">
        <f>IF($D31="","",VLOOKUP($D31,'1D ELO (2)'!$A$7:$P$33,10))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8">
        <v>8</v>
      </c>
      <c r="B35" s="197" t="str">
        <f>IF($D35="","",VLOOKUP($D35,'1D ELO (2)'!$A$7:$P$23,14))</f>
        <v/>
      </c>
      <c r="C35" s="197" t="str">
        <f>IF($D35="","",VLOOKUP($D35,'1D ELO (2)'!$A$7:$P$33,15))</f>
        <v/>
      </c>
      <c r="D35" s="199"/>
      <c r="E35" s="637" t="str">
        <f>UPPER(IF($D35="","",VLOOKUP($D35,'1D ELO (2)'!$A$7:$P$33,5)))</f>
        <v/>
      </c>
      <c r="F35" s="219" t="str">
        <f>UPPER(IF($D35="","",VLOOKUP($D35,'1D ELO (2)'!$A$7:$P$33,2)))</f>
        <v/>
      </c>
      <c r="G35" s="219" t="str">
        <f>IF($D35="","",VLOOKUP($D35,'1D ELO (2)'!$A$7:$P$33,3))</f>
        <v/>
      </c>
      <c r="H35" s="638"/>
      <c r="I35" s="219" t="str">
        <f>IF($D35="","",VLOOKUP($D35,'1D ELO (2)'!$A$7:$P$33,4))</f>
        <v/>
      </c>
      <c r="J35" s="639"/>
      <c r="K35" s="523"/>
      <c r="L35" s="627"/>
      <c r="M35" s="526"/>
      <c r="N35" s="633"/>
      <c r="O35" s="523"/>
      <c r="P35" s="640"/>
      <c r="Q35" s="523"/>
      <c r="R35" s="204"/>
      <c r="S35" s="207"/>
    </row>
    <row r="36" spans="1:19" s="63" customFormat="1" ht="9" customHeight="1" x14ac:dyDescent="0.25">
      <c r="A36" s="628"/>
      <c r="B36" s="210"/>
      <c r="C36" s="210"/>
      <c r="D36" s="210"/>
      <c r="E36" s="637" t="str">
        <f>UPPER(IF($D35="","",VLOOKUP($D35,'1D ELO (2)'!$A$7:$P$33,11)))</f>
        <v/>
      </c>
      <c r="F36" s="219" t="str">
        <f>UPPER(IF($D35="","",VLOOKUP($D35,'1D ELO (2)'!$A$7:$P$33,8)))</f>
        <v/>
      </c>
      <c r="G36" s="219" t="str">
        <f>IF($D35="","",VLOOKUP($D35,'1D ELO (2)'!$A$7:$P$33,9))</f>
        <v/>
      </c>
      <c r="H36" s="638"/>
      <c r="I36" s="219" t="str">
        <f>IF($D35="","",VLOOKUP($D35,'1D ELO (2)'!$A$7:$P$33,10))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44">
        <v>9</v>
      </c>
      <c r="B39" s="197" t="str">
        <f>IF($D39="","",VLOOKUP($D39,'1D ELO (2)'!$A$7:$P$23,14))</f>
        <v/>
      </c>
      <c r="C39" s="197" t="str">
        <f>IF($D39="","",VLOOKUP($D39,'1D ELO (2)'!$A$7:$P$33,15))</f>
        <v/>
      </c>
      <c r="D39" s="199"/>
      <c r="E39" s="637" t="str">
        <f>UPPER(IF($D39="","",VLOOKUP($D39,'1D ELO (2)'!$A$7:$P$33,5)))</f>
        <v/>
      </c>
      <c r="F39" s="219" t="str">
        <f>UPPER(IF($D39="","",VLOOKUP($D39,'1D ELO (2)'!$A$7:$P$33,2)))</f>
        <v/>
      </c>
      <c r="G39" s="219" t="str">
        <f>IF($D39="","",VLOOKUP($D39,'1D ELO (2)'!$A$7:$P$33,3))</f>
        <v/>
      </c>
      <c r="H39" s="638"/>
      <c r="I39" s="219" t="str">
        <f>IF($D39="","",VLOOKUP($D39,'1D ELO (2)'!$A$7:$P$33,4))</f>
        <v/>
      </c>
      <c r="J39" s="626"/>
      <c r="K39" s="523"/>
      <c r="L39" s="627"/>
      <c r="M39" s="523"/>
      <c r="N39" s="627"/>
      <c r="O39" s="523"/>
      <c r="P39" s="640"/>
      <c r="Q39" s="526"/>
      <c r="R39" s="204"/>
      <c r="S39" s="207"/>
    </row>
    <row r="40" spans="1:19" s="63" customFormat="1" ht="9" customHeight="1" x14ac:dyDescent="0.25">
      <c r="A40" s="628"/>
      <c r="B40" s="210"/>
      <c r="C40" s="210"/>
      <c r="D40" s="210"/>
      <c r="E40" s="637" t="str">
        <f>UPPER(IF($D39="","",VLOOKUP($D39,'1D ELO (2)'!$A$7:$P$33,11)))</f>
        <v/>
      </c>
      <c r="F40" s="219" t="str">
        <f>UPPER(IF($D39="","",VLOOKUP($D39,'1D ELO (2)'!$A$7:$P$33,8)))</f>
        <v/>
      </c>
      <c r="G40" s="219" t="str">
        <f>IF($D39="","",VLOOKUP($D39,'1D ELO (2)'!$A$7:$P$33,9))</f>
        <v/>
      </c>
      <c r="H40" s="638"/>
      <c r="I40" s="219" t="str">
        <f>IF($D39="","",VLOOKUP($D39,'1D ELO (2)'!$A$7:$P$33,10))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(2)'!$A$7:$P$23,14))</f>
        <v/>
      </c>
      <c r="C43" s="197" t="str">
        <f>IF($D43="","",VLOOKUP($D43,'1D ELO (2)'!$A$7:$P$33,15))</f>
        <v/>
      </c>
      <c r="D43" s="199"/>
      <c r="E43" s="637" t="str">
        <f>UPPER(IF($D43="","",VLOOKUP($D43,'1D ELO (2)'!$A$7:$P$33,5)))</f>
        <v/>
      </c>
      <c r="F43" s="219" t="str">
        <f>UPPER(IF($D43="","",VLOOKUP($D43,'1D ELO (2)'!$A$7:$P$33,2)))</f>
        <v/>
      </c>
      <c r="G43" s="219" t="str">
        <f>IF($D43="","",VLOOKUP($D43,'1D ELO (2)'!$A$7:$P$33,3))</f>
        <v/>
      </c>
      <c r="H43" s="638"/>
      <c r="I43" s="219" t="str">
        <f>IF($D43="","",VLOOKUP($D43,'1D ELO (2)'!$A$7:$P$33,4))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(2)'!$A$7:$P$33,11)))</f>
        <v/>
      </c>
      <c r="F44" s="219" t="str">
        <f>UPPER(IF($D43="","",VLOOKUP($D43,'1D ELO (2)'!$A$7:$P$33,8)))</f>
        <v/>
      </c>
      <c r="G44" s="219" t="str">
        <f>IF($D43="","",VLOOKUP($D43,'1D ELO (2)'!$A$7:$P$33,9))</f>
        <v/>
      </c>
      <c r="H44" s="638"/>
      <c r="I44" s="219" t="str">
        <f>IF($D43="","",VLOOKUP($D43,'1D ELO (2)'!$A$7:$P$33,10))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(2)'!$A$7:$P$23,14))</f>
        <v/>
      </c>
      <c r="C47" s="197" t="str">
        <f>IF($D47="","",VLOOKUP($D47,'1D ELO (2)'!$A$7:$P$33,15))</f>
        <v/>
      </c>
      <c r="D47" s="199"/>
      <c r="E47" s="637" t="str">
        <f>UPPER(IF($D47="","",VLOOKUP($D47,'1D ELO (2)'!$A$7:$P$33,5)))</f>
        <v/>
      </c>
      <c r="F47" s="219" t="str">
        <f>UPPER(IF($D47="","",VLOOKUP($D47,'1D ELO (2)'!$A$7:$P$33,2)))</f>
        <v/>
      </c>
      <c r="G47" s="219" t="str">
        <f>IF($D47="","",VLOOKUP($D47,'1D ELO (2)'!$A$7:$P$33,3))</f>
        <v/>
      </c>
      <c r="H47" s="638"/>
      <c r="I47" s="219" t="str">
        <f>IF($D47="","",VLOOKUP($D47,'1D ELO (2)'!$A$7:$P$33,4))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(2)'!$A$7:$P$33,11)))</f>
        <v/>
      </c>
      <c r="F48" s="219" t="str">
        <f>UPPER(IF($D47="","",VLOOKUP($D47,'1D ELO (2)'!$A$7:$P$33,8)))</f>
        <v/>
      </c>
      <c r="G48" s="219" t="str">
        <f>IF($D47="","",VLOOKUP($D47,'1D ELO (2)'!$A$7:$P$33,9))</f>
        <v/>
      </c>
      <c r="H48" s="638"/>
      <c r="I48" s="219" t="str">
        <f>IF($D47="","",VLOOKUP($D47,'1D ELO (2)'!$A$7:$P$33,10))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316"/>
      <c r="F50" s="631"/>
      <c r="G50" s="631"/>
      <c r="H50" s="10"/>
      <c r="I50" s="215" t="s">
        <v>59</v>
      </c>
      <c r="J50" s="225"/>
      <c r="K50" s="635" t="str">
        <f>UPPER(IF(OR(J50="a",J50="as"),F48,IF(OR(J50="b",J50="bs"),F52,)))</f>
        <v/>
      </c>
      <c r="L50" s="629"/>
      <c r="M50" s="523"/>
      <c r="N50" s="640"/>
      <c r="O50" s="523"/>
      <c r="P50" s="640"/>
      <c r="Q50" s="523"/>
      <c r="R50" s="204"/>
      <c r="S50" s="207"/>
    </row>
    <row r="51" spans="1:19" s="63" customFormat="1" ht="9" customHeight="1" x14ac:dyDescent="0.25">
      <c r="A51" s="669">
        <v>12</v>
      </c>
      <c r="B51" s="197" t="str">
        <f>IF($D51="","",VLOOKUP($D51,'1D ELO (2)'!$A$7:$P$23,14))</f>
        <v/>
      </c>
      <c r="C51" s="197" t="str">
        <f>IF($D51="","",VLOOKUP($D51,'1D ELO (2)'!$A$7:$P$33,15))</f>
        <v/>
      </c>
      <c r="D51" s="199"/>
      <c r="E51" s="665" t="str">
        <f>UPPER(IF($D51="","",VLOOKUP($D51,'1D ELO (2)'!$A$7:$P$33,5)))</f>
        <v/>
      </c>
      <c r="F51" s="200" t="str">
        <f>UPPER(IF($D51="","",VLOOKUP($D51,'1D ELO (2)'!$A$7:$P$33,2)))</f>
        <v/>
      </c>
      <c r="G51" s="200" t="str">
        <f>IF($D51="","",VLOOKUP($D51,'1D ELO (2)'!$A$7:$P$33,3))</f>
        <v/>
      </c>
      <c r="H51" s="648"/>
      <c r="I51" s="200" t="str">
        <f>IF($D51="","",VLOOKUP($D51,'1D ELO (2)'!$A$7:$P$33,4))</f>
        <v/>
      </c>
      <c r="J51" s="639"/>
      <c r="K51" s="523"/>
      <c r="L51" s="627"/>
      <c r="M51" s="526"/>
      <c r="N51" s="645"/>
      <c r="O51" s="523"/>
      <c r="P51" s="640"/>
      <c r="Q51" s="523"/>
      <c r="R51" s="204"/>
      <c r="S51" s="207"/>
    </row>
    <row r="52" spans="1:19" s="63" customFormat="1" ht="9" customHeight="1" x14ac:dyDescent="0.25">
      <c r="A52" s="628"/>
      <c r="B52" s="210"/>
      <c r="C52" s="210"/>
      <c r="D52" s="210"/>
      <c r="E52" s="624" t="str">
        <f>UPPER(IF($D51="","",VLOOKUP($D51,'1D ELO (2)'!$A$7:$P$33,11)))</f>
        <v/>
      </c>
      <c r="F52" s="235" t="str">
        <f>UPPER(IF($D51="","",VLOOKUP($D51,'1D ELO (2)'!$A$7:$P$33,8)))</f>
        <v/>
      </c>
      <c r="G52" s="235" t="str">
        <f>IF($D51="","",VLOOKUP($D51,'1D ELO (2)'!$A$7:$P$33,9))</f>
        <v/>
      </c>
      <c r="H52" s="625"/>
      <c r="I52" s="235" t="str">
        <f>IF($D51="","",VLOOKUP($D51,'1D ELO (2)'!$A$7:$P$33,10))</f>
        <v/>
      </c>
      <c r="J52" s="629"/>
      <c r="K52" s="523"/>
      <c r="L52" s="627"/>
      <c r="M52" s="641"/>
      <c r="N52" s="646"/>
      <c r="O52" s="523"/>
      <c r="P52" s="640"/>
      <c r="Q52" s="523"/>
      <c r="R52" s="204"/>
      <c r="S52" s="207"/>
    </row>
    <row r="53" spans="1:19" s="63" customFormat="1" ht="9" customHeight="1" x14ac:dyDescent="0.25">
      <c r="A53" s="628"/>
      <c r="B53" s="212"/>
      <c r="C53" s="212"/>
      <c r="D53" s="212"/>
      <c r="E53" s="316"/>
      <c r="F53" s="631"/>
      <c r="G53" s="631"/>
      <c r="H53" s="10"/>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(2)'!$A$7:$P$23,14))</f>
        <v/>
      </c>
      <c r="C55" s="197" t="str">
        <f>IF($D55="","",VLOOKUP($D55,'1D ELO (2)'!$A$7:$P$33,15))</f>
        <v/>
      </c>
      <c r="D55" s="199"/>
      <c r="E55" s="637" t="str">
        <f>UPPER(IF($D55="","",VLOOKUP($D55,'1D ELO (2)'!$A$7:$P$33,5)))</f>
        <v/>
      </c>
      <c r="F55" s="219" t="str">
        <f>UPPER(IF($D55="","",VLOOKUP($D55,'1D ELO (2)'!$A$7:$P$33,2)))</f>
        <v/>
      </c>
      <c r="G55" s="219" t="str">
        <f>IF($D55="","",VLOOKUP($D55,'1D ELO (2)'!$A$7:$P$33,3))</f>
        <v/>
      </c>
      <c r="H55" s="638"/>
      <c r="I55" s="219" t="str">
        <f>IF($D55="","",VLOOKUP($D55,'1D ELO (2)'!$A$7:$P$33,4))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(2)'!$A$7:$P$33,11)))</f>
        <v/>
      </c>
      <c r="F56" s="219" t="str">
        <f>UPPER(IF($D55="","",VLOOKUP($D55,'1D ELO (2)'!$A$7:$P$33,8)))</f>
        <v/>
      </c>
      <c r="G56" s="219" t="str">
        <f>IF($D55="","",VLOOKUP($D55,'1D ELO (2)'!$A$7:$P$33,9))</f>
        <v/>
      </c>
      <c r="H56" s="638"/>
      <c r="I56" s="219" t="str">
        <f>IF($D55="","",VLOOKUP($D55,'1D ELO (2)'!$A$7:$P$33,10))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(2)'!$A$7:$P$23,14))</f>
        <v/>
      </c>
      <c r="C59" s="197" t="str">
        <f>IF($D59="","",VLOOKUP($D59,'1D ELO (2)'!$A$7:$P$33,15))</f>
        <v/>
      </c>
      <c r="D59" s="199"/>
      <c r="E59" s="637" t="str">
        <f>UPPER(IF($D59="","",VLOOKUP($D59,'1D ELO (2)'!$A$7:$P$33,5)))</f>
        <v/>
      </c>
      <c r="F59" s="219" t="str">
        <f>UPPER(IF($D59="","",VLOOKUP($D59,'1D ELO (2)'!$A$7:$P$33,2)))</f>
        <v/>
      </c>
      <c r="G59" s="219" t="str">
        <f>IF($D59="","",VLOOKUP($D59,'1D ELO (2)'!$A$7:$P$33,3))</f>
        <v/>
      </c>
      <c r="H59" s="638"/>
      <c r="I59" s="219" t="str">
        <f>IF($D59="","",VLOOKUP($D59,'1D ELO (2)'!$A$7:$P$33,4))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(2)'!$A$7:$P$33,11)))</f>
        <v/>
      </c>
      <c r="F60" s="219" t="str">
        <f>UPPER(IF($D59="","",VLOOKUP($D59,'1D ELO (2)'!$A$7:$P$33,8)))</f>
        <v/>
      </c>
      <c r="G60" s="219" t="str">
        <f>IF($D59="","",VLOOKUP($D59,'1D ELO (2)'!$A$7:$P$33,9))</f>
        <v/>
      </c>
      <c r="H60" s="638"/>
      <c r="I60" s="219" t="str">
        <f>IF($D59="","",VLOOKUP($D59,'1D ELO (2)'!$A$7:$P$33,10))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(2)'!$A$7:$P$23,14))</f>
        <v/>
      </c>
      <c r="C63" s="197" t="str">
        <f>IF($D63="","",VLOOKUP($D63,'1D ELO (2)'!$A$7:$P$33,15))</f>
        <v/>
      </c>
      <c r="D63" s="199"/>
      <c r="E63" s="637" t="str">
        <f>UPPER(IF($D63="","",VLOOKUP($D63,'1D ELO (2)'!$A$7:$P$33,5)))</f>
        <v/>
      </c>
      <c r="F63" s="219" t="str">
        <f>UPPER(IF($D63="","",VLOOKUP($D63,'1D ELO (2)'!$A$7:$P$33,2)))</f>
        <v/>
      </c>
      <c r="G63" s="219" t="str">
        <f>IF($D63="","",VLOOKUP($D63,'1D ELO (2)'!$A$7:$P$33,3))</f>
        <v/>
      </c>
      <c r="H63" s="638"/>
      <c r="I63" s="219" t="str">
        <f>IF($D63="","",VLOOKUP($D63,'1D ELO (2)'!$A$7:$P$33,4))</f>
        <v/>
      </c>
      <c r="J63" s="626"/>
      <c r="K63" s="523"/>
      <c r="L63" s="640"/>
      <c r="M63" s="523"/>
      <c r="N63" s="627"/>
      <c r="O63" s="526"/>
      <c r="P63" s="627"/>
      <c r="Q63" s="523"/>
      <c r="R63" s="204"/>
      <c r="S63" s="207"/>
    </row>
    <row r="64" spans="1:19" s="63" customFormat="1" ht="9" customHeight="1" x14ac:dyDescent="0.25">
      <c r="A64" s="628"/>
      <c r="B64" s="210"/>
      <c r="C64" s="210"/>
      <c r="D64" s="210"/>
      <c r="E64" s="637" t="str">
        <f>UPPER(IF($D63="","",VLOOKUP($D63,'1D ELO (2)'!$A$7:$P$33,11)))</f>
        <v/>
      </c>
      <c r="F64" s="219" t="str">
        <f>UPPER(IF($D63="","",VLOOKUP($D63,'1D ELO (2)'!$A$7:$P$33,8)))</f>
        <v/>
      </c>
      <c r="G64" s="219" t="str">
        <f>IF($D63="","",VLOOKUP($D63,'1D ELO (2)'!$A$7:$P$33,9))</f>
        <v/>
      </c>
      <c r="H64" s="638"/>
      <c r="I64" s="219" t="str">
        <f>IF($D63="","",VLOOKUP($D63,'1D ELO (2)'!$A$7:$P$33,10))</f>
        <v/>
      </c>
      <c r="J64" s="629"/>
      <c r="K64" s="630" t="str">
        <f>IF(J64="a",F63,IF(J64="b",F65,""))</f>
        <v/>
      </c>
      <c r="L64" s="640"/>
      <c r="M64" s="523"/>
      <c r="N64" s="627"/>
      <c r="O64" s="523"/>
      <c r="P64" s="627"/>
      <c r="Q64" s="523"/>
      <c r="R64" s="204"/>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523"/>
      <c r="P65" s="627"/>
      <c r="Q65" s="523"/>
      <c r="R65" s="204"/>
      <c r="S65" s="207"/>
    </row>
    <row r="66" spans="1:19" s="63" customFormat="1" ht="9" customHeight="1" x14ac:dyDescent="0.25">
      <c r="A66" s="628"/>
      <c r="B66" s="212"/>
      <c r="C66" s="212"/>
      <c r="D66" s="212"/>
      <c r="E66" s="316"/>
      <c r="F66" s="523"/>
      <c r="G66" s="523"/>
      <c r="H66" s="10"/>
      <c r="I66" s="215" t="s">
        <v>59</v>
      </c>
      <c r="J66" s="225"/>
      <c r="K66" s="635" t="str">
        <f>UPPER(IF(OR(J66="a",J66="as"),F64,IF(OR(J66="b",J66="bs"),F68,)))</f>
        <v/>
      </c>
      <c r="L66" s="629"/>
      <c r="M66" s="523"/>
      <c r="N66" s="627"/>
      <c r="O66" s="523"/>
      <c r="P66" s="627"/>
      <c r="Q66" s="523"/>
      <c r="R66" s="204"/>
      <c r="S66" s="207"/>
    </row>
    <row r="67" spans="1:19" s="63" customFormat="1" ht="9" customHeight="1" x14ac:dyDescent="0.25">
      <c r="A67" s="669">
        <v>16</v>
      </c>
      <c r="B67" s="197" t="str">
        <f>IF($D67="","",VLOOKUP($D67,'1D ELO (2)'!$A$7:$P$23,14))</f>
        <v/>
      </c>
      <c r="C67" s="197" t="str">
        <f>IF($D67="","",VLOOKUP($D67,'1D ELO (2)'!$A$7:$P$33,15))</f>
        <v/>
      </c>
      <c r="D67" s="199"/>
      <c r="E67" s="665" t="str">
        <f>UPPER(IF($D67="","",VLOOKUP($D67,'1D ELO (2)'!$A$7:$P$33,5)))</f>
        <v/>
      </c>
      <c r="F67" s="200" t="str">
        <f>UPPER(IF($D67="","",VLOOKUP($D67,'1D ELO (2)'!$A$7:$P$33,2)))</f>
        <v/>
      </c>
      <c r="G67" s="200" t="str">
        <f>IF($D67="","",VLOOKUP($D67,'1D ELO (2)'!$A$7:$P$33,3))</f>
        <v/>
      </c>
      <c r="H67" s="648"/>
      <c r="I67" s="200" t="str">
        <f>IF($D67="","",VLOOKUP($D67,'1D ELO (2)'!$A$7:$P$33,4))</f>
        <v/>
      </c>
      <c r="J67" s="639"/>
      <c r="K67" s="523"/>
      <c r="L67" s="627"/>
      <c r="M67" s="526"/>
      <c r="N67" s="633"/>
      <c r="O67" s="523"/>
      <c r="P67" s="627"/>
      <c r="Q67" s="523"/>
      <c r="R67" s="204"/>
      <c r="S67" s="207"/>
    </row>
    <row r="68" spans="1:19" s="63" customFormat="1" ht="9" customHeight="1" x14ac:dyDescent="0.25">
      <c r="A68" s="628"/>
      <c r="B68" s="210"/>
      <c r="C68" s="210"/>
      <c r="D68" s="210"/>
      <c r="E68" s="624" t="str">
        <f>UPPER(IF($D67="","",VLOOKUP($D67,'1D ELO (2)'!$A$7:$P$33,11)))</f>
        <v/>
      </c>
      <c r="F68" s="235" t="str">
        <f>UPPER(IF($D67="","",VLOOKUP($D67,'1D ELO (2)'!$A$7:$P$33,8)))</f>
        <v/>
      </c>
      <c r="G68" s="235" t="str">
        <f>IF($D67="","",VLOOKUP($D67,'1D ELO (2)'!$A$7:$P$33,9))</f>
        <v/>
      </c>
      <c r="H68" s="625"/>
      <c r="I68" s="235" t="str">
        <f>IF($D67="","",VLOOKUP($D67,'1D ELO (2)'!$A$7:$P$33,10))</f>
        <v/>
      </c>
      <c r="J68" s="629"/>
      <c r="K68" s="523"/>
      <c r="L68" s="627"/>
      <c r="M68" s="641"/>
      <c r="N68" s="642"/>
      <c r="O68" s="523"/>
      <c r="P68" s="627"/>
      <c r="Q68" s="523"/>
      <c r="R68" s="204"/>
      <c r="S68" s="207"/>
    </row>
    <row r="69" spans="1:19" s="63" customFormat="1" ht="9" customHeight="1" x14ac:dyDescent="0.25">
      <c r="A69" s="482"/>
      <c r="B69" s="503"/>
      <c r="C69" s="503"/>
      <c r="D69" s="651"/>
      <c r="E69" s="651"/>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651"/>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5"/>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257"/>
      <c r="F72" s="258">
        <f>IF(D72&gt;$R$79,,UPPER(VLOOKUP(D72,'1D ELO (2)'!$A$7:$L$23,2)))</f>
        <v>0</v>
      </c>
      <c r="G72" s="416"/>
      <c r="H72" s="416"/>
      <c r="I72" s="655"/>
      <c r="J72" s="656" t="s">
        <v>66</v>
      </c>
      <c r="K72" s="262"/>
      <c r="L72" s="263"/>
      <c r="M72" s="262"/>
      <c r="N72" s="264"/>
      <c r="O72" s="265" t="s">
        <v>236</v>
      </c>
      <c r="P72" s="266"/>
      <c r="Q72" s="266"/>
      <c r="R72" s="267"/>
    </row>
    <row r="73" spans="1:19" s="21" customFormat="1" ht="9" customHeight="1" x14ac:dyDescent="0.25">
      <c r="A73" s="268" t="s">
        <v>126</v>
      </c>
      <c r="B73" s="269"/>
      <c r="C73" s="271"/>
      <c r="D73" s="257"/>
      <c r="E73" s="257"/>
      <c r="F73" s="258">
        <f>IF(D72&gt;$R$79,,UPPER(VLOOKUP(D72,'1D ELO (2)'!$A$7:$L$23,8)))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257"/>
      <c r="F74" s="258">
        <f>IF(D74&gt;$R$79,,UPPER(VLOOKUP(D74,'1D ELO (2)'!$A$7:$L$23,2)))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(2)'!$A$7:$L$23,8)))</f>
        <v>0</v>
      </c>
      <c r="G75" s="416"/>
      <c r="H75" s="416"/>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(2)'!$A$7:$L$23,2)))</f>
        <v>0</v>
      </c>
      <c r="G76" s="416"/>
      <c r="H76" s="416"/>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(2)'!$A$7:$L$23,8)))</f>
        <v>0</v>
      </c>
      <c r="G77" s="416"/>
      <c r="H77" s="416"/>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(2)'!$A$7:$L$23,2)))</f>
        <v>0</v>
      </c>
      <c r="G78" s="416"/>
      <c r="H78" s="416"/>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(2)'!$A$7:$L$23,8)))</f>
        <v>0</v>
      </c>
      <c r="G79" s="412"/>
      <c r="H79" s="412"/>
      <c r="I79" s="658"/>
      <c r="J79" s="663"/>
      <c r="K79" s="269"/>
      <c r="L79" s="273"/>
      <c r="M79" s="269"/>
      <c r="N79" s="274"/>
      <c r="O79" s="269">
        <f>R4</f>
        <v>0</v>
      </c>
      <c r="P79" s="273"/>
      <c r="Q79" s="269"/>
      <c r="R79" s="664">
        <f>MIN(4,'1D ELO (2)'!$P$5)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935" priority="2" operator="lessThan">
      <formula>5</formula>
    </cfRule>
  </conditionalFormatting>
  <conditionalFormatting sqref="E7:F7 E11:F11 E15:F15 E19:F19 E23:F23 E27:F27 E31:F31 E35:F35 E39:F39 E43:F43 E47:F47 E51:F51 E55:F55 E59:F59 E63:F63 E67:F67">
    <cfRule type="cellIs" dxfId="934" priority="3" operator="equal">
      <formula>"Bye"</formula>
    </cfRule>
  </conditionalFormatting>
  <conditionalFormatting sqref="I10 K14 I18 M22 I26 K30 I34 O38 I42 K46 I50 M54 I58 K62 I66">
    <cfRule type="expression" dxfId="933" priority="9">
      <formula>AND($O$1="CU",I10="Umpire")</formula>
    </cfRule>
    <cfRule type="expression" dxfId="932" priority="10">
      <formula>AND($O$1="CU",I10&lt;&gt;"Umpire",J10&lt;&gt;"")</formula>
    </cfRule>
    <cfRule type="expression" dxfId="931" priority="11">
      <formula>AND($O$1="CU",I10&lt;&gt;"Umpire")</formula>
    </cfRule>
  </conditionalFormatting>
  <conditionalFormatting sqref="J10 L14 J18 N22 J26 L30 J34 P38 J42 L46 J50 N54 J58 L62 J66">
    <cfRule type="expression" dxfId="930" priority="4">
      <formula>$O$1="CU"</formula>
    </cfRule>
  </conditionalFormatting>
  <conditionalFormatting sqref="K9 M13 K17 O21 K25 M29 K33 Q37 K41 M45 K49 O53 K57 M61 K65">
    <cfRule type="expression" dxfId="929" priority="7">
      <formula>J10="as"</formula>
    </cfRule>
    <cfRule type="expression" dxfId="928" priority="8">
      <formula>J10="bs"</formula>
    </cfRule>
  </conditionalFormatting>
  <conditionalFormatting sqref="K10 M14 K18 O22 K26 M30 K34 Q38 K42 M46 K50 O54 K58 M62 K66">
    <cfRule type="expression" dxfId="927" priority="5">
      <formula>J10="as"</formula>
    </cfRule>
    <cfRule type="expression" dxfId="926" priority="6">
      <formula>J10="bs"</formula>
    </cfRule>
  </conditionalFormatting>
  <dataValidations count="1">
    <dataValidation type="list" allowBlank="1" showInputMessage="1" sqref="I10 K14 I18 M22 I26 K30 I34 O38 I42 K46 I50 M54 I58 K62 I66" xr:uid="{00000000-0002-0000-26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39938"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39937"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39940"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39941"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8000"/>
  </sheetPr>
  <dimension ref="A1:U154"/>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6.88671875" style="10" customWidth="1"/>
    <col min="6" max="6" width="10.109375" customWidth="1"/>
    <col min="7" max="7" width="2.6640625" customWidth="1"/>
    <col min="8" max="8" width="6.1093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E1" s="12"/>
      <c r="I1" s="97"/>
      <c r="J1" s="609"/>
      <c r="K1" s="610" t="s">
        <v>230</v>
      </c>
      <c r="L1" s="610"/>
      <c r="M1" s="611"/>
      <c r="N1" s="609"/>
      <c r="O1" s="609"/>
      <c r="P1" s="609"/>
      <c r="R1" s="609"/>
    </row>
    <row r="2" spans="1:21" s="172" customFormat="1" ht="13.2" x14ac:dyDescent="0.25">
      <c r="A2" s="583" t="s">
        <v>32</v>
      </c>
      <c r="B2" s="103"/>
      <c r="C2" s="103"/>
      <c r="D2" s="103"/>
      <c r="E2" s="670"/>
      <c r="F2" s="168" t="str">
        <f>Altalanos!$B$8</f>
        <v>I. (U8) – Lány / B</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239</v>
      </c>
      <c r="D5" s="58" t="s">
        <v>240</v>
      </c>
      <c r="E5" s="58" t="s">
        <v>105</v>
      </c>
      <c r="F5" s="69" t="s">
        <v>27</v>
      </c>
      <c r="G5" s="69" t="s">
        <v>28</v>
      </c>
      <c r="H5" s="69"/>
      <c r="I5" s="69" t="s">
        <v>38</v>
      </c>
      <c r="J5" s="69"/>
      <c r="K5" s="58" t="s">
        <v>57</v>
      </c>
      <c r="L5" s="618"/>
      <c r="M5" s="58" t="s">
        <v>160</v>
      </c>
      <c r="N5" s="618"/>
      <c r="O5" s="58" t="s">
        <v>241</v>
      </c>
      <c r="P5" s="618"/>
      <c r="Q5" s="58" t="s">
        <v>242</v>
      </c>
      <c r="R5" s="619"/>
    </row>
    <row r="6" spans="1:21" s="195" customFormat="1" ht="12"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(2)'!$A$7:$P$39,14))</f>
        <v/>
      </c>
      <c r="C7" s="197" t="str">
        <f>IF($D7="","",VLOOKUP($D7,'1D ELO (2)'!$A$7:$P$39,15))</f>
        <v/>
      </c>
      <c r="D7" s="199"/>
      <c r="E7" s="665" t="str">
        <f>UPPER(IF($D7="","",VLOOKUP($D7,'1D ELO (2)'!$A$7:$P$33,5)))</f>
        <v/>
      </c>
      <c r="F7" s="200" t="str">
        <f>UPPER(IF($D7="","",VLOOKUP($D7,'1D ELO (2)'!$A$7:$P$33,2)))</f>
        <v/>
      </c>
      <c r="G7" s="200" t="str">
        <f>IF($D7="","",VLOOKUP($D7,'1D ELO (2)'!$A$7:$P$33,3))</f>
        <v/>
      </c>
      <c r="H7" s="648"/>
      <c r="I7" s="200" t="str">
        <f>IF($D7="","",VLOOKUP($D7,'1D ELO (2)'!$A$7:$P$33,4))</f>
        <v/>
      </c>
      <c r="J7" s="626"/>
      <c r="K7" s="523"/>
      <c r="L7" s="627"/>
      <c r="M7" s="523"/>
      <c r="N7" s="627"/>
      <c r="O7" s="523"/>
      <c r="P7" s="627"/>
      <c r="Q7" s="523"/>
      <c r="R7" s="671" t="s">
        <v>243</v>
      </c>
      <c r="S7" s="207"/>
      <c r="U7" s="208" t="str">
        <f>Birók!P21</f>
        <v>Bíró</v>
      </c>
    </row>
    <row r="8" spans="1:21" s="63" customFormat="1" ht="9" customHeight="1" x14ac:dyDescent="0.25">
      <c r="A8" s="628"/>
      <c r="B8" s="210"/>
      <c r="C8" s="210"/>
      <c r="D8" s="210"/>
      <c r="E8" s="665" t="str">
        <f>UPPER(IF($D7="","",VLOOKUP($D7,'1D ELO (2)'!$A$7:$P$33,11)))</f>
        <v/>
      </c>
      <c r="F8" s="200" t="str">
        <f>UPPER(IF($D7="","",VLOOKUP($D7,'1D ELO (2)'!$A$7:$P$33,8)))</f>
        <v/>
      </c>
      <c r="G8" s="200" t="str">
        <f>IF($D7="","",VLOOKUP($D7,'1D ELO (2)'!$A$7:$P$33,9))</f>
        <v/>
      </c>
      <c r="H8" s="648"/>
      <c r="I8" s="200" t="str">
        <f>IF($D7="","",VLOOKUP($D7,'1D ELO (2)'!$A$7:$P$33,10))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(2)'!$A$7:$P$39,14))</f>
        <v/>
      </c>
      <c r="C11" s="197" t="str">
        <f>IF($D11="","",VLOOKUP($D11,'1D ELO (2)'!$A$7:$P$39,15))</f>
        <v/>
      </c>
      <c r="D11" s="199"/>
      <c r="E11" s="637" t="str">
        <f>UPPER(IF($D11="","",VLOOKUP($D11,'1D ELO (2)'!$A$7:$P$39,5)))</f>
        <v/>
      </c>
      <c r="F11" s="219" t="str">
        <f>UPPER(IF($D11="","",VLOOKUP($D11,'1D ELO (2)'!$A$7:$P$39,2)))</f>
        <v/>
      </c>
      <c r="G11" s="219" t="str">
        <f>IF($D11="","",VLOOKUP($D11,'1D ELO (2)'!$A$7:$P$39,3))</f>
        <v/>
      </c>
      <c r="H11" s="638"/>
      <c r="I11" s="219" t="str">
        <f>IF($D11="","",VLOOKUP($D11,'1D ELO (2)'!$A$7:$P$39,4))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(2)'!$A$7:$P$33,11)))</f>
        <v/>
      </c>
      <c r="F12" s="219" t="str">
        <f>UPPER(IF($D11="","",VLOOKUP($D11,'1D ELO (2)'!$A$7:$P$33,8)))</f>
        <v/>
      </c>
      <c r="G12" s="219" t="str">
        <f>IF($D11="","",VLOOKUP($D11,'1D ELO (2)'!$A$7:$P$33,9))</f>
        <v/>
      </c>
      <c r="H12" s="638"/>
      <c r="I12" s="219" t="str">
        <f>IF($D11="","",VLOOKUP($D11,'1D ELO (2)'!$A$7:$P$33,10))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(2)'!$A$7:$P$39,14))</f>
        <v/>
      </c>
      <c r="C15" s="197" t="str">
        <f>IF($D15="","",VLOOKUP($D15,'1D ELO (2)'!$A$7:$P$39,15))</f>
        <v/>
      </c>
      <c r="D15" s="199"/>
      <c r="E15" s="637" t="str">
        <f>UPPER(IF($D15="","",VLOOKUP($D15,'1D ELO (2)'!$A$7:$P$39,5)))</f>
        <v/>
      </c>
      <c r="F15" s="219" t="str">
        <f>UPPER(IF($D15="","",VLOOKUP($D15,'1D ELO (2)'!$A$7:$P$39,2)))</f>
        <v/>
      </c>
      <c r="G15" s="219" t="str">
        <f>IF($D15="","",VLOOKUP($D15,'1D ELO (2)'!$A$7:$P$39,3))</f>
        <v/>
      </c>
      <c r="H15" s="638"/>
      <c r="I15" s="219" t="str">
        <f>IF($D15="","",VLOOKUP($D15,'1D ELO (2)'!$A$7:$P$39,4))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(2)'!$A$7:$P$33,11)))</f>
        <v/>
      </c>
      <c r="F16" s="219" t="str">
        <f>UPPER(IF($D15="","",VLOOKUP($D15,'1D ELO (2)'!$A$7:$P$33,8)))</f>
        <v/>
      </c>
      <c r="G16" s="219" t="str">
        <f>IF($D15="","",VLOOKUP($D15,'1D ELO (2)'!$A$7:$P$33,9))</f>
        <v/>
      </c>
      <c r="H16" s="638"/>
      <c r="I16" s="219" t="str">
        <f>IF($D15="","",VLOOKUP($D15,'1D ELO (2)'!$A$7:$P$33,10))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(2)'!$A$7:$P$39,14))</f>
        <v/>
      </c>
      <c r="C19" s="197" t="str">
        <f>IF($D19="","",VLOOKUP($D19,'1D ELO (2)'!$A$7:$P$39,15))</f>
        <v/>
      </c>
      <c r="D19" s="199"/>
      <c r="E19" s="637" t="str">
        <f>UPPER(IF($D19="","",VLOOKUP($D19,'1D ELO (2)'!$A$7:$P$39,5)))</f>
        <v/>
      </c>
      <c r="F19" s="219" t="str">
        <f>UPPER(IF($D19="","",VLOOKUP($D19,'1D ELO (2)'!$A$7:$P$39,2)))</f>
        <v/>
      </c>
      <c r="G19" s="219" t="str">
        <f>IF($D19="","",VLOOKUP($D19,'1D ELO (2)'!$A$7:$P$39,3))</f>
        <v/>
      </c>
      <c r="H19" s="638"/>
      <c r="I19" s="219" t="str">
        <f>IF($D19="","",VLOOKUP($D19,'1D ELO (2)'!$A$7:$P$39,4))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(2)'!$A$7:$P$33,11)))</f>
        <v/>
      </c>
      <c r="F20" s="219" t="str">
        <f>UPPER(IF($D19="","",VLOOKUP($D19,'1D ELO (2)'!$A$7:$P$33,8)))</f>
        <v/>
      </c>
      <c r="G20" s="219" t="str">
        <f>IF($D19="","",VLOOKUP($D19,'1D ELO (2)'!$A$7:$P$33,9))</f>
        <v/>
      </c>
      <c r="H20" s="638"/>
      <c r="I20" s="219" t="str">
        <f>IF($D19="","",VLOOKUP($D19,'1D ELO (2)'!$A$7:$P$33,10))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1"/>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(2)'!$A$7:$P$39,14))</f>
        <v/>
      </c>
      <c r="C23" s="197" t="str">
        <f>IF($D23="","",VLOOKUP($D23,'1D ELO (2)'!$A$7:$P$39,15))</f>
        <v/>
      </c>
      <c r="D23" s="199"/>
      <c r="E23" s="637" t="str">
        <f>UPPER(IF($D23="","",VLOOKUP($D23,'1D ELO (2)'!$A$7:$P$39,5)))</f>
        <v/>
      </c>
      <c r="F23" s="219" t="str">
        <f>UPPER(IF($D23="","",VLOOKUP($D23,'1D ELO (2)'!$A$7:$P$39,2)))</f>
        <v/>
      </c>
      <c r="G23" s="219" t="str">
        <f>IF($D23="","",VLOOKUP($D23,'1D ELO (2)'!$A$7:$P$39,3))</f>
        <v/>
      </c>
      <c r="H23" s="638"/>
      <c r="I23" s="219" t="str">
        <f>IF($D23="","",VLOOKUP($D23,'1D ELO (2)'!$A$7:$P$39,4))</f>
        <v/>
      </c>
      <c r="J23" s="626"/>
      <c r="K23" s="523"/>
      <c r="L23" s="627"/>
      <c r="M23" s="523"/>
      <c r="N23" s="640"/>
      <c r="O23" s="523"/>
      <c r="P23" s="640"/>
      <c r="Q23" s="523"/>
      <c r="R23" s="204"/>
      <c r="S23" s="207"/>
    </row>
    <row r="24" spans="1:19" s="63" customFormat="1" ht="9" customHeight="1" x14ac:dyDescent="0.25">
      <c r="A24" s="628"/>
      <c r="B24" s="210"/>
      <c r="C24" s="210"/>
      <c r="D24" s="210"/>
      <c r="E24" s="637" t="str">
        <f>UPPER(IF($D23="","",VLOOKUP($D23,'1D ELO (2)'!$A$7:$P$33,11)))</f>
        <v/>
      </c>
      <c r="F24" s="219" t="str">
        <f>UPPER(IF($D23="","",VLOOKUP($D23,'1D ELO (2)'!$A$7:$P$33,8)))</f>
        <v/>
      </c>
      <c r="G24" s="219" t="str">
        <f>IF($D23="","",VLOOKUP($D23,'1D ELO (2)'!$A$7:$P$33,9))</f>
        <v/>
      </c>
      <c r="H24" s="638"/>
      <c r="I24" s="219" t="str">
        <f>IF($D23="","",VLOOKUP($D23,'1D ELO (2)'!$A$7:$P$33,10))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211"/>
      <c r="F25" s="631"/>
      <c r="G25" s="631"/>
      <c r="H25" s="634"/>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(2)'!$A$7:$P$39,14))</f>
        <v/>
      </c>
      <c r="C27" s="197" t="str">
        <f>IF($D27="","",VLOOKUP($D27,'1D ELO (2)'!$A$7:$P$39,15))</f>
        <v/>
      </c>
      <c r="D27" s="199"/>
      <c r="E27" s="637" t="str">
        <f>UPPER(IF($D27="","",VLOOKUP($D27,'1D ELO (2)'!$A$7:$P$39,5)))</f>
        <v/>
      </c>
      <c r="F27" s="219" t="str">
        <f>UPPER(IF($D27="","",VLOOKUP($D27,'1D ELO (2)'!$A$7:$P$39,2)))</f>
        <v/>
      </c>
      <c r="G27" s="219" t="str">
        <f>IF($D27="","",VLOOKUP($D27,'1D ELO (2)'!$A$7:$P$39,3))</f>
        <v/>
      </c>
      <c r="H27" s="638"/>
      <c r="I27" s="219" t="str">
        <f>IF($D27="","",VLOOKUP($D27,'1D ELO (2)'!$A$7:$P$39,4))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(2)'!$A$7:$P$33,11)))</f>
        <v/>
      </c>
      <c r="F28" s="219" t="str">
        <f>UPPER(IF($D27="","",VLOOKUP($D27,'1D ELO (2)'!$A$7:$P$33,8)))</f>
        <v/>
      </c>
      <c r="G28" s="219" t="str">
        <f>IF($D27="","",VLOOKUP($D27,'1D ELO (2)'!$A$7:$P$33,9))</f>
        <v/>
      </c>
      <c r="H28" s="638"/>
      <c r="I28" s="219" t="str">
        <f>IF($D27="","",VLOOKUP($D27,'1D ELO (2)'!$A$7:$P$33,10))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(2)'!$A$7:$P$39,14))</f>
        <v/>
      </c>
      <c r="C31" s="197" t="str">
        <f>IF($D31="","",VLOOKUP($D31,'1D ELO (2)'!$A$7:$P$39,15))</f>
        <v/>
      </c>
      <c r="D31" s="199"/>
      <c r="E31" s="637" t="str">
        <f>UPPER(IF($D31="","",VLOOKUP($D31,'1D ELO (2)'!$A$7:$P$39,5)))</f>
        <v/>
      </c>
      <c r="F31" s="219" t="str">
        <f>UPPER(IF($D31="","",VLOOKUP($D31,'1D ELO (2)'!$A$7:$P$39,2)))</f>
        <v/>
      </c>
      <c r="G31" s="219" t="str">
        <f>IF($D31="","",VLOOKUP($D31,'1D ELO (2)'!$A$7:$P$39,3))</f>
        <v/>
      </c>
      <c r="H31" s="638"/>
      <c r="I31" s="219" t="str">
        <f>IF($D31="","",VLOOKUP($D31,'1D ELO (2)'!$A$7:$P$39,4))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(2)'!$A$7:$P$33,11)))</f>
        <v/>
      </c>
      <c r="F32" s="219" t="str">
        <f>UPPER(IF($D31="","",VLOOKUP($D31,'1D ELO (2)'!$A$7:$P$33,8)))</f>
        <v/>
      </c>
      <c r="G32" s="219" t="str">
        <f>IF($D31="","",VLOOKUP($D31,'1D ELO (2)'!$A$7:$P$33,9))</f>
        <v/>
      </c>
      <c r="H32" s="638"/>
      <c r="I32" s="219" t="str">
        <f>IF($D31="","",VLOOKUP($D31,'1D ELO (2)'!$A$7:$P$33,10))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3">
        <v>8</v>
      </c>
      <c r="B35" s="197" t="str">
        <f>IF($D35="","",VLOOKUP($D35,'1D ELO (2)'!$A$7:$P$39,14))</f>
        <v/>
      </c>
      <c r="C35" s="197" t="str">
        <f>IF($D35="","",VLOOKUP($D35,'1D ELO (2)'!$A$7:$P$39,15))</f>
        <v/>
      </c>
      <c r="D35" s="199"/>
      <c r="E35" s="624" t="str">
        <f>UPPER(IF($D35="","",VLOOKUP($D35,'1D ELO (2)'!$A$7:$P$39,5)))</f>
        <v/>
      </c>
      <c r="F35" s="235" t="str">
        <f>UPPER(IF($D35="","",VLOOKUP($D35,'1D ELO (2)'!$A$7:$P$39,2)))</f>
        <v/>
      </c>
      <c r="G35" s="235" t="str">
        <f>IF($D35="","",VLOOKUP($D35,'1D ELO (2)'!$A$7:$P$39,3))</f>
        <v/>
      </c>
      <c r="H35" s="625"/>
      <c r="I35" s="235" t="str">
        <f>IF($D35="","",VLOOKUP($D35,'1D ELO (2)'!$A$7:$P$39,4))</f>
        <v/>
      </c>
      <c r="J35" s="639"/>
      <c r="K35" s="523"/>
      <c r="L35" s="627"/>
      <c r="M35" s="526"/>
      <c r="N35" s="633"/>
      <c r="O35" s="523"/>
      <c r="P35" s="640"/>
      <c r="Q35" s="523"/>
      <c r="R35" s="204"/>
      <c r="S35" s="207"/>
    </row>
    <row r="36" spans="1:19" s="63" customFormat="1" ht="9" customHeight="1" x14ac:dyDescent="0.25">
      <c r="A36" s="628"/>
      <c r="B36" s="210"/>
      <c r="C36" s="210"/>
      <c r="D36" s="210"/>
      <c r="E36" s="624" t="str">
        <f>UPPER(IF($D35="","",VLOOKUP($D35,'1D ELO (2)'!$A$7:$P$33,11)))</f>
        <v/>
      </c>
      <c r="F36" s="235" t="str">
        <f>UPPER(IF($D35="","",VLOOKUP($D35,'1D ELO (2)'!$A$7:$P$33,8)))</f>
        <v/>
      </c>
      <c r="G36" s="235" t="str">
        <f>IF($D35="","",VLOOKUP($D35,'1D ELO (2)'!$A$7:$P$33,9))</f>
        <v/>
      </c>
      <c r="H36" s="625"/>
      <c r="I36" s="235" t="str">
        <f>IF($D35="","",VLOOKUP($D35,'1D ELO (2)'!$A$7:$P$33,10))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23">
        <v>9</v>
      </c>
      <c r="B39" s="197" t="str">
        <f>IF($D39="","",VLOOKUP($D39,'1D ELO (2)'!$A$7:$P$39,14))</f>
        <v/>
      </c>
      <c r="C39" s="197" t="str">
        <f>IF($D39="","",VLOOKUP($D39,'1D ELO (2)'!$A$7:$P$39,15))</f>
        <v/>
      </c>
      <c r="D39" s="199"/>
      <c r="E39" s="665" t="str">
        <f>UPPER(IF($D39="","",VLOOKUP($D39,'1D ELO (2)'!$A$7:$P$39,5)))</f>
        <v/>
      </c>
      <c r="F39" s="235" t="str">
        <f>UPPER(IF($D39="","",VLOOKUP($D39,'1D ELO (2)'!$A$7:$P$39,2)))</f>
        <v/>
      </c>
      <c r="G39" s="235" t="str">
        <f>IF($D39="","",VLOOKUP($D39,'1D ELO (2)'!$A$7:$P$39,3))</f>
        <v/>
      </c>
      <c r="H39" s="625"/>
      <c r="I39" s="235" t="str">
        <f>IF($D39="","",VLOOKUP($D39,'1D ELO (2)'!$A$7:$P$39,4))</f>
        <v/>
      </c>
      <c r="J39" s="626"/>
      <c r="K39" s="523"/>
      <c r="L39" s="627"/>
      <c r="M39" s="523"/>
      <c r="N39" s="627"/>
      <c r="O39" s="523"/>
      <c r="P39" s="640"/>
      <c r="Q39" s="526"/>
      <c r="R39" s="204"/>
      <c r="S39" s="207"/>
    </row>
    <row r="40" spans="1:19" s="63" customFormat="1" ht="9" customHeight="1" x14ac:dyDescent="0.25">
      <c r="A40" s="628"/>
      <c r="B40" s="210"/>
      <c r="C40" s="210"/>
      <c r="D40" s="210"/>
      <c r="E40" s="665" t="str">
        <f>UPPER(IF($D39="","",VLOOKUP($D39,'1D ELO (2)'!$A$7:$P$33,11)))</f>
        <v/>
      </c>
      <c r="F40" s="200" t="str">
        <f>UPPER(IF($D39="","",VLOOKUP($D39,'1D ELO (2)'!$A$7:$P$33,8)))</f>
        <v/>
      </c>
      <c r="G40" s="200" t="str">
        <f>IF($D39="","",VLOOKUP($D39,'1D ELO (2)'!$A$7:$P$33,9))</f>
        <v/>
      </c>
      <c r="H40" s="648"/>
      <c r="I40" s="200" t="str">
        <f>IF($D39="","",VLOOKUP($D39,'1D ELO (2)'!$A$7:$P$33,10))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(2)'!$A$7:$P$39,13))</f>
        <v/>
      </c>
      <c r="C43" s="197" t="str">
        <f>IF($D43="","",VLOOKUP($D43,'1D ELO (2)'!$A$7:$P$39,15))</f>
        <v/>
      </c>
      <c r="D43" s="199"/>
      <c r="E43" s="637" t="str">
        <f>UPPER(IF($D43="","",VLOOKUP($D43,'1D ELO (2)'!$A$7:$P$39,5)))</f>
        <v/>
      </c>
      <c r="F43" s="219" t="str">
        <f>UPPER(IF($D43="","",VLOOKUP($D43,'1D ELO (2)'!$A$7:$P$39,2)))</f>
        <v/>
      </c>
      <c r="G43" s="219" t="str">
        <f>IF($D43="","",VLOOKUP($D43,'1D ELO (2)'!$A$7:$P$39,3))</f>
        <v/>
      </c>
      <c r="H43" s="638"/>
      <c r="I43" s="219" t="str">
        <f>IF($D43="","",VLOOKUP($D43,'1D ELO (2)'!$A$7:$P$39,4))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(2)'!$A$7:$P$33,11)))</f>
        <v/>
      </c>
      <c r="F44" s="219" t="str">
        <f>UPPER(IF($D43="","",VLOOKUP($D43,'1D ELO (2)'!$A$7:$P$33,8)))</f>
        <v/>
      </c>
      <c r="G44" s="219" t="str">
        <f>IF($D43="","",VLOOKUP($D43,'1D ELO (2)'!$A$7:$P$33,9))</f>
        <v/>
      </c>
      <c r="H44" s="638"/>
      <c r="I44" s="219" t="str">
        <f>IF($D43="","",VLOOKUP($D43,'1D ELO (2)'!$A$7:$P$33,10))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(2)'!$A$7:$P$39,14))</f>
        <v/>
      </c>
      <c r="C47" s="197" t="str">
        <f>IF($D47="","",VLOOKUP($D47,'1D ELO (2)'!$A$7:$P$39,15))</f>
        <v/>
      </c>
      <c r="D47" s="199"/>
      <c r="E47" s="637" t="str">
        <f>UPPER(IF($D47="","",VLOOKUP($D47,'1D ELO (2)'!$A$7:$P$39,5)))</f>
        <v/>
      </c>
      <c r="F47" s="219" t="str">
        <f>UPPER(IF($D47="","",VLOOKUP($D47,'1D ELO (2)'!$A$7:$P$39,2)))</f>
        <v/>
      </c>
      <c r="G47" s="219" t="str">
        <f>IF($D47="","",VLOOKUP($D47,'1D ELO (2)'!$A$7:$P$39,3))</f>
        <v/>
      </c>
      <c r="H47" s="638"/>
      <c r="I47" s="219" t="str">
        <f>IF($D47="","",VLOOKUP($D47,'1D ELO (2)'!$A$7:$P$39,4))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(2)'!$A$7:$P$33,11)))</f>
        <v/>
      </c>
      <c r="F48" s="219" t="str">
        <f>UPPER(IF($D47="","",VLOOKUP($D47,'1D ELO (2)'!$A$7:$P$33,8)))</f>
        <v/>
      </c>
      <c r="G48" s="219" t="str">
        <f>IF($D47="","",VLOOKUP($D47,'1D ELO (2)'!$A$7:$P$33,9))</f>
        <v/>
      </c>
      <c r="H48" s="638"/>
      <c r="I48" s="219" t="str">
        <f>IF($D47="","",VLOOKUP($D47,'1D ELO (2)'!$A$7:$P$33,10))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211"/>
      <c r="F50" s="631"/>
      <c r="G50" s="631"/>
      <c r="H50" s="634"/>
      <c r="I50" s="528" t="s">
        <v>59</v>
      </c>
      <c r="J50" s="225"/>
      <c r="K50" s="635" t="str">
        <f>UPPER(IF(OR(J50="a",J50="as"),F48,IF(OR(J50="b",J50="bs"),F52,)))</f>
        <v/>
      </c>
      <c r="L50" s="629"/>
      <c r="M50" s="523"/>
      <c r="N50" s="640"/>
      <c r="O50" s="523"/>
      <c r="P50" s="640"/>
      <c r="Q50" s="523"/>
      <c r="R50" s="204"/>
      <c r="S50" s="207"/>
    </row>
    <row r="51" spans="1:19" s="63" customFormat="1" ht="9" customHeight="1" x14ac:dyDescent="0.25">
      <c r="A51" s="628">
        <v>12</v>
      </c>
      <c r="B51" s="197" t="str">
        <f>IF($D51="","",VLOOKUP($D51,'1D ELO (2)'!$A$7:$P$39,14))</f>
        <v/>
      </c>
      <c r="C51" s="197" t="str">
        <f>IF($D51="","",VLOOKUP($D51,'1D ELO (2)'!$A$7:$P$39,15))</f>
        <v/>
      </c>
      <c r="D51" s="199"/>
      <c r="E51" s="637" t="str">
        <f>UPPER(IF($D51="","",VLOOKUP($D51,'1D ELO (2)'!$A$7:$P$39,5)))</f>
        <v/>
      </c>
      <c r="F51" s="219" t="str">
        <f>UPPER(IF($D51="","",VLOOKUP($D51,'1D ELO (2)'!$A$7:$P$39,2)))</f>
        <v/>
      </c>
      <c r="G51" s="219" t="str">
        <f>IF($D51="","",VLOOKUP($D51,'1D ELO (2)'!$A$7:$P$39,3))</f>
        <v/>
      </c>
      <c r="H51" s="638"/>
      <c r="I51" s="219" t="str">
        <f>IF($D51="","",VLOOKUP($D51,'1D ELO (2)'!$A$7:$P$39,4))</f>
        <v/>
      </c>
      <c r="J51" s="639"/>
      <c r="K51" s="523"/>
      <c r="L51" s="627"/>
      <c r="M51" s="526"/>
      <c r="N51" s="645"/>
      <c r="O51" s="523"/>
      <c r="P51" s="640"/>
      <c r="Q51" s="523"/>
      <c r="R51" s="204"/>
      <c r="S51" s="207"/>
    </row>
    <row r="52" spans="1:19" s="63" customFormat="1" ht="9" customHeight="1" x14ac:dyDescent="0.25">
      <c r="A52" s="628"/>
      <c r="B52" s="210"/>
      <c r="C52" s="210"/>
      <c r="D52" s="210"/>
      <c r="E52" s="637" t="str">
        <f>UPPER(IF($D51="","",VLOOKUP($D51,'1D ELO (2)'!$A$7:$P$33,11)))</f>
        <v/>
      </c>
      <c r="F52" s="219" t="str">
        <f>UPPER(IF($D51="","",VLOOKUP($D51,'1D ELO (2)'!$A$7:$P$33,8)))</f>
        <v/>
      </c>
      <c r="G52" s="219" t="str">
        <f>IF($D51="","",VLOOKUP($D51,'1D ELO (2)'!$A$7:$P$33,9))</f>
        <v/>
      </c>
      <c r="H52" s="638"/>
      <c r="I52" s="219" t="str">
        <f>IF($D51="","",VLOOKUP($D51,'1D ELO (2)'!$A$7:$P$33,10))</f>
        <v/>
      </c>
      <c r="J52" s="629"/>
      <c r="K52" s="523"/>
      <c r="L52" s="627"/>
      <c r="M52" s="641"/>
      <c r="N52" s="646"/>
      <c r="O52" s="523"/>
      <c r="P52" s="640"/>
      <c r="Q52" s="523"/>
      <c r="R52" s="204"/>
      <c r="S52" s="207"/>
    </row>
    <row r="53" spans="1:19" s="63" customFormat="1" ht="9" customHeight="1" x14ac:dyDescent="0.25">
      <c r="A53" s="628"/>
      <c r="B53" s="212"/>
      <c r="C53" s="212"/>
      <c r="D53" s="212"/>
      <c r="E53" s="211"/>
      <c r="F53" s="631"/>
      <c r="G53" s="631"/>
      <c r="H53" s="634"/>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(2)'!$A$7:$P$39,14))</f>
        <v/>
      </c>
      <c r="C55" s="197" t="str">
        <f>IF($D55="","",VLOOKUP($D55,'1D ELO (2)'!$A$7:$P$39,15))</f>
        <v/>
      </c>
      <c r="D55" s="199"/>
      <c r="E55" s="637" t="str">
        <f>UPPER(IF($D55="","",VLOOKUP($D55,'1D ELO (2)'!$A$7:$P$39,5)))</f>
        <v/>
      </c>
      <c r="F55" s="219" t="str">
        <f>UPPER(IF($D55="","",VLOOKUP($D55,'1D ELO (2)'!$A$7:$P$39,2)))</f>
        <v/>
      </c>
      <c r="G55" s="219" t="str">
        <f>IF($D55="","",VLOOKUP($D55,'1D ELO (2)'!$A$7:$P$39,3))</f>
        <v/>
      </c>
      <c r="H55" s="638"/>
      <c r="I55" s="219" t="str">
        <f>IF($D55="","",VLOOKUP($D55,'1D ELO (2)'!$A$7:$P$39,4))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(2)'!$A$7:$P$33,11)))</f>
        <v/>
      </c>
      <c r="F56" s="219" t="str">
        <f>UPPER(IF($D55="","",VLOOKUP($D55,'1D ELO (2)'!$A$7:$P$33,8)))</f>
        <v/>
      </c>
      <c r="G56" s="219" t="str">
        <f>IF($D55="","",VLOOKUP($D55,'1D ELO (2)'!$A$7:$P$33,9))</f>
        <v/>
      </c>
      <c r="H56" s="638"/>
      <c r="I56" s="219" t="str">
        <f>IF($D55="","",VLOOKUP($D55,'1D ELO (2)'!$A$7:$P$33,10))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(2)'!$A$7:$P$39,14))</f>
        <v/>
      </c>
      <c r="C59" s="197" t="str">
        <f>IF($D59="","",VLOOKUP($D59,'1D ELO (2)'!$A$7:$P$39,15))</f>
        <v/>
      </c>
      <c r="D59" s="199"/>
      <c r="E59" s="637" t="str">
        <f>UPPER(IF($D59="","",VLOOKUP($D59,'1D ELO (2)'!$A$7:$P$39,5)))</f>
        <v/>
      </c>
      <c r="F59" s="219" t="str">
        <f>UPPER(IF($D59="","",VLOOKUP($D59,'1D ELO (2)'!$A$7:$P$39,2)))</f>
        <v/>
      </c>
      <c r="G59" s="219" t="str">
        <f>IF($D59="","",VLOOKUP($D59,'1D ELO (2)'!$A$7:$P$39,3))</f>
        <v/>
      </c>
      <c r="H59" s="638"/>
      <c r="I59" s="219" t="str">
        <f>IF($D59="","",VLOOKUP($D59,'1D ELO (2)'!$A$7:$P$39,4))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(2)'!$A$7:$P$33,11)))</f>
        <v/>
      </c>
      <c r="F60" s="219" t="str">
        <f>UPPER(IF($D59="","",VLOOKUP($D59,'1D ELO (2)'!$A$7:$P$33,8)))</f>
        <v/>
      </c>
      <c r="G60" s="219" t="str">
        <f>IF($D59="","",VLOOKUP($D59,'1D ELO (2)'!$A$7:$P$33,9))</f>
        <v/>
      </c>
      <c r="H60" s="638"/>
      <c r="I60" s="219" t="str">
        <f>IF($D59="","",VLOOKUP($D59,'1D ELO (2)'!$A$7:$P$33,10))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(2)'!$A$7:$P$39,14))</f>
        <v/>
      </c>
      <c r="C63" s="197" t="str">
        <f>IF($D63="","",VLOOKUP($D63,'1D ELO (2)'!$A$7:$P$39,15))</f>
        <v/>
      </c>
      <c r="D63" s="199"/>
      <c r="E63" s="637" t="str">
        <f>UPPER(IF($D63="","",VLOOKUP($D63,'1D ELO (2)'!$A$7:$P$39,5)))</f>
        <v/>
      </c>
      <c r="F63" s="219" t="str">
        <f>UPPER(IF($D63="","",VLOOKUP($D63,'1D ELO (2)'!$A$7:$P$39,2)))</f>
        <v/>
      </c>
      <c r="G63" s="219" t="str">
        <f>IF($D63="","",VLOOKUP($D63,'1D ELO (2)'!$A$7:$P$39,3))</f>
        <v/>
      </c>
      <c r="H63" s="638"/>
      <c r="I63" s="219" t="str">
        <f>IF($D63="","",VLOOKUP($D63,'1D ELO (2)'!$A$7:$P$39,4))</f>
        <v/>
      </c>
      <c r="J63" s="626"/>
      <c r="K63" s="523"/>
      <c r="L63" s="640"/>
      <c r="M63" s="523"/>
      <c r="N63" s="627"/>
      <c r="O63" s="672" t="s">
        <v>82</v>
      </c>
      <c r="P63" s="673"/>
      <c r="Q63" s="672" t="s">
        <v>238</v>
      </c>
      <c r="R63" s="673"/>
      <c r="S63" s="207"/>
    </row>
    <row r="64" spans="1:19" s="63" customFormat="1" ht="9" customHeight="1" x14ac:dyDescent="0.25">
      <c r="A64" s="628"/>
      <c r="B64" s="210"/>
      <c r="C64" s="210"/>
      <c r="D64" s="210"/>
      <c r="E64" s="637" t="str">
        <f>UPPER(IF($D63="","",VLOOKUP($D63,'1D ELO (2)'!$A$7:$P$33,11)))</f>
        <v/>
      </c>
      <c r="F64" s="219" t="str">
        <f>UPPER(IF($D63="","",VLOOKUP($D63,'1D ELO (2)'!$A$7:$P$33,8)))</f>
        <v/>
      </c>
      <c r="G64" s="219" t="str">
        <f>IF($D63="","",VLOOKUP($D63,'1D ELO (2)'!$A$7:$P$33,9))</f>
        <v/>
      </c>
      <c r="H64" s="638"/>
      <c r="I64" s="219" t="str">
        <f>IF($D63="","",VLOOKUP($D63,'1D ELO (2)'!$A$7:$P$33,10))</f>
        <v/>
      </c>
      <c r="J64" s="629"/>
      <c r="K64" s="630" t="str">
        <f>IF(J64="a",F63,IF(J64="b",F65,""))</f>
        <v/>
      </c>
      <c r="L64" s="640"/>
      <c r="M64" s="523"/>
      <c r="N64" s="627"/>
      <c r="O64" s="674" t="str">
        <f>UPPER(IF(OR(P38="a",P38="as"),O21,IF(OR(P38="b",P38="bs"),O53,)))</f>
        <v/>
      </c>
      <c r="P64" s="675"/>
      <c r="Q64" s="676"/>
      <c r="R64" s="673"/>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677" t="str">
        <f>UPPER(IF(OR(P38="a",P38="as"),O22,IF(OR(P38="b",P38="bs"),O54,)))</f>
        <v/>
      </c>
      <c r="P65" s="678"/>
      <c r="Q65" s="676"/>
      <c r="R65" s="673"/>
      <c r="S65" s="207"/>
    </row>
    <row r="66" spans="1:19" s="63" customFormat="1" ht="9" customHeight="1" x14ac:dyDescent="0.25">
      <c r="A66" s="628"/>
      <c r="B66" s="212"/>
      <c r="C66" s="212"/>
      <c r="D66" s="212"/>
      <c r="E66" s="211"/>
      <c r="F66" s="631"/>
      <c r="G66" s="631"/>
      <c r="H66" s="634"/>
      <c r="I66" s="528" t="s">
        <v>59</v>
      </c>
      <c r="J66" s="225"/>
      <c r="K66" s="635" t="str">
        <f>UPPER(IF(OR(J66="a",J66="as"),F64,IF(OR(J66="b",J66="bs"),F68,)))</f>
        <v/>
      </c>
      <c r="L66" s="629"/>
      <c r="M66" s="523"/>
      <c r="N66" s="627"/>
      <c r="O66" s="673"/>
      <c r="P66" s="679"/>
      <c r="Q66" s="674" t="str">
        <f>UPPER(IF(OR(P67="a",P67="as"),O64,IF(OR(P67="b",P67="bs"),O68,)))</f>
        <v/>
      </c>
      <c r="R66" s="680"/>
      <c r="S66" s="207"/>
    </row>
    <row r="67" spans="1:19" s="63" customFormat="1" ht="9" customHeight="1" x14ac:dyDescent="0.25">
      <c r="A67" s="669">
        <v>16</v>
      </c>
      <c r="B67" s="197" t="str">
        <f>IF($D67="","",VLOOKUP($D67,'1D ELO (2)'!$A$7:$P$39,14))</f>
        <v/>
      </c>
      <c r="C67" s="197" t="str">
        <f>IF($D67="","",VLOOKUP($D67,'1D ELO (2)'!$A$7:$P$39,15))</f>
        <v/>
      </c>
      <c r="D67" s="199"/>
      <c r="E67" s="665" t="str">
        <f>UPPER(IF($D67="","",VLOOKUP($D67,'1D ELO (2)'!$A$7:$P$39,5)))</f>
        <v/>
      </c>
      <c r="F67" s="235" t="str">
        <f>UPPER(IF($D67="","",VLOOKUP($D67,'1D ELO (2)'!$A$7:$P$39,2)))</f>
        <v/>
      </c>
      <c r="G67" s="235" t="str">
        <f>IF($D67="","",VLOOKUP($D67,'1D ELO (2)'!$A$7:$P$39,3))</f>
        <v/>
      </c>
      <c r="H67" s="625"/>
      <c r="I67" s="235" t="str">
        <f>IF($D67="","",VLOOKUP($D67,'1D ELO (2)'!$A$7:$P$39,4))</f>
        <v/>
      </c>
      <c r="J67" s="639"/>
      <c r="K67" s="523"/>
      <c r="L67" s="627"/>
      <c r="M67" s="526"/>
      <c r="N67" s="633"/>
      <c r="O67" s="550" t="s">
        <v>59</v>
      </c>
      <c r="P67" s="681"/>
      <c r="Q67" s="677" t="str">
        <f>UPPER(IF(OR(P67="a",P67="as"),O65,IF(OR(P67="b",P67="bs"),O69,)))</f>
        <v/>
      </c>
      <c r="R67" s="682"/>
      <c r="S67" s="207"/>
    </row>
    <row r="68" spans="1:19" s="63" customFormat="1" ht="9" customHeight="1" x14ac:dyDescent="0.25">
      <c r="A68" s="628"/>
      <c r="B68" s="210"/>
      <c r="C68" s="210"/>
      <c r="D68" s="210"/>
      <c r="E68" s="665" t="str">
        <f>UPPER(IF($D67="","",VLOOKUP($D67,'1D ELO (2)'!$A$7:$P$33,11)))</f>
        <v/>
      </c>
      <c r="F68" s="200" t="str">
        <f>UPPER(IF($D67="","",VLOOKUP($D67,'1D ELO (2)'!$A$7:$P$33,8)))</f>
        <v/>
      </c>
      <c r="G68" s="200" t="str">
        <f>IF($D67="","",VLOOKUP($D67,'1D ELO (2)'!$A$7:$P$33,9))</f>
        <v/>
      </c>
      <c r="H68" s="648"/>
      <c r="I68" s="200" t="str">
        <f>IF($D67="","",VLOOKUP($D67,'1D ELO (2)'!$A$7:$P$33,10))</f>
        <v/>
      </c>
      <c r="J68" s="629"/>
      <c r="K68" s="523"/>
      <c r="L68" s="627"/>
      <c r="M68" s="641"/>
      <c r="N68" s="642"/>
      <c r="O68" s="674" t="str">
        <f>UPPER(IF(OR(P113="a",P113="as"),O96,IF(OR(P113="b",P113="bs"),O128,)))</f>
        <v/>
      </c>
      <c r="P68" s="683"/>
      <c r="Q68" s="676"/>
      <c r="R68" s="673"/>
      <c r="S68" s="207"/>
    </row>
    <row r="69" spans="1:19" s="63" customFormat="1" ht="9" customHeight="1" x14ac:dyDescent="0.25">
      <c r="A69" s="482"/>
      <c r="B69" s="503"/>
      <c r="C69" s="503"/>
      <c r="D69" s="651"/>
      <c r="E69" s="651"/>
      <c r="F69" s="524"/>
      <c r="G69" s="524"/>
      <c r="H69" s="652"/>
      <c r="I69" s="524"/>
      <c r="J69" s="653"/>
      <c r="K69" s="205"/>
      <c r="L69" s="206"/>
      <c r="M69" s="205"/>
      <c r="N69" s="206"/>
      <c r="O69" s="677" t="str">
        <f>UPPER(IF(OR(P113="a",P113="as"),O97,IF(OR(P113="b",P113="bs"),O129,)))</f>
        <v/>
      </c>
      <c r="P69" s="684"/>
      <c r="Q69" s="676"/>
      <c r="R69" s="673"/>
      <c r="S69" s="207"/>
    </row>
    <row r="70" spans="1:19" s="10" customFormat="1" ht="6" customHeight="1" x14ac:dyDescent="0.25">
      <c r="A70" s="482"/>
      <c r="B70" s="503"/>
      <c r="C70" s="503"/>
      <c r="D70" s="651"/>
      <c r="E70" s="651"/>
      <c r="F70" s="524"/>
      <c r="G70" s="524"/>
      <c r="H70" s="652"/>
      <c r="I70" s="524"/>
      <c r="J70" s="653"/>
      <c r="K70" s="205"/>
      <c r="L70" s="206"/>
      <c r="M70" s="307"/>
      <c r="N70" s="308"/>
      <c r="O70" s="685"/>
      <c r="P70" s="686"/>
      <c r="Q70" s="685"/>
      <c r="R70" s="686"/>
      <c r="S70" s="314"/>
    </row>
    <row r="71" spans="1:19" s="21" customFormat="1" ht="10.5" customHeight="1" x14ac:dyDescent="0.25">
      <c r="A71" s="242" t="s">
        <v>54</v>
      </c>
      <c r="B71" s="243"/>
      <c r="C71" s="244"/>
      <c r="D71" s="245" t="s">
        <v>60</v>
      </c>
      <c r="E71" s="245"/>
      <c r="F71" s="246" t="s">
        <v>233</v>
      </c>
      <c r="G71" s="245" t="s">
        <v>60</v>
      </c>
      <c r="H71" s="246" t="s">
        <v>233</v>
      </c>
      <c r="I71" s="654"/>
      <c r="J71" s="246" t="s">
        <v>60</v>
      </c>
      <c r="K71" s="246" t="s">
        <v>62</v>
      </c>
      <c r="L71" s="248"/>
      <c r="M71" s="246" t="s">
        <v>63</v>
      </c>
      <c r="N71" s="249"/>
      <c r="O71" s="250" t="s">
        <v>234</v>
      </c>
      <c r="P71" s="250"/>
      <c r="Q71" s="251"/>
      <c r="R71" s="252"/>
    </row>
    <row r="72" spans="1:19" s="21" customFormat="1" ht="9" customHeight="1" x14ac:dyDescent="0.25">
      <c r="A72" s="309" t="s">
        <v>244</v>
      </c>
      <c r="B72" s="262"/>
      <c r="C72" s="310"/>
      <c r="D72" s="257">
        <v>1</v>
      </c>
      <c r="E72" s="257"/>
      <c r="F72" s="258">
        <f>IF(D72&gt;$R$79,,UPPER(VLOOKUP(D72,'1D ELO (2)'!$A$7:$L$23,2)))</f>
        <v>0</v>
      </c>
      <c r="G72" s="687">
        <v>5</v>
      </c>
      <c r="H72" s="258">
        <f>IF(G72&gt;$R$79,,UPPER(VLOOKUP(G72,'1D ELO (2)'!$A$7:$L$23,2)))</f>
        <v>0</v>
      </c>
      <c r="I72" s="655"/>
      <c r="J72" s="656" t="s">
        <v>66</v>
      </c>
      <c r="K72" s="262"/>
      <c r="L72" s="263"/>
      <c r="M72" s="262"/>
      <c r="N72" s="264"/>
      <c r="O72" s="265" t="s">
        <v>245</v>
      </c>
      <c r="P72" s="266"/>
      <c r="Q72" s="266"/>
      <c r="R72" s="267"/>
    </row>
    <row r="73" spans="1:19" s="21" customFormat="1" ht="9" customHeight="1" x14ac:dyDescent="0.25">
      <c r="A73" s="268" t="s">
        <v>126</v>
      </c>
      <c r="B73" s="269"/>
      <c r="C73" s="271"/>
      <c r="D73" s="257"/>
      <c r="E73" s="257"/>
      <c r="F73" s="258">
        <f>IF(D72&gt;$R$79,,UPPER(VLOOKUP(D72,'1D ELO (2)'!$A$7:$L$23,8)))</f>
        <v>0</v>
      </c>
      <c r="G73" s="687"/>
      <c r="H73" s="258">
        <f>IF(G72&gt;$R$79,,UPPER(VLOOKUP(G72,'1D ELO (2)'!$A$7:$L$23,8)))</f>
        <v>0</v>
      </c>
      <c r="I73" s="655"/>
      <c r="J73" s="656"/>
      <c r="K73" s="258">
        <f>IF(J72&gt;$R$79,,UPPER(VLOOKUP(J72,'1D ELO (2)'!$A$7:$L$23,8)))</f>
        <v>0</v>
      </c>
      <c r="L73" s="263"/>
      <c r="M73" s="262"/>
      <c r="N73" s="264"/>
      <c r="O73" s="269"/>
      <c r="P73" s="273"/>
      <c r="Q73" s="269"/>
      <c r="R73" s="274"/>
    </row>
    <row r="74" spans="1:19" s="21" customFormat="1" ht="9" customHeight="1" x14ac:dyDescent="0.25">
      <c r="A74" s="275"/>
      <c r="B74" s="276"/>
      <c r="C74" s="278"/>
      <c r="D74" s="257">
        <v>2</v>
      </c>
      <c r="E74" s="257"/>
      <c r="F74" s="258">
        <f>IF(D74&gt;$R$79,,UPPER(VLOOKUP(D74,'1D ELO (2)'!$A$7:$L$23,2)))</f>
        <v>0</v>
      </c>
      <c r="G74" s="687">
        <v>6</v>
      </c>
      <c r="H74" s="258">
        <f>IF(G74&gt;$R$79,,UPPER(VLOOKUP(G74,'1D ELO (2)'!$A$7:$L$23,2)))</f>
        <v>0</v>
      </c>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(2)'!$A$7:$L$23,8)))</f>
        <v>0</v>
      </c>
      <c r="G75" s="687"/>
      <c r="H75" s="258">
        <f>IF(G74&gt;$R$79,,UPPER(VLOOKUP(G74,'1D ELO (2)'!$A$7:$L$23,8)))</f>
        <v>0</v>
      </c>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(2)'!$A$7:$L$23,2)))</f>
        <v>0</v>
      </c>
      <c r="G76" s="687">
        <v>7</v>
      </c>
      <c r="H76" s="258">
        <f>IF(G76&gt;$R$79,,UPPER(VLOOKUP(G76,'1D ELO (2)'!$A$7:$L$23,2)))</f>
        <v>0</v>
      </c>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(2)'!$A$7:$L$23,8)))</f>
        <v>0</v>
      </c>
      <c r="G77" s="687"/>
      <c r="H77" s="258">
        <f>IF(G76&gt;$R$79,,UPPER(VLOOKUP(G76,'1D ELO (2)'!$A$7:$L$23,8)))</f>
        <v>0</v>
      </c>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(2)'!$A$7:$L$23,2)))</f>
        <v>0</v>
      </c>
      <c r="G78" s="687">
        <v>8</v>
      </c>
      <c r="H78" s="258">
        <f>IF(G78&gt;$R$79,,UPPER(VLOOKUP(G78,'1D ELO (2)'!$A$7:$L$23,2)))</f>
        <v>0</v>
      </c>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(2)'!$A$7:$L$23,8)))</f>
        <v>0</v>
      </c>
      <c r="G79" s="688"/>
      <c r="H79" s="292">
        <f>IF(G78&gt;$R$79,,UPPER(VLOOKUP(G78,'1D ELO (2)'!$A$7:$L$23,8)))</f>
        <v>0</v>
      </c>
      <c r="I79" s="658"/>
      <c r="J79" s="663"/>
      <c r="K79" s="269"/>
      <c r="L79" s="273"/>
      <c r="M79" s="269"/>
      <c r="N79" s="274"/>
      <c r="O79" s="269">
        <f>R4</f>
        <v>0</v>
      </c>
      <c r="P79" s="273"/>
      <c r="Q79" s="269"/>
      <c r="R79" s="689">
        <f>'1D ELO (2)'!$P$5</f>
        <v>0</v>
      </c>
    </row>
    <row r="80" spans="1:19" s="175" customFormat="1" ht="9.6" x14ac:dyDescent="0.25">
      <c r="A80" s="285"/>
      <c r="B80" s="58" t="s">
        <v>53</v>
      </c>
      <c r="C80" s="58" t="s">
        <v>239</v>
      </c>
      <c r="D80" s="58" t="s">
        <v>240</v>
      </c>
      <c r="E80" s="58" t="s">
        <v>105</v>
      </c>
      <c r="F80" s="69" t="s">
        <v>27</v>
      </c>
      <c r="G80" s="69" t="s">
        <v>28</v>
      </c>
      <c r="H80" s="69"/>
      <c r="I80" s="69" t="s">
        <v>38</v>
      </c>
      <c r="J80" s="69"/>
      <c r="K80" s="58" t="s">
        <v>57</v>
      </c>
      <c r="L80" s="618"/>
      <c r="M80" s="58" t="s">
        <v>160</v>
      </c>
      <c r="N80" s="618"/>
      <c r="O80" s="58" t="s">
        <v>241</v>
      </c>
      <c r="P80" s="618"/>
      <c r="Q80" s="58" t="s">
        <v>242</v>
      </c>
      <c r="R80" s="619"/>
    </row>
    <row r="81" spans="1:21" s="175" customFormat="1" ht="3.75" customHeight="1" x14ac:dyDescent="0.25">
      <c r="A81" s="690"/>
      <c r="B81" s="691"/>
      <c r="C81" s="691"/>
      <c r="D81" s="691"/>
      <c r="E81" s="691"/>
      <c r="F81" s="692"/>
      <c r="G81" s="692"/>
      <c r="H81" s="10"/>
      <c r="I81" s="692"/>
      <c r="J81" s="693"/>
      <c r="K81" s="691"/>
      <c r="L81" s="693"/>
      <c r="M81" s="691"/>
      <c r="N81" s="693"/>
      <c r="O81" s="691"/>
      <c r="P81" s="693"/>
      <c r="Q81" s="691"/>
      <c r="R81" s="694"/>
    </row>
    <row r="82" spans="1:21" s="63" customFormat="1" ht="10.5" customHeight="1" x14ac:dyDescent="0.25">
      <c r="A82" s="623">
        <v>17</v>
      </c>
      <c r="B82" s="197" t="str">
        <f>IF($D82="","",VLOOKUP($D82,'1D ELO (2)'!$A$7:$P$39,14))</f>
        <v/>
      </c>
      <c r="C82" s="197" t="str">
        <f>IF($D82="","",VLOOKUP($D82,'1D ELO (2)'!$A$7:$P$39,15))</f>
        <v/>
      </c>
      <c r="D82" s="199"/>
      <c r="E82" s="624" t="str">
        <f>UPPER(IF($D82="","",VLOOKUP($D82,'1D ELO (2)'!$A$7:$P$39,5)))</f>
        <v/>
      </c>
      <c r="F82" s="235" t="str">
        <f>UPPER(IF($D82="","",VLOOKUP($D82,'1D ELO (2)'!$A$7:$P$39,2)))</f>
        <v/>
      </c>
      <c r="G82" s="235" t="str">
        <f>IF($D82="","",VLOOKUP($D82,'1D ELO (2)'!$A$7:$P$39,3))</f>
        <v/>
      </c>
      <c r="H82" s="625"/>
      <c r="I82" s="235" t="str">
        <f>IF($D82="","",VLOOKUP($D82,'1D ELO (2)'!$A$7:$P$39,4))</f>
        <v/>
      </c>
      <c r="J82" s="626"/>
      <c r="K82" s="523"/>
      <c r="L82" s="627"/>
      <c r="M82" s="523"/>
      <c r="N82" s="627"/>
      <c r="O82" s="523"/>
      <c r="P82" s="627"/>
      <c r="Q82" s="523"/>
      <c r="R82" s="671" t="s">
        <v>246</v>
      </c>
      <c r="S82" s="207"/>
      <c r="U82" s="208">
        <f>Birók!P60</f>
        <v>0</v>
      </c>
    </row>
    <row r="83" spans="1:21" s="63" customFormat="1" ht="9" customHeight="1" x14ac:dyDescent="0.25">
      <c r="A83" s="628"/>
      <c r="B83" s="210"/>
      <c r="C83" s="210"/>
      <c r="D83" s="210"/>
      <c r="E83" s="624" t="str">
        <f>UPPER(IF($D82="","",VLOOKUP($D82,'1D ELO (2)'!$A$7:$P$33,11)))</f>
        <v/>
      </c>
      <c r="F83" s="235" t="str">
        <f>UPPER(IF($D82="","",VLOOKUP($D82,'1D ELO (2)'!$A$7:$P$33,8)))</f>
        <v/>
      </c>
      <c r="G83" s="235" t="str">
        <f>IF($D82="","",VLOOKUP($D82,'1D ELO (2)'!$A$7:$P$33,9))</f>
        <v/>
      </c>
      <c r="H83" s="625"/>
      <c r="I83" s="235" t="str">
        <f>IF($D82="","",VLOOKUP($D82,'1D ELO (2)'!$A$7:$P$33,10))</f>
        <v/>
      </c>
      <c r="J83" s="629"/>
      <c r="K83" s="630" t="str">
        <f>IF(J83="a",F82,IF(J83="b",F84,""))</f>
        <v/>
      </c>
      <c r="L83" s="627"/>
      <c r="M83" s="523"/>
      <c r="N83" s="627"/>
      <c r="O83" s="523"/>
      <c r="P83" s="627"/>
      <c r="Q83" s="523"/>
      <c r="R83" s="204"/>
      <c r="S83" s="207"/>
      <c r="U83" s="218">
        <f>Birók!P61</f>
        <v>0</v>
      </c>
    </row>
    <row r="84" spans="1:21" s="63" customFormat="1" ht="9" customHeight="1" x14ac:dyDescent="0.25">
      <c r="A84" s="628"/>
      <c r="B84" s="212"/>
      <c r="C84" s="212"/>
      <c r="D84" s="212"/>
      <c r="E84" s="316"/>
      <c r="F84" s="631"/>
      <c r="G84" s="631"/>
      <c r="H84" s="10"/>
      <c r="I84" s="631"/>
      <c r="J84" s="632"/>
      <c r="K84" s="298" t="str">
        <f>UPPER(IF(OR(J85="a",J85="as"),F82,IF(OR(J85="b",J85="bs"),F86,)))</f>
        <v/>
      </c>
      <c r="L84" s="633"/>
      <c r="M84" s="523"/>
      <c r="N84" s="627"/>
      <c r="O84" s="523"/>
      <c r="P84" s="627"/>
      <c r="Q84" s="523"/>
      <c r="R84" s="204"/>
      <c r="S84" s="207"/>
      <c r="U84" s="218">
        <f>Birók!P62</f>
        <v>0</v>
      </c>
    </row>
    <row r="85" spans="1:21" s="63" customFormat="1" ht="9" customHeight="1" x14ac:dyDescent="0.25">
      <c r="A85" s="628"/>
      <c r="B85" s="212"/>
      <c r="C85" s="212"/>
      <c r="D85" s="212"/>
      <c r="E85" s="211"/>
      <c r="F85" s="631"/>
      <c r="G85" s="631"/>
      <c r="H85" s="634"/>
      <c r="I85" s="528" t="s">
        <v>59</v>
      </c>
      <c r="J85" s="225"/>
      <c r="K85" s="635" t="str">
        <f>UPPER(IF(OR(J85="a",J85="as"),F83,IF(OR(J85="b",J85="bs"),F87,)))</f>
        <v/>
      </c>
      <c r="L85" s="636"/>
      <c r="M85" s="523"/>
      <c r="N85" s="627"/>
      <c r="O85" s="523"/>
      <c r="P85" s="627"/>
      <c r="Q85" s="523"/>
      <c r="R85" s="204"/>
      <c r="S85" s="207"/>
      <c r="U85" s="218">
        <f>Birók!P63</f>
        <v>0</v>
      </c>
    </row>
    <row r="86" spans="1:21" s="63" customFormat="1" ht="9" customHeight="1" x14ac:dyDescent="0.25">
      <c r="A86" s="628">
        <v>18</v>
      </c>
      <c r="B86" s="197" t="str">
        <f>IF($D86="","",VLOOKUP($D86,'1D ELO (2)'!$A$7:$P$39,14))</f>
        <v/>
      </c>
      <c r="C86" s="197" t="str">
        <f>IF($D86="","",VLOOKUP($D86,'1D ELO (2)'!$A$7:$P$39,15))</f>
        <v/>
      </c>
      <c r="D86" s="199"/>
      <c r="E86" s="637" t="str">
        <f>UPPER(IF($D86="","",VLOOKUP($D86,'1D ELO (2)'!$A$7:$P$39,5)))</f>
        <v/>
      </c>
      <c r="F86" s="219" t="str">
        <f>UPPER(IF($D86="","",VLOOKUP($D86,'1D ELO (2)'!$A$7:$P$39,2)))</f>
        <v/>
      </c>
      <c r="G86" s="219" t="str">
        <f>IF($D86="","",VLOOKUP($D86,'1D ELO (2)'!$A$7:$P$39,3))</f>
        <v/>
      </c>
      <c r="H86" s="638"/>
      <c r="I86" s="219" t="str">
        <f>IF($D86="","",VLOOKUP($D86,'1D ELO (2)'!$A$7:$P$39,4))</f>
        <v/>
      </c>
      <c r="J86" s="639"/>
      <c r="K86" s="523"/>
      <c r="L86" s="640"/>
      <c r="M86" s="526"/>
      <c r="N86" s="633"/>
      <c r="O86" s="523"/>
      <c r="P86" s="627"/>
      <c r="Q86" s="523"/>
      <c r="R86" s="204"/>
      <c r="S86" s="207"/>
      <c r="U86" s="218">
        <f>Birók!P64</f>
        <v>0</v>
      </c>
    </row>
    <row r="87" spans="1:21" s="63" customFormat="1" ht="9" customHeight="1" x14ac:dyDescent="0.25">
      <c r="A87" s="628"/>
      <c r="B87" s="210"/>
      <c r="C87" s="210"/>
      <c r="D87" s="210"/>
      <c r="E87" s="637" t="str">
        <f>UPPER(IF($D86="","",VLOOKUP($D86,'1D ELO (2)'!$A$7:$P$33,11)))</f>
        <v/>
      </c>
      <c r="F87" s="219" t="str">
        <f>UPPER(IF($D86="","",VLOOKUP($D86,'1D ELO (2)'!$A$7:$P$33,8)))</f>
        <v/>
      </c>
      <c r="G87" s="219" t="str">
        <f>IF($D86="","",VLOOKUP($D86,'1D ELO (2)'!$A$7:$P$33,9))</f>
        <v/>
      </c>
      <c r="H87" s="638"/>
      <c r="I87" s="219" t="str">
        <f>IF($D86="","",VLOOKUP($D86,'1D ELO (2)'!$A$7:$P$33,10))</f>
        <v/>
      </c>
      <c r="J87" s="629"/>
      <c r="K87" s="523"/>
      <c r="L87" s="640"/>
      <c r="M87" s="641"/>
      <c r="N87" s="642"/>
      <c r="O87" s="523"/>
      <c r="P87" s="627"/>
      <c r="Q87" s="523"/>
      <c r="R87" s="204"/>
      <c r="S87" s="207"/>
      <c r="U87" s="218">
        <f>Birók!P65</f>
        <v>0</v>
      </c>
    </row>
    <row r="88" spans="1:21" s="63" customFormat="1" ht="9" customHeight="1" x14ac:dyDescent="0.25">
      <c r="A88" s="628"/>
      <c r="B88" s="212"/>
      <c r="C88" s="212"/>
      <c r="D88" s="223"/>
      <c r="E88" s="666"/>
      <c r="F88" s="631"/>
      <c r="G88" s="631"/>
      <c r="H88" s="634"/>
      <c r="I88" s="631"/>
      <c r="J88" s="643"/>
      <c r="K88" s="523"/>
      <c r="L88" s="632"/>
      <c r="M88" s="298" t="str">
        <f>UPPER(IF(OR(L89="a",L89="as"),K84,IF(OR(L89="b",L89="bs"),K92,)))</f>
        <v/>
      </c>
      <c r="N88" s="627"/>
      <c r="O88" s="523"/>
      <c r="P88" s="627"/>
      <c r="Q88" s="523"/>
      <c r="R88" s="204"/>
      <c r="S88" s="207"/>
      <c r="U88" s="218">
        <f>Birók!P66</f>
        <v>0</v>
      </c>
    </row>
    <row r="89" spans="1:21" s="63" customFormat="1" ht="9" customHeight="1" x14ac:dyDescent="0.25">
      <c r="A89" s="628"/>
      <c r="B89" s="212"/>
      <c r="C89" s="212"/>
      <c r="D89" s="223"/>
      <c r="E89" s="666"/>
      <c r="F89" s="631"/>
      <c r="G89" s="631"/>
      <c r="H89" s="634"/>
      <c r="I89" s="631"/>
      <c r="J89" s="643"/>
      <c r="K89" s="215" t="s">
        <v>59</v>
      </c>
      <c r="L89" s="225"/>
      <c r="M89" s="635" t="str">
        <f>UPPER(IF(OR(L89="a",L89="as"),K85,IF(OR(L89="b",L89="bs"),K93,)))</f>
        <v/>
      </c>
      <c r="N89" s="636"/>
      <c r="O89" s="523"/>
      <c r="P89" s="627"/>
      <c r="Q89" s="523"/>
      <c r="R89" s="204"/>
      <c r="S89" s="207"/>
      <c r="U89" s="218">
        <f>Birók!P67</f>
        <v>0</v>
      </c>
    </row>
    <row r="90" spans="1:21" s="63" customFormat="1" ht="9" customHeight="1" x14ac:dyDescent="0.25">
      <c r="A90" s="644">
        <v>19</v>
      </c>
      <c r="B90" s="197" t="str">
        <f>IF($D90="","",VLOOKUP($D90,'1D ELO (2)'!$A$7:$P$39,14))</f>
        <v/>
      </c>
      <c r="C90" s="197" t="str">
        <f>IF($D90="","",VLOOKUP($D90,'1D ELO (2)'!$A$7:$P$39,15))</f>
        <v/>
      </c>
      <c r="D90" s="199"/>
      <c r="E90" s="637" t="str">
        <f>UPPER(IF($D90="","",VLOOKUP($D90,'1D ELO (2)'!$A$7:$P$39,5)))</f>
        <v/>
      </c>
      <c r="F90" s="219" t="str">
        <f>UPPER(IF($D90="","",VLOOKUP($D90,'1D ELO (2)'!$A$7:$P$39,2)))</f>
        <v/>
      </c>
      <c r="G90" s="219" t="str">
        <f>IF($D90="","",VLOOKUP($D90,'1D ELO (2)'!$A$7:$P$39,3))</f>
        <v/>
      </c>
      <c r="H90" s="638"/>
      <c r="I90" s="219" t="str">
        <f>IF($D90="","",VLOOKUP($D90,'1D ELO (2)'!$A$7:$P$39,4))</f>
        <v/>
      </c>
      <c r="J90" s="626"/>
      <c r="K90" s="523"/>
      <c r="L90" s="640"/>
      <c r="M90" s="523"/>
      <c r="N90" s="640"/>
      <c r="O90" s="526"/>
      <c r="P90" s="627"/>
      <c r="Q90" s="523"/>
      <c r="R90" s="204"/>
      <c r="S90" s="207"/>
      <c r="U90" s="218">
        <f>Birók!P68</f>
        <v>0</v>
      </c>
    </row>
    <row r="91" spans="1:21" s="63" customFormat="1" ht="9" customHeight="1" x14ac:dyDescent="0.25">
      <c r="A91" s="628"/>
      <c r="B91" s="210"/>
      <c r="C91" s="210"/>
      <c r="D91" s="210"/>
      <c r="E91" s="637" t="str">
        <f>UPPER(IF($D90="","",VLOOKUP($D90,'1D ELO (2)'!$A$7:$P$33,11)))</f>
        <v/>
      </c>
      <c r="F91" s="219" t="str">
        <f>UPPER(IF($D90="","",VLOOKUP($D90,'1D ELO (2)'!$A$7:$P$33,8)))</f>
        <v/>
      </c>
      <c r="G91" s="219" t="str">
        <f>IF($D90="","",VLOOKUP($D90,'1D ELO (2)'!$A$7:$P$33,9))</f>
        <v/>
      </c>
      <c r="H91" s="638"/>
      <c r="I91" s="219" t="str">
        <f>IF($D90="","",VLOOKUP($D90,'1D ELO (2)'!$A$7:$P$33,10))</f>
        <v/>
      </c>
      <c r="J91" s="629"/>
      <c r="K91" s="630" t="str">
        <f>IF(J91="a",F90,IF(J91="b",F92,""))</f>
        <v/>
      </c>
      <c r="L91" s="640"/>
      <c r="M91" s="523"/>
      <c r="N91" s="640"/>
      <c r="O91" s="523"/>
      <c r="P91" s="627"/>
      <c r="Q91" s="523"/>
      <c r="R91" s="204"/>
      <c r="S91" s="207"/>
      <c r="U91" s="301">
        <f>Birók!P69</f>
        <v>0</v>
      </c>
    </row>
    <row r="92" spans="1:21" s="63" customFormat="1" ht="9" customHeight="1" x14ac:dyDescent="0.25">
      <c r="A92" s="628"/>
      <c r="B92" s="212"/>
      <c r="C92" s="212"/>
      <c r="D92" s="223"/>
      <c r="E92" s="666"/>
      <c r="F92" s="631"/>
      <c r="G92" s="631"/>
      <c r="H92" s="634"/>
      <c r="I92" s="631"/>
      <c r="J92" s="632"/>
      <c r="K92" s="298" t="str">
        <f>UPPER(IF(OR(J93="a",J93="as"),F90,IF(OR(J93="b",J93="bs"),F94,)))</f>
        <v/>
      </c>
      <c r="L92" s="645"/>
      <c r="M92" s="523"/>
      <c r="N92" s="640"/>
      <c r="O92" s="523"/>
      <c r="P92" s="627"/>
      <c r="Q92" s="523"/>
      <c r="R92" s="204"/>
      <c r="S92" s="207"/>
    </row>
    <row r="93" spans="1:21" s="63" customFormat="1" ht="9" customHeight="1" x14ac:dyDescent="0.25">
      <c r="A93" s="628"/>
      <c r="B93" s="212"/>
      <c r="C93" s="212"/>
      <c r="D93" s="223"/>
      <c r="E93" s="666"/>
      <c r="F93" s="631"/>
      <c r="G93" s="631"/>
      <c r="H93" s="634"/>
      <c r="I93" s="528" t="s">
        <v>59</v>
      </c>
      <c r="J93" s="225"/>
      <c r="K93" s="635" t="str">
        <f>UPPER(IF(OR(J93="a",J93="as"),F91,IF(OR(J93="b",J93="bs"),F95,)))</f>
        <v/>
      </c>
      <c r="L93" s="629"/>
      <c r="M93" s="523"/>
      <c r="N93" s="640"/>
      <c r="O93" s="523"/>
      <c r="P93" s="627"/>
      <c r="Q93" s="523"/>
      <c r="R93" s="204"/>
      <c r="S93" s="207"/>
    </row>
    <row r="94" spans="1:21" s="63" customFormat="1" ht="9" customHeight="1" x14ac:dyDescent="0.25">
      <c r="A94" s="628">
        <v>20</v>
      </c>
      <c r="B94" s="197" t="str">
        <f>IF($D94="","",VLOOKUP($D94,'1D ELO (2)'!$A$7:$P$39,14))</f>
        <v/>
      </c>
      <c r="C94" s="197" t="str">
        <f>IF($D94="","",VLOOKUP($D94,'1D ELO (2)'!$A$7:$P$39,15))</f>
        <v/>
      </c>
      <c r="D94" s="199"/>
      <c r="E94" s="637" t="str">
        <f>UPPER(IF($D94="","",VLOOKUP($D94,'1D ELO (2)'!$A$7:$P$39,5)))</f>
        <v/>
      </c>
      <c r="F94" s="219" t="str">
        <f>UPPER(IF($D94="","",VLOOKUP($D94,'1D ELO (2)'!$A$7:$P$39,2)))</f>
        <v/>
      </c>
      <c r="G94" s="219" t="str">
        <f>IF($D94="","",VLOOKUP($D94,'1D ELO (2)'!$A$7:$P$39,3))</f>
        <v/>
      </c>
      <c r="H94" s="638"/>
      <c r="I94" s="219" t="str">
        <f>IF($D94="","",VLOOKUP($D94,'1D ELO (2)'!$A$7:$P$39,4))</f>
        <v/>
      </c>
      <c r="J94" s="639"/>
      <c r="K94" s="523"/>
      <c r="L94" s="627"/>
      <c r="M94" s="526"/>
      <c r="N94" s="645"/>
      <c r="O94" s="523"/>
      <c r="P94" s="627"/>
      <c r="Q94" s="523"/>
      <c r="R94" s="204"/>
      <c r="S94" s="207"/>
    </row>
    <row r="95" spans="1:21" s="63" customFormat="1" ht="9" customHeight="1" x14ac:dyDescent="0.25">
      <c r="A95" s="628"/>
      <c r="B95" s="210"/>
      <c r="C95" s="210"/>
      <c r="D95" s="210"/>
      <c r="E95" s="637" t="str">
        <f>UPPER(IF($D94="","",VLOOKUP($D94,'1D ELO (2)'!$A$7:$P$33,11)))</f>
        <v/>
      </c>
      <c r="F95" s="219" t="str">
        <f>UPPER(IF($D94="","",VLOOKUP($D94,'1D ELO (2)'!$A$7:$P$33,8)))</f>
        <v/>
      </c>
      <c r="G95" s="219" t="str">
        <f>IF($D94="","",VLOOKUP($D94,'1D ELO (2)'!$A$7:$P$33,9))</f>
        <v/>
      </c>
      <c r="H95" s="638"/>
      <c r="I95" s="219" t="str">
        <f>IF($D94="","",VLOOKUP($D94,'1D ELO (2)'!$A$7:$P$33,10))</f>
        <v/>
      </c>
      <c r="J95" s="629"/>
      <c r="K95" s="523"/>
      <c r="L95" s="627"/>
      <c r="M95" s="641"/>
      <c r="N95" s="646"/>
      <c r="O95" s="523"/>
      <c r="P95" s="627"/>
      <c r="Q95" s="523"/>
      <c r="R95" s="204"/>
      <c r="S95" s="207"/>
    </row>
    <row r="96" spans="1:21" s="63" customFormat="1" ht="9" customHeight="1" x14ac:dyDescent="0.25">
      <c r="A96" s="628"/>
      <c r="B96" s="212"/>
      <c r="C96" s="212"/>
      <c r="D96" s="212"/>
      <c r="E96" s="211"/>
      <c r="F96" s="631"/>
      <c r="G96" s="631"/>
      <c r="H96" s="634"/>
      <c r="I96" s="631"/>
      <c r="J96" s="643"/>
      <c r="K96" s="523"/>
      <c r="L96" s="627"/>
      <c r="M96" s="523"/>
      <c r="N96" s="632"/>
      <c r="O96" s="298" t="str">
        <f>UPPER(IF(OR(N97="a",N97="as"),M88,IF(OR(N97="b",N97="bs"),M104,)))</f>
        <v/>
      </c>
      <c r="P96" s="627"/>
      <c r="Q96" s="523"/>
      <c r="R96" s="204"/>
      <c r="S96" s="207"/>
    </row>
    <row r="97" spans="1:19" s="63" customFormat="1" ht="9" customHeight="1" x14ac:dyDescent="0.25">
      <c r="A97" s="628"/>
      <c r="B97" s="212"/>
      <c r="C97" s="212"/>
      <c r="D97" s="212"/>
      <c r="E97" s="211"/>
      <c r="F97" s="631"/>
      <c r="G97" s="631"/>
      <c r="H97" s="634"/>
      <c r="I97" s="631"/>
      <c r="J97" s="643"/>
      <c r="K97" s="523"/>
      <c r="L97" s="627"/>
      <c r="M97" s="215" t="s">
        <v>59</v>
      </c>
      <c r="N97" s="225"/>
      <c r="O97" s="635" t="str">
        <f>UPPER(IF(OR(N97="a",N97="as"),M89,IF(OR(N97="b",N97="bs"),M105,)))</f>
        <v/>
      </c>
      <c r="P97" s="636"/>
      <c r="Q97" s="523"/>
      <c r="R97" s="204"/>
      <c r="S97" s="207"/>
    </row>
    <row r="98" spans="1:19" s="63" customFormat="1" ht="9" customHeight="1" x14ac:dyDescent="0.25">
      <c r="A98" s="628">
        <v>21</v>
      </c>
      <c r="B98" s="197" t="str">
        <f>IF($D98="","",VLOOKUP($D98,'1D ELO (2)'!$A$7:$P$39,14))</f>
        <v/>
      </c>
      <c r="C98" s="197" t="str">
        <f>IF($D98="","",VLOOKUP($D98,'1D ELO (2)'!$A$7:$P$39,15))</f>
        <v/>
      </c>
      <c r="D98" s="199"/>
      <c r="E98" s="637" t="str">
        <f>UPPER(IF($D98="","",VLOOKUP($D98,'1D ELO (2)'!$A$7:$P$39,5)))</f>
        <v/>
      </c>
      <c r="F98" s="219" t="str">
        <f>UPPER(IF($D98="","",VLOOKUP($D98,'1D ELO (2)'!$A$7:$P$39,2)))</f>
        <v/>
      </c>
      <c r="G98" s="219" t="str">
        <f>IF($D98="","",VLOOKUP($D98,'1D ELO (2)'!$A$7:$P$39,3))</f>
        <v/>
      </c>
      <c r="H98" s="638"/>
      <c r="I98" s="219" t="str">
        <f>IF($D98="","",VLOOKUP($D98,'1D ELO (2)'!$A$7:$P$39,4))</f>
        <v/>
      </c>
      <c r="J98" s="626"/>
      <c r="K98" s="523"/>
      <c r="L98" s="627"/>
      <c r="M98" s="523"/>
      <c r="N98" s="640"/>
      <c r="O98" s="523"/>
      <c r="P98" s="640"/>
      <c r="Q98" s="523"/>
      <c r="R98" s="204"/>
      <c r="S98" s="207"/>
    </row>
    <row r="99" spans="1:19" s="63" customFormat="1" ht="9" customHeight="1" x14ac:dyDescent="0.25">
      <c r="A99" s="628"/>
      <c r="B99" s="210"/>
      <c r="C99" s="210"/>
      <c r="D99" s="210"/>
      <c r="E99" s="637" t="str">
        <f>UPPER(IF($D98="","",VLOOKUP($D98,'1D ELO (2)'!$A$7:$P$33,11)))</f>
        <v/>
      </c>
      <c r="F99" s="219" t="str">
        <f>UPPER(IF($D98="","",VLOOKUP($D98,'1D ELO (2)'!$A$7:$P$33,8)))</f>
        <v/>
      </c>
      <c r="G99" s="219" t="str">
        <f>IF($D98="","",VLOOKUP($D98,'1D ELO (2)'!$A$7:$P$33,9))</f>
        <v/>
      </c>
      <c r="H99" s="638"/>
      <c r="I99" s="219" t="str">
        <f>IF($D98="","",VLOOKUP($D98,'1D ELO (2)'!$A$7:$P$33,10))</f>
        <v/>
      </c>
      <c r="J99" s="629"/>
      <c r="K99" s="630" t="str">
        <f>IF(J99="a",F98,IF(J99="b",F100,""))</f>
        <v/>
      </c>
      <c r="L99" s="627"/>
      <c r="M99" s="523"/>
      <c r="N99" s="640"/>
      <c r="O99" s="523"/>
      <c r="P99" s="640"/>
      <c r="Q99" s="523"/>
      <c r="R99" s="204"/>
      <c r="S99" s="207"/>
    </row>
    <row r="100" spans="1:19" s="63" customFormat="1" ht="9" customHeight="1" x14ac:dyDescent="0.25">
      <c r="A100" s="628"/>
      <c r="B100" s="212"/>
      <c r="C100" s="212"/>
      <c r="D100" s="212"/>
      <c r="E100" s="211"/>
      <c r="F100" s="631"/>
      <c r="G100" s="631"/>
      <c r="H100" s="634"/>
      <c r="I100" s="631"/>
      <c r="J100" s="632"/>
      <c r="K100" s="298" t="str">
        <f>UPPER(IF(OR(J101="a",J101="as"),F98,IF(OR(J101="b",J101="bs"),F102,)))</f>
        <v/>
      </c>
      <c r="L100" s="633"/>
      <c r="M100" s="523"/>
      <c r="N100" s="640"/>
      <c r="O100" s="523"/>
      <c r="P100" s="640"/>
      <c r="Q100" s="523"/>
      <c r="R100" s="204"/>
      <c r="S100" s="207"/>
    </row>
    <row r="101" spans="1:19" s="63" customFormat="1" ht="9" customHeight="1" x14ac:dyDescent="0.25">
      <c r="A101" s="628"/>
      <c r="B101" s="212"/>
      <c r="C101" s="212"/>
      <c r="D101" s="212"/>
      <c r="E101" s="211"/>
      <c r="F101" s="631"/>
      <c r="G101" s="631"/>
      <c r="H101" s="634"/>
      <c r="I101" s="528" t="s">
        <v>59</v>
      </c>
      <c r="J101" s="225"/>
      <c r="K101" s="635" t="str">
        <f>UPPER(IF(OR(J101="a",J101="as"),F99,IF(OR(J101="b",J101="bs"),F103,)))</f>
        <v/>
      </c>
      <c r="L101" s="636"/>
      <c r="M101" s="523"/>
      <c r="N101" s="640"/>
      <c r="O101" s="523"/>
      <c r="P101" s="640"/>
      <c r="Q101" s="523"/>
      <c r="R101" s="204"/>
      <c r="S101" s="207"/>
    </row>
    <row r="102" spans="1:19" s="63" customFormat="1" ht="9" customHeight="1" x14ac:dyDescent="0.25">
      <c r="A102" s="628">
        <v>22</v>
      </c>
      <c r="B102" s="197" t="str">
        <f>IF($D102="","",VLOOKUP($D102,'1D ELO (2)'!$A$7:$P$39,14))</f>
        <v/>
      </c>
      <c r="C102" s="197" t="str">
        <f>IF($D102="","",VLOOKUP($D102,'1D ELO (2)'!$A$7:$P$39,15))</f>
        <v/>
      </c>
      <c r="D102" s="199"/>
      <c r="E102" s="637" t="str">
        <f>UPPER(IF($D102="","",VLOOKUP($D102,'1D ELO (2)'!$A$7:$P$39,5)))</f>
        <v/>
      </c>
      <c r="F102" s="219" t="str">
        <f>UPPER(IF($D102="","",VLOOKUP($D102,'1D ELO (2)'!$A$7:$P$39,2)))</f>
        <v/>
      </c>
      <c r="G102" s="219" t="str">
        <f>IF($D102="","",VLOOKUP($D102,'1D ELO (2)'!$A$7:$P$39,3))</f>
        <v/>
      </c>
      <c r="H102" s="638"/>
      <c r="I102" s="219" t="str">
        <f>IF($D102="","",VLOOKUP($D102,'1D ELO (2)'!$A$7:$P$39,4))</f>
        <v/>
      </c>
      <c r="J102" s="639"/>
      <c r="K102" s="523"/>
      <c r="L102" s="640"/>
      <c r="M102" s="526"/>
      <c r="N102" s="645"/>
      <c r="O102" s="523"/>
      <c r="P102" s="640"/>
      <c r="Q102" s="523"/>
      <c r="R102" s="204"/>
      <c r="S102" s="207"/>
    </row>
    <row r="103" spans="1:19" s="63" customFormat="1" ht="9" customHeight="1" x14ac:dyDescent="0.25">
      <c r="A103" s="628"/>
      <c r="B103" s="210"/>
      <c r="C103" s="210"/>
      <c r="D103" s="210"/>
      <c r="E103" s="637" t="str">
        <f>UPPER(IF($D102="","",VLOOKUP($D102,'1D ELO (2)'!$A$7:$P$33,11)))</f>
        <v/>
      </c>
      <c r="F103" s="219" t="str">
        <f>UPPER(IF($D102="","",VLOOKUP($D102,'1D ELO (2)'!$A$7:$P$33,8)))</f>
        <v/>
      </c>
      <c r="G103" s="219" t="str">
        <f>IF($D102="","",VLOOKUP($D102,'1D ELO (2)'!$A$7:$P$33,9))</f>
        <v/>
      </c>
      <c r="H103" s="638"/>
      <c r="I103" s="219" t="str">
        <f>IF($D102="","",VLOOKUP($D102,'1D ELO (2)'!$A$7:$P$33,10))</f>
        <v/>
      </c>
      <c r="J103" s="629"/>
      <c r="K103" s="523"/>
      <c r="L103" s="640"/>
      <c r="M103" s="641"/>
      <c r="N103" s="646"/>
      <c r="O103" s="523"/>
      <c r="P103" s="640"/>
      <c r="Q103" s="523"/>
      <c r="R103" s="204"/>
      <c r="S103" s="207"/>
    </row>
    <row r="104" spans="1:19" s="63" customFormat="1" ht="9" customHeight="1" x14ac:dyDescent="0.25">
      <c r="A104" s="628"/>
      <c r="B104" s="212"/>
      <c r="C104" s="212"/>
      <c r="D104" s="223"/>
      <c r="E104" s="666"/>
      <c r="F104" s="631"/>
      <c r="G104" s="631"/>
      <c r="H104" s="634"/>
      <c r="I104" s="631"/>
      <c r="J104" s="643"/>
      <c r="K104" s="523"/>
      <c r="L104" s="632"/>
      <c r="M104" s="298" t="str">
        <f>UPPER(IF(OR(L105="a",L105="as"),K100,IF(OR(L105="b",L105="bs"),K108,)))</f>
        <v/>
      </c>
      <c r="N104" s="640"/>
      <c r="O104" s="523"/>
      <c r="P104" s="640"/>
      <c r="Q104" s="523"/>
      <c r="R104" s="204"/>
      <c r="S104" s="207"/>
    </row>
    <row r="105" spans="1:19" s="63" customFormat="1" ht="9" customHeight="1" x14ac:dyDescent="0.25">
      <c r="A105" s="628"/>
      <c r="B105" s="212"/>
      <c r="C105" s="212"/>
      <c r="D105" s="223"/>
      <c r="E105" s="666"/>
      <c r="F105" s="631"/>
      <c r="G105" s="631"/>
      <c r="H105" s="634"/>
      <c r="I105" s="631"/>
      <c r="J105" s="643"/>
      <c r="K105" s="215" t="s">
        <v>59</v>
      </c>
      <c r="L105" s="225"/>
      <c r="M105" s="635" t="str">
        <f>UPPER(IF(OR(L105="a",L105="as"),K101,IF(OR(L105="b",L105="bs"),K109,)))</f>
        <v/>
      </c>
      <c r="N105" s="629"/>
      <c r="O105" s="523"/>
      <c r="P105" s="640"/>
      <c r="Q105" s="523"/>
      <c r="R105" s="204"/>
      <c r="S105" s="207"/>
    </row>
    <row r="106" spans="1:19" s="63" customFormat="1" ht="9" customHeight="1" x14ac:dyDescent="0.25">
      <c r="A106" s="644">
        <v>23</v>
      </c>
      <c r="B106" s="197" t="str">
        <f>IF($D106="","",VLOOKUP($D106,'1D ELO (2)'!$A$7:$P$39,14))</f>
        <v/>
      </c>
      <c r="C106" s="197" t="str">
        <f>IF($D106="","",VLOOKUP($D106,'1D ELO (2)'!$A$7:$P$39,15))</f>
        <v/>
      </c>
      <c r="D106" s="199"/>
      <c r="E106" s="637" t="str">
        <f>UPPER(IF($D106="","",VLOOKUP($D106,'1D ELO (2)'!$A$7:$P$39,5)))</f>
        <v/>
      </c>
      <c r="F106" s="219" t="str">
        <f>UPPER(IF($D106="","",VLOOKUP($D106,'1D ELO (2)'!$A$7:$P$39,2)))</f>
        <v/>
      </c>
      <c r="G106" s="219" t="str">
        <f>IF($D106="","",VLOOKUP($D106,'1D ELO (2)'!$A$7:$P$39,3))</f>
        <v/>
      </c>
      <c r="H106" s="638"/>
      <c r="I106" s="219" t="str">
        <f>IF($D106="","",VLOOKUP($D106,'1D ELO (2)'!$A$7:$P$39,4))</f>
        <v/>
      </c>
      <c r="J106" s="626"/>
      <c r="K106" s="523"/>
      <c r="L106" s="640"/>
      <c r="M106" s="523"/>
      <c r="N106" s="627"/>
      <c r="O106" s="526"/>
      <c r="P106" s="640"/>
      <c r="Q106" s="523"/>
      <c r="R106" s="204"/>
      <c r="S106" s="207"/>
    </row>
    <row r="107" spans="1:19" s="63" customFormat="1" ht="9" customHeight="1" x14ac:dyDescent="0.25">
      <c r="A107" s="628"/>
      <c r="B107" s="210"/>
      <c r="C107" s="210"/>
      <c r="D107" s="210"/>
      <c r="E107" s="637" t="str">
        <f>UPPER(IF($D106="","",VLOOKUP($D106,'1D ELO (2)'!$A$7:$P$33,11)))</f>
        <v/>
      </c>
      <c r="F107" s="219" t="str">
        <f>UPPER(IF($D106="","",VLOOKUP($D106,'1D ELO (2)'!$A$7:$P$33,8)))</f>
        <v/>
      </c>
      <c r="G107" s="219" t="str">
        <f>IF($D106="","",VLOOKUP($D106,'1D ELO (2)'!$A$7:$P$33,9))</f>
        <v/>
      </c>
      <c r="H107" s="638"/>
      <c r="I107" s="219" t="str">
        <f>IF($D106="","",VLOOKUP($D106,'1D ELO (2)'!$A$7:$P$33,10))</f>
        <v/>
      </c>
      <c r="J107" s="629"/>
      <c r="K107" s="630" t="str">
        <f>IF(J107="a",F106,IF(J107="b",F108,""))</f>
        <v/>
      </c>
      <c r="L107" s="640"/>
      <c r="M107" s="523"/>
      <c r="N107" s="627"/>
      <c r="O107" s="523"/>
      <c r="P107" s="640"/>
      <c r="Q107" s="523"/>
      <c r="R107" s="204"/>
      <c r="S107" s="207"/>
    </row>
    <row r="108" spans="1:19" s="63" customFormat="1" ht="9" customHeight="1" x14ac:dyDescent="0.25">
      <c r="A108" s="628"/>
      <c r="B108" s="212"/>
      <c r="C108" s="212"/>
      <c r="D108" s="223"/>
      <c r="E108" s="666"/>
      <c r="F108" s="631"/>
      <c r="G108" s="631"/>
      <c r="H108" s="634"/>
      <c r="I108" s="631"/>
      <c r="J108" s="632"/>
      <c r="K108" s="298" t="str">
        <f>UPPER(IF(OR(J109="a",J109="as"),F106,IF(OR(J109="b",J109="bs"),F110,)))</f>
        <v/>
      </c>
      <c r="L108" s="645"/>
      <c r="M108" s="523"/>
      <c r="N108" s="627"/>
      <c r="O108" s="523"/>
      <c r="P108" s="640"/>
      <c r="Q108" s="523"/>
      <c r="R108" s="204"/>
      <c r="S108" s="207"/>
    </row>
    <row r="109" spans="1:19" s="63" customFormat="1" ht="9" customHeight="1" x14ac:dyDescent="0.25">
      <c r="A109" s="628"/>
      <c r="B109" s="212"/>
      <c r="C109" s="212"/>
      <c r="D109" s="223"/>
      <c r="E109" s="666"/>
      <c r="F109" s="631"/>
      <c r="G109" s="631"/>
      <c r="H109" s="634"/>
      <c r="I109" s="528" t="s">
        <v>59</v>
      </c>
      <c r="J109" s="225"/>
      <c r="K109" s="635" t="str">
        <f>UPPER(IF(OR(J109="a",J109="as"),F107,IF(OR(J109="b",J109="bs"),F111,)))</f>
        <v/>
      </c>
      <c r="L109" s="629"/>
      <c r="M109" s="523"/>
      <c r="N109" s="627"/>
      <c r="O109" s="523"/>
      <c r="P109" s="640"/>
      <c r="Q109" s="523"/>
      <c r="R109" s="204"/>
      <c r="S109" s="207"/>
    </row>
    <row r="110" spans="1:19" s="63" customFormat="1" ht="9" customHeight="1" x14ac:dyDescent="0.25">
      <c r="A110" s="623">
        <v>24</v>
      </c>
      <c r="B110" s="197" t="str">
        <f>IF($D110="","",VLOOKUP($D110,'1D ELO (2)'!$A$7:$P$39,14))</f>
        <v/>
      </c>
      <c r="C110" s="197" t="str">
        <f>IF($D110="","",VLOOKUP($D110,'1D ELO (2)'!$A$7:$P$39,15))</f>
        <v/>
      </c>
      <c r="D110" s="199"/>
      <c r="E110" s="624" t="str">
        <f>UPPER(IF($D110="","",VLOOKUP($D110,'1D ELO (2)'!$A$7:$P$39,5)))</f>
        <v/>
      </c>
      <c r="F110" s="235" t="str">
        <f>UPPER(IF($D110="","",VLOOKUP($D110,'1D ELO (2)'!$A$7:$P$39,2)))</f>
        <v/>
      </c>
      <c r="G110" s="235" t="str">
        <f>IF($D110="","",VLOOKUP($D110,'1D ELO (2)'!$A$7:$P$39,3))</f>
        <v/>
      </c>
      <c r="H110" s="625"/>
      <c r="I110" s="235" t="str">
        <f>IF($D110="","",VLOOKUP($D110,'1D ELO (2)'!$A$7:$P$39,4))</f>
        <v/>
      </c>
      <c r="J110" s="639"/>
      <c r="K110" s="523"/>
      <c r="L110" s="627"/>
      <c r="M110" s="526"/>
      <c r="N110" s="633"/>
      <c r="O110" s="523"/>
      <c r="P110" s="640"/>
      <c r="Q110" s="523"/>
      <c r="R110" s="204"/>
      <c r="S110" s="207"/>
    </row>
    <row r="111" spans="1:19" s="63" customFormat="1" ht="9" customHeight="1" x14ac:dyDescent="0.25">
      <c r="A111" s="628"/>
      <c r="B111" s="210"/>
      <c r="C111" s="210"/>
      <c r="D111" s="210"/>
      <c r="E111" s="624" t="str">
        <f>UPPER(IF($D110="","",VLOOKUP($D110,'1D ELO (2)'!$A$7:$P$33,11)))</f>
        <v/>
      </c>
      <c r="F111" s="235" t="str">
        <f>UPPER(IF($D110="","",VLOOKUP($D110,'1D ELO (2)'!$A$7:$P$33,8)))</f>
        <v/>
      </c>
      <c r="G111" s="235" t="str">
        <f>IF($D110="","",VLOOKUP($D110,'1D ELO (2)'!$A$7:$P$33,9))</f>
        <v/>
      </c>
      <c r="H111" s="625"/>
      <c r="I111" s="235" t="str">
        <f>IF($D110="","",VLOOKUP($D110,'1D ELO (2)'!$A$7:$P$33,10))</f>
        <v/>
      </c>
      <c r="J111" s="629"/>
      <c r="K111" s="523"/>
      <c r="L111" s="627"/>
      <c r="M111" s="641"/>
      <c r="N111" s="642"/>
      <c r="O111" s="523"/>
      <c r="P111" s="640"/>
      <c r="Q111" s="523"/>
      <c r="R111" s="204"/>
      <c r="S111" s="207"/>
    </row>
    <row r="112" spans="1:19" s="63" customFormat="1" ht="9" customHeight="1" x14ac:dyDescent="0.25">
      <c r="A112" s="628"/>
      <c r="B112" s="212"/>
      <c r="C112" s="212"/>
      <c r="D112" s="223"/>
      <c r="E112" s="666"/>
      <c r="F112" s="631"/>
      <c r="G112" s="631"/>
      <c r="H112" s="634"/>
      <c r="I112" s="631"/>
      <c r="J112" s="643"/>
      <c r="K112" s="523"/>
      <c r="L112" s="627"/>
      <c r="M112" s="523"/>
      <c r="N112" s="627"/>
      <c r="O112" s="627"/>
      <c r="P112" s="632"/>
      <c r="Q112" s="298" t="str">
        <f>UPPER(IF(OR(P113="a",P113="as"),O96,IF(OR(P113="b",P113="bs"),O128,)))</f>
        <v/>
      </c>
      <c r="R112" s="650"/>
      <c r="S112" s="207"/>
    </row>
    <row r="113" spans="1:19" s="63" customFormat="1" ht="9" customHeight="1" x14ac:dyDescent="0.25">
      <c r="A113" s="628"/>
      <c r="B113" s="212"/>
      <c r="C113" s="212"/>
      <c r="D113" s="223"/>
      <c r="E113" s="666"/>
      <c r="F113" s="631"/>
      <c r="G113" s="631"/>
      <c r="H113" s="634"/>
      <c r="I113" s="631"/>
      <c r="J113" s="643"/>
      <c r="K113" s="523"/>
      <c r="L113" s="627"/>
      <c r="M113" s="523"/>
      <c r="N113" s="627"/>
      <c r="O113" s="215" t="s">
        <v>59</v>
      </c>
      <c r="P113" s="225"/>
      <c r="Q113" s="635" t="str">
        <f>UPPER(IF(OR(P113="a",P113="as"),O97,IF(OR(P113="b",P113="bs"),O129,)))</f>
        <v/>
      </c>
      <c r="R113" s="667"/>
      <c r="S113" s="207"/>
    </row>
    <row r="114" spans="1:19" s="63" customFormat="1" ht="9" customHeight="1" x14ac:dyDescent="0.25">
      <c r="A114" s="623">
        <v>25</v>
      </c>
      <c r="B114" s="197" t="str">
        <f>IF($D114="","",VLOOKUP($D114,'1D ELO (2)'!$A$7:$P$39,14))</f>
        <v/>
      </c>
      <c r="C114" s="197" t="str">
        <f>IF($D114="","",VLOOKUP($D114,'1D ELO (2)'!$A$7:$P$39,15))</f>
        <v/>
      </c>
      <c r="D114" s="199"/>
      <c r="E114" s="624" t="str">
        <f>UPPER(IF($D114="","",VLOOKUP($D114,'1D ELO (2)'!$A$7:$P$39,5)))</f>
        <v/>
      </c>
      <c r="F114" s="235" t="str">
        <f>UPPER(IF($D114="","",VLOOKUP($D114,'1D ELO (2)'!$A$7:$P$39,2)))</f>
        <v/>
      </c>
      <c r="G114" s="235" t="str">
        <f>IF($D114="","",VLOOKUP($D114,'1D ELO (2)'!$A$7:$P$39,3))</f>
        <v/>
      </c>
      <c r="H114" s="625"/>
      <c r="I114" s="235" t="str">
        <f>IF($D114="","",VLOOKUP($D114,'1D ELO (2)'!$A$7:$P$39,4))</f>
        <v/>
      </c>
      <c r="J114" s="626"/>
      <c r="K114" s="523"/>
      <c r="L114" s="627"/>
      <c r="M114" s="523"/>
      <c r="N114" s="627"/>
      <c r="O114" s="523"/>
      <c r="P114" s="640"/>
      <c r="Q114" s="526"/>
      <c r="R114" s="204"/>
      <c r="S114" s="207"/>
    </row>
    <row r="115" spans="1:19" s="63" customFormat="1" ht="9" customHeight="1" x14ac:dyDescent="0.25">
      <c r="A115" s="628"/>
      <c r="B115" s="210"/>
      <c r="C115" s="210"/>
      <c r="D115" s="210"/>
      <c r="E115" s="624" t="str">
        <f>UPPER(IF($D114="","",VLOOKUP($D114,'1D ELO (2)'!$A$7:$P$33,11)))</f>
        <v/>
      </c>
      <c r="F115" s="235" t="str">
        <f>UPPER(IF($D114="","",VLOOKUP($D114,'1D ELO (2)'!$A$7:$P$33,8)))</f>
        <v/>
      </c>
      <c r="G115" s="235" t="str">
        <f>IF($D114="","",VLOOKUP($D114,'1D ELO (2)'!$A$7:$P$33,9))</f>
        <v/>
      </c>
      <c r="H115" s="625"/>
      <c r="I115" s="235" t="str">
        <f>IF($D114="","",VLOOKUP($D114,'1D ELO (2)'!$A$7:$P$33,10))</f>
        <v/>
      </c>
      <c r="J115" s="629"/>
      <c r="K115" s="630" t="str">
        <f>IF(J115="a",F114,IF(J115="b",F116,""))</f>
        <v/>
      </c>
      <c r="L115" s="627"/>
      <c r="M115" s="523"/>
      <c r="N115" s="627"/>
      <c r="O115" s="523"/>
      <c r="P115" s="640"/>
      <c r="Q115" s="641"/>
      <c r="R115" s="668"/>
      <c r="S115" s="207"/>
    </row>
    <row r="116" spans="1:19" s="63" customFormat="1" ht="9" customHeight="1" x14ac:dyDescent="0.25">
      <c r="A116" s="628"/>
      <c r="B116" s="212"/>
      <c r="C116" s="212"/>
      <c r="D116" s="223"/>
      <c r="E116" s="666"/>
      <c r="F116" s="631"/>
      <c r="G116" s="631"/>
      <c r="H116" s="634"/>
      <c r="I116" s="631"/>
      <c r="J116" s="632"/>
      <c r="K116" s="298" t="str">
        <f>UPPER(IF(OR(J117="a",J117="as"),F114,IF(OR(J117="b",J117="bs"),F118,)))</f>
        <v/>
      </c>
      <c r="L116" s="633"/>
      <c r="M116" s="523"/>
      <c r="N116" s="627"/>
      <c r="O116" s="523"/>
      <c r="P116" s="640"/>
      <c r="Q116" s="523"/>
      <c r="R116" s="204"/>
      <c r="S116" s="207"/>
    </row>
    <row r="117" spans="1:19" s="63" customFormat="1" ht="9" customHeight="1" x14ac:dyDescent="0.25">
      <c r="A117" s="628"/>
      <c r="B117" s="212"/>
      <c r="C117" s="212"/>
      <c r="D117" s="223"/>
      <c r="E117" s="666"/>
      <c r="F117" s="631"/>
      <c r="G117" s="631"/>
      <c r="H117" s="634"/>
      <c r="I117" s="528" t="s">
        <v>59</v>
      </c>
      <c r="J117" s="225"/>
      <c r="K117" s="635" t="str">
        <f>UPPER(IF(OR(J117="a",J117="as"),F115,IF(OR(J117="b",J117="bs"),F119,)))</f>
        <v/>
      </c>
      <c r="L117" s="636"/>
      <c r="M117" s="523"/>
      <c r="N117" s="627"/>
      <c r="O117" s="523"/>
      <c r="P117" s="640"/>
      <c r="Q117" s="523"/>
      <c r="R117" s="204"/>
      <c r="S117" s="207"/>
    </row>
    <row r="118" spans="1:19" s="63" customFormat="1" ht="9" customHeight="1" x14ac:dyDescent="0.25">
      <c r="A118" s="628">
        <v>26</v>
      </c>
      <c r="B118" s="197" t="str">
        <f>IF($D118="","",VLOOKUP($D118,'1D ELO (2)'!$A$7:$P$39,14))</f>
        <v/>
      </c>
      <c r="C118" s="197" t="str">
        <f>IF($D118="","",VLOOKUP($D118,'1D ELO (2)'!$A$7:$P$39,15))</f>
        <v/>
      </c>
      <c r="D118" s="199"/>
      <c r="E118" s="637" t="str">
        <f>UPPER(IF($D118="","",VLOOKUP($D118,'1D ELO (2)'!$A$7:$P$39,5)))</f>
        <v/>
      </c>
      <c r="F118" s="219" t="str">
        <f>UPPER(IF($D118="","",VLOOKUP($D118,'1D ELO (2)'!$A$7:$P$39,2)))</f>
        <v/>
      </c>
      <c r="G118" s="219" t="str">
        <f>IF($D118="","",VLOOKUP($D118,'1D ELO (2)'!$A$7:$P$39,3))</f>
        <v/>
      </c>
      <c r="H118" s="638"/>
      <c r="I118" s="219" t="str">
        <f>IF($D118="","",VLOOKUP($D118,'1D ELO (2)'!$A$7:$P$39,4))</f>
        <v/>
      </c>
      <c r="J118" s="639"/>
      <c r="K118" s="523"/>
      <c r="L118" s="640"/>
      <c r="M118" s="526"/>
      <c r="N118" s="633"/>
      <c r="O118" s="523"/>
      <c r="P118" s="640"/>
      <c r="Q118" s="523"/>
      <c r="R118" s="204"/>
      <c r="S118" s="207"/>
    </row>
    <row r="119" spans="1:19" s="63" customFormat="1" ht="9" customHeight="1" x14ac:dyDescent="0.25">
      <c r="A119" s="628"/>
      <c r="B119" s="210"/>
      <c r="C119" s="210"/>
      <c r="D119" s="210"/>
      <c r="E119" s="637" t="str">
        <f>UPPER(IF($D118="","",VLOOKUP($D118,'1D ELO (2)'!$A$7:$P$33,11)))</f>
        <v/>
      </c>
      <c r="F119" s="219" t="str">
        <f>UPPER(IF($D118="","",VLOOKUP($D118,'1D ELO (2)'!$A$7:$P$33,8)))</f>
        <v/>
      </c>
      <c r="G119" s="219" t="str">
        <f>IF($D118="","",VLOOKUP($D118,'1D ELO (2)'!$A$7:$P$33,9))</f>
        <v/>
      </c>
      <c r="H119" s="638"/>
      <c r="I119" s="219" t="str">
        <f>IF($D118="","",VLOOKUP($D118,'1D ELO (2)'!$A$7:$P$33,10))</f>
        <v/>
      </c>
      <c r="J119" s="629"/>
      <c r="K119" s="523"/>
      <c r="L119" s="640"/>
      <c r="M119" s="641"/>
      <c r="N119" s="642"/>
      <c r="O119" s="523"/>
      <c r="P119" s="640"/>
      <c r="Q119" s="523"/>
      <c r="R119" s="204"/>
      <c r="S119" s="207"/>
    </row>
    <row r="120" spans="1:19" s="63" customFormat="1" ht="9" customHeight="1" x14ac:dyDescent="0.25">
      <c r="A120" s="628"/>
      <c r="B120" s="212"/>
      <c r="C120" s="212"/>
      <c r="D120" s="223"/>
      <c r="E120" s="666"/>
      <c r="F120" s="631"/>
      <c r="G120" s="631"/>
      <c r="H120" s="634"/>
      <c r="I120" s="631"/>
      <c r="J120" s="643"/>
      <c r="K120" s="523"/>
      <c r="L120" s="632"/>
      <c r="M120" s="298" t="str">
        <f>UPPER(IF(OR(L121="a",L121="as"),K116,IF(OR(L121="b",L121="bs"),K124,)))</f>
        <v/>
      </c>
      <c r="N120" s="627"/>
      <c r="O120" s="523"/>
      <c r="P120" s="640"/>
      <c r="Q120" s="523"/>
      <c r="R120" s="204"/>
      <c r="S120" s="207"/>
    </row>
    <row r="121" spans="1:19" s="63" customFormat="1" ht="9" customHeight="1" x14ac:dyDescent="0.25">
      <c r="A121" s="628"/>
      <c r="B121" s="212"/>
      <c r="C121" s="212"/>
      <c r="D121" s="223"/>
      <c r="E121" s="666"/>
      <c r="F121" s="631"/>
      <c r="G121" s="631"/>
      <c r="H121" s="634"/>
      <c r="I121" s="631"/>
      <c r="J121" s="643"/>
      <c r="K121" s="215" t="s">
        <v>59</v>
      </c>
      <c r="L121" s="225"/>
      <c r="M121" s="635" t="str">
        <f>UPPER(IF(OR(L121="a",L121="as"),K117,IF(OR(L121="b",L121="bs"),K125,)))</f>
        <v/>
      </c>
      <c r="N121" s="636"/>
      <c r="O121" s="523"/>
      <c r="P121" s="640"/>
      <c r="Q121" s="523"/>
      <c r="R121" s="204"/>
      <c r="S121" s="207"/>
    </row>
    <row r="122" spans="1:19" s="63" customFormat="1" ht="9" customHeight="1" x14ac:dyDescent="0.25">
      <c r="A122" s="644">
        <v>27</v>
      </c>
      <c r="B122" s="197" t="str">
        <f>IF($D122="","",VLOOKUP($D122,'1D ELO (2)'!$A$7:$P$39,14))</f>
        <v/>
      </c>
      <c r="C122" s="197" t="str">
        <f>IF($D122="","",VLOOKUP($D122,'1D ELO (2)'!$A$7:$P$39,15))</f>
        <v/>
      </c>
      <c r="D122" s="199"/>
      <c r="E122" s="637" t="str">
        <f>UPPER(IF($D122="","",VLOOKUP($D122,'1D ELO (2)'!$A$7:$P$39,5)))</f>
        <v/>
      </c>
      <c r="F122" s="219" t="str">
        <f>UPPER(IF($D122="","",VLOOKUP($D122,'1D ELO (2)'!$A$7:$P$39,2)))</f>
        <v/>
      </c>
      <c r="G122" s="219" t="str">
        <f>IF($D122="","",VLOOKUP($D122,'1D ELO (2)'!$A$7:$P$39,3))</f>
        <v/>
      </c>
      <c r="H122" s="638"/>
      <c r="I122" s="219" t="str">
        <f>IF($D122="","",VLOOKUP($D122,'1D ELO (2)'!$A$7:$P$39,4))</f>
        <v/>
      </c>
      <c r="J122" s="626"/>
      <c r="K122" s="523"/>
      <c r="L122" s="640"/>
      <c r="M122" s="523"/>
      <c r="N122" s="640"/>
      <c r="O122" s="526"/>
      <c r="P122" s="640"/>
      <c r="Q122" s="523"/>
      <c r="R122" s="204"/>
      <c r="S122" s="207"/>
    </row>
    <row r="123" spans="1:19" s="63" customFormat="1" ht="9" customHeight="1" x14ac:dyDescent="0.25">
      <c r="A123" s="628"/>
      <c r="B123" s="210"/>
      <c r="C123" s="210"/>
      <c r="D123" s="210"/>
      <c r="E123" s="637" t="str">
        <f>UPPER(IF($D122="","",VLOOKUP($D122,'1D ELO (2)'!$A$7:$P$33,11)))</f>
        <v/>
      </c>
      <c r="F123" s="219" t="str">
        <f>UPPER(IF($D122="","",VLOOKUP($D122,'1D ELO (2)'!$A$7:$P$33,8)))</f>
        <v/>
      </c>
      <c r="G123" s="219" t="str">
        <f>IF($D122="","",VLOOKUP($D122,'1D ELO (2)'!$A$7:$P$33,9))</f>
        <v/>
      </c>
      <c r="H123" s="638"/>
      <c r="I123" s="219" t="str">
        <f>IF($D122="","",VLOOKUP($D122,'1D ELO (2)'!$A$7:$P$33,10))</f>
        <v/>
      </c>
      <c r="J123" s="629"/>
      <c r="K123" s="630" t="str">
        <f>IF(J123="a",F122,IF(J123="b",F124,""))</f>
        <v/>
      </c>
      <c r="L123" s="640"/>
      <c r="M123" s="523"/>
      <c r="N123" s="640"/>
      <c r="O123" s="523"/>
      <c r="P123" s="640"/>
      <c r="Q123" s="523"/>
      <c r="R123" s="204"/>
      <c r="S123" s="207"/>
    </row>
    <row r="124" spans="1:19" s="63" customFormat="1" ht="9" customHeight="1" x14ac:dyDescent="0.25">
      <c r="A124" s="628"/>
      <c r="B124" s="212"/>
      <c r="C124" s="212"/>
      <c r="D124" s="212"/>
      <c r="E124" s="211"/>
      <c r="F124" s="631"/>
      <c r="G124" s="631"/>
      <c r="H124" s="634"/>
      <c r="I124" s="631"/>
      <c r="J124" s="632"/>
      <c r="K124" s="298" t="str">
        <f>UPPER(IF(OR(J125="a",J125="as"),F122,IF(OR(J125="b",J125="bs"),F126,)))</f>
        <v/>
      </c>
      <c r="L124" s="645"/>
      <c r="M124" s="523"/>
      <c r="N124" s="640"/>
      <c r="O124" s="523"/>
      <c r="P124" s="640"/>
      <c r="Q124" s="523"/>
      <c r="R124" s="204"/>
      <c r="S124" s="207"/>
    </row>
    <row r="125" spans="1:19" s="63" customFormat="1" ht="9" customHeight="1" x14ac:dyDescent="0.25">
      <c r="A125" s="628"/>
      <c r="B125" s="212"/>
      <c r="C125" s="212"/>
      <c r="D125" s="212"/>
      <c r="E125" s="211"/>
      <c r="F125" s="631"/>
      <c r="G125" s="631"/>
      <c r="H125" s="634"/>
      <c r="I125" s="528" t="s">
        <v>59</v>
      </c>
      <c r="J125" s="225"/>
      <c r="K125" s="635" t="str">
        <f>UPPER(IF(OR(J125="a",J125="as"),F123,IF(OR(J125="b",J125="bs"),F127,)))</f>
        <v/>
      </c>
      <c r="L125" s="629"/>
      <c r="M125" s="523"/>
      <c r="N125" s="640"/>
      <c r="O125" s="523"/>
      <c r="P125" s="640"/>
      <c r="Q125" s="523"/>
      <c r="R125" s="204"/>
      <c r="S125" s="207"/>
    </row>
    <row r="126" spans="1:19" s="63" customFormat="1" ht="9" customHeight="1" x14ac:dyDescent="0.25">
      <c r="A126" s="628">
        <v>28</v>
      </c>
      <c r="B126" s="197" t="str">
        <f>IF($D126="","",VLOOKUP($D126,'1D ELO (2)'!$A$7:$P$39,14))</f>
        <v/>
      </c>
      <c r="C126" s="197" t="str">
        <f>IF($D126="","",VLOOKUP($D126,'1D ELO (2)'!$A$7:$P$39,15))</f>
        <v/>
      </c>
      <c r="D126" s="199"/>
      <c r="E126" s="637" t="str">
        <f>UPPER(IF($D126="","",VLOOKUP($D126,'1D ELO (2)'!$A$7:$P$39,5)))</f>
        <v/>
      </c>
      <c r="F126" s="219" t="str">
        <f>UPPER(IF($D126="","",VLOOKUP($D126,'1D ELO (2)'!$A$7:$P$39,2)))</f>
        <v/>
      </c>
      <c r="G126" s="219" t="str">
        <f>IF($D126="","",VLOOKUP($D126,'1D ELO (2)'!$A$7:$P$39,3))</f>
        <v/>
      </c>
      <c r="H126" s="638"/>
      <c r="I126" s="219" t="str">
        <f>IF($D126="","",VLOOKUP($D126,'1D ELO (2)'!$A$7:$P$39,4))</f>
        <v/>
      </c>
      <c r="J126" s="639"/>
      <c r="K126" s="523"/>
      <c r="L126" s="627"/>
      <c r="M126" s="526"/>
      <c r="N126" s="645"/>
      <c r="O126" s="523"/>
      <c r="P126" s="640"/>
      <c r="Q126" s="523"/>
      <c r="R126" s="204"/>
      <c r="S126" s="207"/>
    </row>
    <row r="127" spans="1:19" s="63" customFormat="1" ht="9" customHeight="1" x14ac:dyDescent="0.25">
      <c r="A127" s="628"/>
      <c r="B127" s="210"/>
      <c r="C127" s="210"/>
      <c r="D127" s="210"/>
      <c r="E127" s="637" t="str">
        <f>UPPER(IF($D126="","",VLOOKUP($D126,'1D ELO (2)'!$A$7:$P$33,11)))</f>
        <v/>
      </c>
      <c r="F127" s="219" t="str">
        <f>UPPER(IF($D126="","",VLOOKUP($D126,'1D ELO (2)'!$A$7:$P$33,8)))</f>
        <v/>
      </c>
      <c r="G127" s="219" t="str">
        <f>IF($D126="","",VLOOKUP($D126,'1D ELO (2)'!$A$7:$P$33,9))</f>
        <v/>
      </c>
      <c r="H127" s="638"/>
      <c r="I127" s="219" t="str">
        <f>IF($D126="","",VLOOKUP($D126,'1D ELO (2)'!$A$7:$P$33,10))</f>
        <v/>
      </c>
      <c r="J127" s="629"/>
      <c r="K127" s="523"/>
      <c r="L127" s="627"/>
      <c r="M127" s="641"/>
      <c r="N127" s="646"/>
      <c r="O127" s="523"/>
      <c r="P127" s="640"/>
      <c r="Q127" s="523"/>
      <c r="R127" s="204"/>
      <c r="S127" s="207"/>
    </row>
    <row r="128" spans="1:19" s="63" customFormat="1" ht="9" customHeight="1" x14ac:dyDescent="0.25">
      <c r="A128" s="628"/>
      <c r="B128" s="212"/>
      <c r="C128" s="212"/>
      <c r="D128" s="212"/>
      <c r="E128" s="211"/>
      <c r="F128" s="631"/>
      <c r="G128" s="631"/>
      <c r="H128" s="634"/>
      <c r="I128" s="631"/>
      <c r="J128" s="643"/>
      <c r="K128" s="523"/>
      <c r="L128" s="627"/>
      <c r="M128" s="523"/>
      <c r="N128" s="632"/>
      <c r="O128" s="298" t="str">
        <f>UPPER(IF(OR(N129="a",N129="as"),M120,IF(OR(N129="b",N129="bs"),M136,)))</f>
        <v/>
      </c>
      <c r="P128" s="640"/>
      <c r="Q128" s="523"/>
      <c r="R128" s="204"/>
      <c r="S128" s="207"/>
    </row>
    <row r="129" spans="1:19" s="63" customFormat="1" ht="9" customHeight="1" x14ac:dyDescent="0.25">
      <c r="A129" s="628"/>
      <c r="B129" s="212"/>
      <c r="C129" s="212"/>
      <c r="D129" s="212"/>
      <c r="E129" s="211"/>
      <c r="F129" s="631"/>
      <c r="G129" s="631"/>
      <c r="H129" s="634"/>
      <c r="I129" s="631"/>
      <c r="J129" s="643"/>
      <c r="K129" s="523"/>
      <c r="L129" s="627"/>
      <c r="M129" s="215" t="s">
        <v>59</v>
      </c>
      <c r="N129" s="225"/>
      <c r="O129" s="635" t="str">
        <f>UPPER(IF(OR(N129="a",N129="as"),M121,IF(OR(N129="b",N129="bs"),M137,)))</f>
        <v/>
      </c>
      <c r="P129" s="629"/>
      <c r="Q129" s="523"/>
      <c r="R129" s="204"/>
      <c r="S129" s="207"/>
    </row>
    <row r="130" spans="1:19" s="63" customFormat="1" ht="9" customHeight="1" x14ac:dyDescent="0.25">
      <c r="A130" s="644">
        <v>29</v>
      </c>
      <c r="B130" s="197" t="str">
        <f>IF($D130="","",VLOOKUP($D130,'1D ELO (2)'!$A$7:$P$39,14))</f>
        <v/>
      </c>
      <c r="C130" s="197" t="str">
        <f>IF($D130="","",VLOOKUP($D130,'1D ELO (2)'!$A$7:$P$39,15))</f>
        <v/>
      </c>
      <c r="D130" s="199"/>
      <c r="E130" s="637" t="str">
        <f>UPPER(IF($D130="","",VLOOKUP($D130,'1D ELO (2)'!$A$7:$P$39,5)))</f>
        <v/>
      </c>
      <c r="F130" s="219" t="str">
        <f>UPPER(IF($D130="","",VLOOKUP($D130,'1D ELO (2)'!$A$7:$P$39,2)))</f>
        <v/>
      </c>
      <c r="G130" s="219" t="str">
        <f>IF($D130="","",VLOOKUP($D130,'1D ELO (2)'!$A$7:$P$39,3))</f>
        <v/>
      </c>
      <c r="H130" s="638"/>
      <c r="I130" s="219" t="str">
        <f>IF($D130="","",VLOOKUP($D130,'1D ELO (2)'!$A$7:$P$39,4))</f>
        <v/>
      </c>
      <c r="J130" s="626"/>
      <c r="K130" s="523"/>
      <c r="L130" s="627"/>
      <c r="M130" s="523"/>
      <c r="N130" s="640"/>
      <c r="O130" s="523"/>
      <c r="P130" s="627"/>
      <c r="Q130" s="523"/>
      <c r="R130" s="204"/>
      <c r="S130" s="207"/>
    </row>
    <row r="131" spans="1:19" s="63" customFormat="1" ht="9" customHeight="1" x14ac:dyDescent="0.25">
      <c r="A131" s="628"/>
      <c r="B131" s="210"/>
      <c r="C131" s="210"/>
      <c r="D131" s="210"/>
      <c r="E131" s="637" t="str">
        <f>UPPER(IF($D130="","",VLOOKUP($D130,'1D ELO (2)'!$A$7:$P$33,11)))</f>
        <v/>
      </c>
      <c r="F131" s="219" t="str">
        <f>UPPER(IF($D130="","",VLOOKUP($D130,'1D ELO (2)'!$A$7:$P$33,8)))</f>
        <v/>
      </c>
      <c r="G131" s="219" t="str">
        <f>IF($D130="","",VLOOKUP($D130,'1D ELO (2)'!$A$7:$P$33,9))</f>
        <v/>
      </c>
      <c r="H131" s="638"/>
      <c r="I131" s="219" t="str">
        <f>IF($D130="","",VLOOKUP($D130,'1D ELO (2)'!$A$7:$P$33,10))</f>
        <v/>
      </c>
      <c r="J131" s="629"/>
      <c r="K131" s="630" t="str">
        <f>IF(J131="a",F130,IF(J131="b",F132,""))</f>
        <v/>
      </c>
      <c r="L131" s="627"/>
      <c r="M131" s="523"/>
      <c r="N131" s="640"/>
      <c r="O131" s="523"/>
      <c r="P131" s="627"/>
      <c r="Q131" s="523"/>
      <c r="R131" s="204"/>
      <c r="S131" s="207"/>
    </row>
    <row r="132" spans="1:19" s="63" customFormat="1" ht="9" customHeight="1" x14ac:dyDescent="0.25">
      <c r="A132" s="628"/>
      <c r="B132" s="212"/>
      <c r="C132" s="212"/>
      <c r="D132" s="223"/>
      <c r="E132" s="666"/>
      <c r="F132" s="631"/>
      <c r="G132" s="631"/>
      <c r="H132" s="634"/>
      <c r="I132" s="631"/>
      <c r="J132" s="632"/>
      <c r="K132" s="298" t="str">
        <f>UPPER(IF(OR(J133="a",J133="as"),F130,IF(OR(J133="b",J133="bs"),F134,)))</f>
        <v/>
      </c>
      <c r="L132" s="633"/>
      <c r="M132" s="523"/>
      <c r="N132" s="640"/>
      <c r="O132" s="523"/>
      <c r="P132" s="627"/>
      <c r="Q132" s="523"/>
      <c r="R132" s="204"/>
      <c r="S132" s="207"/>
    </row>
    <row r="133" spans="1:19" s="63" customFormat="1" ht="9" customHeight="1" x14ac:dyDescent="0.25">
      <c r="A133" s="628"/>
      <c r="B133" s="212"/>
      <c r="C133" s="212"/>
      <c r="D133" s="223"/>
      <c r="E133" s="666"/>
      <c r="F133" s="631"/>
      <c r="G133" s="631"/>
      <c r="H133" s="634"/>
      <c r="I133" s="528" t="s">
        <v>59</v>
      </c>
      <c r="J133" s="225"/>
      <c r="K133" s="635" t="str">
        <f>UPPER(IF(OR(J133="a",J133="as"),F131,IF(OR(J133="b",J133="bs"),F135,)))</f>
        <v/>
      </c>
      <c r="L133" s="636"/>
      <c r="M133" s="523"/>
      <c r="N133" s="640"/>
      <c r="O133" s="523"/>
      <c r="P133" s="627"/>
      <c r="Q133" s="523"/>
      <c r="R133" s="204"/>
      <c r="S133" s="207"/>
    </row>
    <row r="134" spans="1:19" s="63" customFormat="1" ht="9" customHeight="1" x14ac:dyDescent="0.25">
      <c r="A134" s="628">
        <v>30</v>
      </c>
      <c r="B134" s="197" t="str">
        <f>IF($D134="","",VLOOKUP($D134,'1D ELO (2)'!$A$7:$P$39,14))</f>
        <v/>
      </c>
      <c r="C134" s="197" t="str">
        <f>IF($D134="","",VLOOKUP($D134,'1D ELO (2)'!$A$7:$P$39,15))</f>
        <v/>
      </c>
      <c r="D134" s="199"/>
      <c r="E134" s="637" t="str">
        <f>UPPER(IF($D134="","",VLOOKUP($D134,'1D ELO (2)'!$A$7:$P$39,5)))</f>
        <v/>
      </c>
      <c r="F134" s="219" t="str">
        <f>UPPER(IF($D134="","",VLOOKUP($D134,'1D ELO (2)'!$A$7:$P$39,2)))</f>
        <v/>
      </c>
      <c r="G134" s="219" t="str">
        <f>IF($D134="","",VLOOKUP($D134,'1D ELO (2)'!$A$7:$P$39,3))</f>
        <v/>
      </c>
      <c r="H134" s="638"/>
      <c r="I134" s="219" t="str">
        <f>IF($D134="","",VLOOKUP($D134,'1D ELO (2)'!$A$7:$P$39,4))</f>
        <v/>
      </c>
      <c r="J134" s="639"/>
      <c r="K134" s="523"/>
      <c r="L134" s="640"/>
      <c r="M134" s="526"/>
      <c r="N134" s="645"/>
      <c r="O134" s="523"/>
      <c r="P134" s="627"/>
      <c r="Q134" s="523"/>
      <c r="R134" s="204"/>
      <c r="S134" s="207"/>
    </row>
    <row r="135" spans="1:19" s="63" customFormat="1" ht="9" customHeight="1" x14ac:dyDescent="0.25">
      <c r="A135" s="628"/>
      <c r="B135" s="210"/>
      <c r="C135" s="210"/>
      <c r="D135" s="210"/>
      <c r="E135" s="637" t="str">
        <f>UPPER(IF($D134="","",VLOOKUP($D134,'1D ELO (2)'!$A$7:$P$33,11)))</f>
        <v/>
      </c>
      <c r="F135" s="219" t="str">
        <f>UPPER(IF($D134="","",VLOOKUP($D134,'1D ELO (2)'!$A$7:$P$33,8)))</f>
        <v/>
      </c>
      <c r="G135" s="219" t="str">
        <f>IF($D134="","",VLOOKUP($D134,'1D ELO (2)'!$A$7:$P$33,9))</f>
        <v/>
      </c>
      <c r="H135" s="638"/>
      <c r="I135" s="219" t="str">
        <f>IF($D134="","",VLOOKUP($D134,'1D ELO (2)'!$A$7:$P$33,10))</f>
        <v/>
      </c>
      <c r="J135" s="629"/>
      <c r="K135" s="523"/>
      <c r="L135" s="640"/>
      <c r="M135" s="641"/>
      <c r="N135" s="646"/>
      <c r="O135" s="523"/>
      <c r="P135" s="627"/>
      <c r="Q135" s="523"/>
      <c r="R135" s="204"/>
      <c r="S135" s="207"/>
    </row>
    <row r="136" spans="1:19" s="63" customFormat="1" ht="9" customHeight="1" x14ac:dyDescent="0.25">
      <c r="A136" s="628"/>
      <c r="B136" s="212"/>
      <c r="C136" s="212"/>
      <c r="D136" s="223"/>
      <c r="E136" s="666"/>
      <c r="F136" s="631"/>
      <c r="G136" s="631"/>
      <c r="H136" s="634"/>
      <c r="I136" s="631"/>
      <c r="J136" s="643"/>
      <c r="K136" s="523"/>
      <c r="L136" s="632"/>
      <c r="M136" s="298" t="str">
        <f>UPPER(IF(OR(L137="a",L137="as"),K132,IF(OR(L137="b",L137="bs"),K140,)))</f>
        <v/>
      </c>
      <c r="N136" s="640"/>
      <c r="O136" s="523"/>
      <c r="P136" s="627"/>
      <c r="Q136" s="523"/>
      <c r="R136" s="204"/>
      <c r="S136" s="207"/>
    </row>
    <row r="137" spans="1:19" s="63" customFormat="1" ht="9" customHeight="1" x14ac:dyDescent="0.25">
      <c r="A137" s="628"/>
      <c r="B137" s="212"/>
      <c r="C137" s="212"/>
      <c r="D137" s="223"/>
      <c r="E137" s="666"/>
      <c r="F137" s="631"/>
      <c r="G137" s="631"/>
      <c r="H137" s="634"/>
      <c r="I137" s="631"/>
      <c r="J137" s="643"/>
      <c r="K137" s="215" t="s">
        <v>59</v>
      </c>
      <c r="L137" s="225"/>
      <c r="M137" s="635" t="str">
        <f>UPPER(IF(OR(L137="a",L137="as"),K133,IF(OR(L137="b",L137="bs"),K141,)))</f>
        <v/>
      </c>
      <c r="N137" s="629"/>
      <c r="O137" s="523"/>
      <c r="P137" s="627"/>
      <c r="Q137" s="523"/>
      <c r="R137" s="204"/>
      <c r="S137" s="207"/>
    </row>
    <row r="138" spans="1:19" s="63" customFormat="1" ht="9" customHeight="1" x14ac:dyDescent="0.25">
      <c r="A138" s="644">
        <v>31</v>
      </c>
      <c r="B138" s="197" t="str">
        <f>IF($D138="","",VLOOKUP($D138,'1D ELO (2)'!$A$7:$P$39,14))</f>
        <v/>
      </c>
      <c r="C138" s="197" t="str">
        <f>IF($D138="","",VLOOKUP($D138,'1D ELO (2)'!$A$7:$P$39,15))</f>
        <v/>
      </c>
      <c r="D138" s="199"/>
      <c r="E138" s="637" t="str">
        <f>UPPER(IF($D138="","",VLOOKUP($D138,'1D ELO (2)'!$A$7:$P$39,5)))</f>
        <v/>
      </c>
      <c r="F138" s="219" t="str">
        <f>UPPER(IF($D138="","",VLOOKUP($D138,'1D ELO (2)'!$A$7:$P$39,2)))</f>
        <v/>
      </c>
      <c r="G138" s="219" t="str">
        <f>IF($D138="","",VLOOKUP($D138,'1D ELO (2)'!$A$7:$P$39,3))</f>
        <v/>
      </c>
      <c r="H138" s="638"/>
      <c r="I138" s="219" t="str">
        <f>IF($D138="","",VLOOKUP($D138,'1D ELO (2)'!$A$7:$P$39,4))</f>
        <v/>
      </c>
      <c r="J138" s="626"/>
      <c r="K138" s="523"/>
      <c r="L138" s="640"/>
      <c r="M138" s="523"/>
      <c r="N138" s="627"/>
      <c r="O138" s="672" t="str">
        <f>O63</f>
        <v>Döntő</v>
      </c>
      <c r="P138" s="673"/>
      <c r="Q138" s="672" t="str">
        <f>Q63</f>
        <v>Nyertes</v>
      </c>
      <c r="R138" s="673"/>
      <c r="S138" s="207"/>
    </row>
    <row r="139" spans="1:19" s="63" customFormat="1" ht="9" customHeight="1" x14ac:dyDescent="0.25">
      <c r="A139" s="628"/>
      <c r="B139" s="210"/>
      <c r="C139" s="210"/>
      <c r="D139" s="210"/>
      <c r="E139" s="637" t="str">
        <f>UPPER(IF($D138="","",VLOOKUP($D138,'1D ELO (2)'!$A$7:$P$33,11)))</f>
        <v/>
      </c>
      <c r="F139" s="219" t="str">
        <f>UPPER(IF($D138="","",VLOOKUP($D138,'1D ELO (2)'!$A$7:$P$33,8)))</f>
        <v/>
      </c>
      <c r="G139" s="219" t="str">
        <f>IF($D138="","",VLOOKUP($D138,'1D ELO (2)'!$A$7:$P$33,9))</f>
        <v/>
      </c>
      <c r="H139" s="638"/>
      <c r="I139" s="219" t="str">
        <f>IF($D138="","",VLOOKUP($D138,'1D ELO (2)'!$A$7:$P$33,10))</f>
        <v/>
      </c>
      <c r="J139" s="629"/>
      <c r="K139" s="630" t="str">
        <f>IF(J139="a",F138,IF(J139="b",F140,""))</f>
        <v/>
      </c>
      <c r="L139" s="640"/>
      <c r="M139" s="523"/>
      <c r="N139" s="627"/>
      <c r="O139" s="674" t="str">
        <f>O64</f>
        <v/>
      </c>
      <c r="P139" s="673"/>
      <c r="Q139" s="676"/>
      <c r="R139" s="673"/>
      <c r="S139" s="207"/>
    </row>
    <row r="140" spans="1:19" s="63" customFormat="1" ht="9" customHeight="1" x14ac:dyDescent="0.25">
      <c r="A140" s="628"/>
      <c r="B140" s="212"/>
      <c r="C140" s="212"/>
      <c r="D140" s="212"/>
      <c r="E140" s="211"/>
      <c r="F140" s="631"/>
      <c r="G140" s="631"/>
      <c r="H140" s="634"/>
      <c r="I140" s="631"/>
      <c r="J140" s="632"/>
      <c r="K140" s="298" t="str">
        <f>UPPER(IF(OR(J141="a",J141="as"),F138,IF(OR(J141="b",J141="bs"),F142,)))</f>
        <v/>
      </c>
      <c r="L140" s="645"/>
      <c r="M140" s="523"/>
      <c r="N140" s="627"/>
      <c r="O140" s="677" t="str">
        <f>O65</f>
        <v/>
      </c>
      <c r="P140" s="695"/>
      <c r="Q140" s="676"/>
      <c r="R140" s="673"/>
      <c r="S140" s="207"/>
    </row>
    <row r="141" spans="1:19" s="63" customFormat="1" ht="9" customHeight="1" x14ac:dyDescent="0.25">
      <c r="A141" s="628"/>
      <c r="B141" s="212"/>
      <c r="C141" s="212"/>
      <c r="D141" s="212"/>
      <c r="E141" s="211"/>
      <c r="F141" s="631"/>
      <c r="G141" s="631"/>
      <c r="H141" s="634"/>
      <c r="I141" s="528" t="s">
        <v>59</v>
      </c>
      <c r="J141" s="225"/>
      <c r="K141" s="635" t="str">
        <f>UPPER(IF(OR(J141="a",J141="as"),F139,IF(OR(J141="b",J141="bs"),F143,)))</f>
        <v/>
      </c>
      <c r="L141" s="629"/>
      <c r="M141" s="523"/>
      <c r="N141" s="627"/>
      <c r="O141" s="676"/>
      <c r="P141" s="696"/>
      <c r="Q141" s="674" t="str">
        <f>Q66</f>
        <v/>
      </c>
      <c r="R141" s="673"/>
      <c r="S141" s="207"/>
    </row>
    <row r="142" spans="1:19" s="63" customFormat="1" ht="9" customHeight="1" x14ac:dyDescent="0.25">
      <c r="A142" s="669">
        <v>32</v>
      </c>
      <c r="B142" s="197" t="str">
        <f>IF($D142="","",VLOOKUP($D142,'1D ELO (2)'!$A$7:$P$39,14))</f>
        <v/>
      </c>
      <c r="C142" s="197" t="str">
        <f>IF($D142="","",VLOOKUP($D142,'1D ELO (2)'!$A$7:$P$39,15))</f>
        <v/>
      </c>
      <c r="D142" s="199"/>
      <c r="E142" s="624" t="str">
        <f>UPPER(IF($D142="","",VLOOKUP($D142,'1D ELO (2)'!$A$7:$P$39,5)))</f>
        <v/>
      </c>
      <c r="F142" s="235" t="str">
        <f>UPPER(IF($D142="","",VLOOKUP($D142,'1D ELO (2)'!$A$7:$P$39,2)))</f>
        <v/>
      </c>
      <c r="G142" s="235" t="str">
        <f>IF($D142="","",VLOOKUP($D142,'1D ELO (2)'!$A$7:$P$39,3))</f>
        <v/>
      </c>
      <c r="H142" s="625"/>
      <c r="I142" s="235" t="str">
        <f>IF($D142="","",VLOOKUP($D142,'1D ELO (2)'!$A$7:$P$39,4))</f>
        <v/>
      </c>
      <c r="J142" s="639"/>
      <c r="K142" s="523"/>
      <c r="L142" s="627"/>
      <c r="M142" s="526"/>
      <c r="N142" s="633"/>
      <c r="O142" s="676"/>
      <c r="P142" s="696"/>
      <c r="Q142" s="677" t="str">
        <f>Q67</f>
        <v/>
      </c>
      <c r="R142" s="695"/>
      <c r="S142" s="207"/>
    </row>
    <row r="143" spans="1:19" s="63" customFormat="1" ht="9" customHeight="1" x14ac:dyDescent="0.25">
      <c r="A143" s="628"/>
      <c r="B143" s="210"/>
      <c r="C143" s="210"/>
      <c r="D143" s="210"/>
      <c r="E143" s="624" t="str">
        <f>UPPER(IF($D142="","",VLOOKUP($D142,'1D ELO (2)'!$A$7:$P$33,11)))</f>
        <v/>
      </c>
      <c r="F143" s="235" t="str">
        <f>UPPER(IF($D142="","",VLOOKUP($D142,'1D ELO (2)'!$A$7:$P$33,8)))</f>
        <v/>
      </c>
      <c r="G143" s="235" t="str">
        <f>IF($D142="","",VLOOKUP($D142,'1D ELO (2)'!$A$7:$P$33,9))</f>
        <v/>
      </c>
      <c r="H143" s="625"/>
      <c r="I143" s="235" t="str">
        <f>IF($D142="","",VLOOKUP($D142,'1D ELO (2)'!$A$7:$P$33,10))</f>
        <v/>
      </c>
      <c r="J143" s="629"/>
      <c r="K143" s="523"/>
      <c r="L143" s="627"/>
      <c r="M143" s="641"/>
      <c r="N143" s="642"/>
      <c r="O143" s="674" t="str">
        <f>O68</f>
        <v/>
      </c>
      <c r="P143" s="696"/>
      <c r="Q143" s="676">
        <f>Q68</f>
        <v>0</v>
      </c>
      <c r="R143" s="673"/>
      <c r="S143" s="207"/>
    </row>
    <row r="144" spans="1:19" s="63" customFormat="1" ht="9" customHeight="1" x14ac:dyDescent="0.25">
      <c r="A144" s="482"/>
      <c r="B144" s="503"/>
      <c r="C144" s="503"/>
      <c r="D144" s="651"/>
      <c r="E144" s="651"/>
      <c r="F144" s="524"/>
      <c r="G144" s="524"/>
      <c r="H144" s="652"/>
      <c r="I144" s="524"/>
      <c r="J144" s="653"/>
      <c r="K144" s="205"/>
      <c r="L144" s="206"/>
      <c r="M144" s="205"/>
      <c r="N144" s="206"/>
      <c r="O144" s="677" t="str">
        <f>O69</f>
        <v/>
      </c>
      <c r="P144" s="697"/>
      <c r="Q144" s="698"/>
      <c r="R144" s="699"/>
      <c r="S144" s="207"/>
    </row>
    <row r="145" spans="1:19" s="10" customFormat="1" ht="6" customHeight="1" x14ac:dyDescent="0.25">
      <c r="A145" s="482"/>
      <c r="B145" s="503"/>
      <c r="C145" s="503"/>
      <c r="D145" s="651"/>
      <c r="E145" s="651"/>
      <c r="F145" s="524"/>
      <c r="G145" s="524"/>
      <c r="H145" s="652"/>
      <c r="I145" s="524"/>
      <c r="J145" s="653"/>
      <c r="K145" s="205"/>
      <c r="L145" s="206"/>
      <c r="M145" s="307"/>
      <c r="N145" s="308"/>
      <c r="O145" s="685"/>
      <c r="P145" s="686"/>
      <c r="Q145" s="685"/>
      <c r="R145" s="686"/>
      <c r="S145" s="314"/>
    </row>
    <row r="146" spans="1:19" s="21" customFormat="1" ht="10.5" customHeight="1" x14ac:dyDescent="0.25">
      <c r="A146" s="242" t="s">
        <v>54</v>
      </c>
      <c r="B146" s="243"/>
      <c r="C146" s="244"/>
      <c r="D146" s="245" t="s">
        <v>60</v>
      </c>
      <c r="E146" s="245"/>
      <c r="F146" s="246" t="s">
        <v>233</v>
      </c>
      <c r="G146" s="245" t="s">
        <v>60</v>
      </c>
      <c r="H146" s="246" t="s">
        <v>233</v>
      </c>
      <c r="I146" s="654"/>
      <c r="J146" s="246" t="s">
        <v>60</v>
      </c>
      <c r="K146" s="246" t="s">
        <v>62</v>
      </c>
      <c r="L146" s="248"/>
      <c r="M146" s="246" t="s">
        <v>63</v>
      </c>
      <c r="N146" s="249"/>
      <c r="O146" s="250" t="s">
        <v>234</v>
      </c>
      <c r="P146" s="250"/>
      <c r="Q146" s="251">
        <f>Q71</f>
        <v>0</v>
      </c>
      <c r="R146" s="252"/>
    </row>
    <row r="147" spans="1:19" s="21" customFormat="1" ht="9" customHeight="1" x14ac:dyDescent="0.25">
      <c r="A147" s="309" t="s">
        <v>244</v>
      </c>
      <c r="B147" s="262"/>
      <c r="C147" s="310"/>
      <c r="D147" s="257">
        <v>1</v>
      </c>
      <c r="E147" s="257"/>
      <c r="F147" s="258">
        <f t="shared" ref="F147:H154" si="0">F72</f>
        <v>0</v>
      </c>
      <c r="G147" s="416">
        <f t="shared" si="0"/>
        <v>5</v>
      </c>
      <c r="H147" s="416">
        <f t="shared" si="0"/>
        <v>0</v>
      </c>
      <c r="I147" s="655"/>
      <c r="J147" s="656" t="s">
        <v>66</v>
      </c>
      <c r="K147" s="262">
        <f t="shared" ref="K147:K154" si="1">K72</f>
        <v>0</v>
      </c>
      <c r="L147" s="263"/>
      <c r="M147" s="262">
        <f t="shared" ref="M147:M154" si="2">M72</f>
        <v>0</v>
      </c>
      <c r="N147" s="264"/>
      <c r="O147" s="265" t="s">
        <v>245</v>
      </c>
      <c r="P147" s="266"/>
      <c r="Q147" s="266"/>
      <c r="R147" s="267"/>
    </row>
    <row r="148" spans="1:19" s="21" customFormat="1" ht="9" customHeight="1" x14ac:dyDescent="0.25">
      <c r="A148" s="268" t="s">
        <v>126</v>
      </c>
      <c r="B148" s="269"/>
      <c r="C148" s="271"/>
      <c r="D148" s="257"/>
      <c r="E148" s="257"/>
      <c r="F148" s="258">
        <f t="shared" si="0"/>
        <v>0</v>
      </c>
      <c r="G148" s="416">
        <f t="shared" si="0"/>
        <v>0</v>
      </c>
      <c r="H148" s="416">
        <f t="shared" si="0"/>
        <v>0</v>
      </c>
      <c r="I148" s="655"/>
      <c r="J148" s="656"/>
      <c r="K148" s="262">
        <f t="shared" si="1"/>
        <v>0</v>
      </c>
      <c r="L148" s="263"/>
      <c r="M148" s="262">
        <f t="shared" si="2"/>
        <v>0</v>
      </c>
      <c r="N148" s="264"/>
      <c r="O148" s="269"/>
      <c r="P148" s="273"/>
      <c r="Q148" s="269"/>
      <c r="R148" s="274"/>
    </row>
    <row r="149" spans="1:19" s="21" customFormat="1" ht="9" customHeight="1" x14ac:dyDescent="0.25">
      <c r="A149" s="275"/>
      <c r="B149" s="276"/>
      <c r="C149" s="278"/>
      <c r="D149" s="257">
        <v>2</v>
      </c>
      <c r="E149" s="257"/>
      <c r="F149" s="258">
        <f t="shared" si="0"/>
        <v>0</v>
      </c>
      <c r="G149" s="416">
        <f t="shared" si="0"/>
        <v>6</v>
      </c>
      <c r="H149" s="416">
        <f t="shared" si="0"/>
        <v>0</v>
      </c>
      <c r="I149" s="655"/>
      <c r="J149" s="656" t="s">
        <v>69</v>
      </c>
      <c r="K149" s="262">
        <f t="shared" si="1"/>
        <v>0</v>
      </c>
      <c r="L149" s="263"/>
      <c r="M149" s="262">
        <f t="shared" si="2"/>
        <v>0</v>
      </c>
      <c r="N149" s="264"/>
      <c r="O149" s="265" t="s">
        <v>71</v>
      </c>
      <c r="P149" s="266"/>
      <c r="Q149" s="266"/>
      <c r="R149" s="267"/>
    </row>
    <row r="150" spans="1:19" s="21" customFormat="1" ht="9" customHeight="1" x14ac:dyDescent="0.25">
      <c r="A150" s="279"/>
      <c r="B150" s="182"/>
      <c r="C150" s="280"/>
      <c r="D150" s="257"/>
      <c r="E150" s="257"/>
      <c r="F150" s="258">
        <f t="shared" si="0"/>
        <v>0</v>
      </c>
      <c r="G150" s="416">
        <f t="shared" si="0"/>
        <v>0</v>
      </c>
      <c r="H150" s="416">
        <f t="shared" si="0"/>
        <v>0</v>
      </c>
      <c r="I150" s="655"/>
      <c r="J150" s="656"/>
      <c r="K150" s="262">
        <f t="shared" si="1"/>
        <v>0</v>
      </c>
      <c r="L150" s="263"/>
      <c r="M150" s="262">
        <f t="shared" si="2"/>
        <v>0</v>
      </c>
      <c r="N150" s="264"/>
      <c r="O150" s="262"/>
      <c r="P150" s="263"/>
      <c r="Q150" s="262"/>
      <c r="R150" s="264"/>
    </row>
    <row r="151" spans="1:19" s="21" customFormat="1" ht="9" customHeight="1" x14ac:dyDescent="0.25">
      <c r="A151" s="281"/>
      <c r="B151" s="282"/>
      <c r="C151" s="283"/>
      <c r="D151" s="257">
        <v>3</v>
      </c>
      <c r="E151" s="257"/>
      <c r="F151" s="258">
        <f t="shared" si="0"/>
        <v>0</v>
      </c>
      <c r="G151" s="416">
        <f t="shared" si="0"/>
        <v>7</v>
      </c>
      <c r="H151" s="416">
        <f t="shared" si="0"/>
        <v>0</v>
      </c>
      <c r="I151" s="655"/>
      <c r="J151" s="656" t="s">
        <v>70</v>
      </c>
      <c r="K151" s="262">
        <f t="shared" si="1"/>
        <v>0</v>
      </c>
      <c r="L151" s="263"/>
      <c r="M151" s="262">
        <f t="shared" si="2"/>
        <v>0</v>
      </c>
      <c r="N151" s="264"/>
      <c r="O151" s="269"/>
      <c r="P151" s="273"/>
      <c r="Q151" s="269"/>
      <c r="R151" s="274"/>
    </row>
    <row r="152" spans="1:19" s="21" customFormat="1" ht="9" customHeight="1" x14ac:dyDescent="0.25">
      <c r="A152" s="284"/>
      <c r="B152" s="19"/>
      <c r="C152" s="280"/>
      <c r="D152" s="257"/>
      <c r="E152" s="257"/>
      <c r="F152" s="258">
        <f t="shared" si="0"/>
        <v>0</v>
      </c>
      <c r="G152" s="416">
        <f t="shared" si="0"/>
        <v>0</v>
      </c>
      <c r="H152" s="416">
        <f t="shared" si="0"/>
        <v>0</v>
      </c>
      <c r="I152" s="655"/>
      <c r="J152" s="656"/>
      <c r="K152" s="262">
        <f t="shared" si="1"/>
        <v>0</v>
      </c>
      <c r="L152" s="263"/>
      <c r="M152" s="262">
        <f t="shared" si="2"/>
        <v>0</v>
      </c>
      <c r="N152" s="264"/>
      <c r="O152" s="265" t="s">
        <v>34</v>
      </c>
      <c r="P152" s="266"/>
      <c r="Q152" s="266"/>
      <c r="R152" s="267"/>
    </row>
    <row r="153" spans="1:19" s="21" customFormat="1" ht="9" customHeight="1" x14ac:dyDescent="0.25">
      <c r="A153" s="284"/>
      <c r="B153" s="19"/>
      <c r="C153" s="286"/>
      <c r="D153" s="257">
        <v>4</v>
      </c>
      <c r="E153" s="257"/>
      <c r="F153" s="258">
        <f t="shared" si="0"/>
        <v>0</v>
      </c>
      <c r="G153" s="416">
        <f t="shared" si="0"/>
        <v>8</v>
      </c>
      <c r="H153" s="416">
        <f t="shared" si="0"/>
        <v>0</v>
      </c>
      <c r="I153" s="655"/>
      <c r="J153" s="656" t="s">
        <v>72</v>
      </c>
      <c r="K153" s="262">
        <f t="shared" si="1"/>
        <v>0</v>
      </c>
      <c r="L153" s="263"/>
      <c r="M153" s="262">
        <f t="shared" si="2"/>
        <v>0</v>
      </c>
      <c r="N153" s="264"/>
      <c r="O153" s="262"/>
      <c r="P153" s="263"/>
      <c r="Q153" s="262"/>
      <c r="R153" s="264"/>
    </row>
    <row r="154" spans="1:19" s="21" customFormat="1" ht="9" customHeight="1" x14ac:dyDescent="0.25">
      <c r="A154" s="287"/>
      <c r="B154" s="288"/>
      <c r="C154" s="290"/>
      <c r="D154" s="291"/>
      <c r="E154" s="291"/>
      <c r="F154" s="292">
        <f t="shared" si="0"/>
        <v>0</v>
      </c>
      <c r="G154" s="412">
        <f t="shared" si="0"/>
        <v>0</v>
      </c>
      <c r="H154" s="412">
        <f t="shared" si="0"/>
        <v>0</v>
      </c>
      <c r="I154" s="658"/>
      <c r="J154" s="663"/>
      <c r="K154" s="269">
        <f t="shared" si="1"/>
        <v>0</v>
      </c>
      <c r="L154" s="273"/>
      <c r="M154" s="269">
        <f t="shared" si="2"/>
        <v>0</v>
      </c>
      <c r="N154" s="274"/>
      <c r="O154" s="269">
        <f>O79</f>
        <v>0</v>
      </c>
      <c r="P154" s="273"/>
      <c r="Q154" s="269"/>
      <c r="R154" s="274"/>
    </row>
  </sheetData>
  <mergeCells count="1">
    <mergeCell ref="A4:C4"/>
  </mergeCells>
  <conditionalFormatting sqref="D7 D11 D15 D19 D23 D27 D31 D35 D39 D43 D47 D51 D55 D59 D63 D67 D82 D86 D90 D94 D98 D102 D106 D110 D114 D118 D122 D126 D130 D134 D138 D142">
    <cfRule type="cellIs" dxfId="925" priority="22"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924" priority="23" operator="equal">
      <formula>"Bye"</formula>
    </cfRule>
  </conditionalFormatting>
  <conditionalFormatting sqref="I10 K14 I18 M22 I26 K30 I34 O38 I42 K46 I50 M54 I58 K62 I66 O67 I85 K89 I93 M97 I101 K105 I109 O113 I117 K121 I125 M129 I133 K137 I141">
    <cfRule type="expression" dxfId="923" priority="29">
      <formula>AND($O$1="CU",I10="Umpire")</formula>
    </cfRule>
    <cfRule type="expression" dxfId="922" priority="30">
      <formula>AND($O$1="CU",I10&lt;&gt;"Umpire",J10&lt;&gt;"")</formula>
    </cfRule>
    <cfRule type="expression" dxfId="921" priority="31">
      <formula>AND($O$1="CU",I10&lt;&gt;"Umpire")</formula>
    </cfRule>
  </conditionalFormatting>
  <conditionalFormatting sqref="J10 L14 J18 N22 J26 L30 J34 P38 J42 L46 J50 N54 J58 L62 J66 P67 J85 L89 J93 N97 J101 L105 J109 P113 J117 L121 J125 N129 J133 L137 J141">
    <cfRule type="expression" dxfId="920" priority="24">
      <formula>$O$1="CU"</formula>
    </cfRule>
  </conditionalFormatting>
  <conditionalFormatting sqref="K9 M13 K17 O21 K25 M29 K33 Q37 K41 M45 K49 O53 K57 M61 K65 Q66 K84 M88 K92 O96 K100 M104 K108 Q112 K116 M120 K124 O128 K132 M136 K140">
    <cfRule type="expression" dxfId="919" priority="27">
      <formula>J10="as"</formula>
    </cfRule>
    <cfRule type="expression" dxfId="918" priority="28">
      <formula>J10="bs"</formula>
    </cfRule>
  </conditionalFormatting>
  <conditionalFormatting sqref="K10 M14 K18 O22 K26 M30 K34 Q38 K42 M46 K50 O54 K58 M62 K66 Q67 K85 M89 K93 O97 K101 M105 K109 Q113 K117 M121 K125 O129 K133 M137 K141">
    <cfRule type="expression" dxfId="917" priority="25">
      <formula>J10="as"</formula>
    </cfRule>
    <cfRule type="expression" dxfId="916" priority="26">
      <formula>J10="bs"</formula>
    </cfRule>
  </conditionalFormatting>
  <conditionalFormatting sqref="O64">
    <cfRule type="expression" dxfId="915" priority="16">
      <formula>P38="as"</formula>
    </cfRule>
    <cfRule type="expression" dxfId="914" priority="17">
      <formula>P38="bs"</formula>
    </cfRule>
  </conditionalFormatting>
  <conditionalFormatting sqref="O65">
    <cfRule type="expression" dxfId="913" priority="20">
      <formula>P38="as"</formula>
    </cfRule>
    <cfRule type="expression" dxfId="912" priority="21">
      <formula>P38="bs"</formula>
    </cfRule>
  </conditionalFormatting>
  <conditionalFormatting sqref="O68">
    <cfRule type="expression" dxfId="911" priority="14">
      <formula>P113="as"</formula>
    </cfRule>
    <cfRule type="expression" dxfId="910" priority="15">
      <formula>P113="bs"</formula>
    </cfRule>
  </conditionalFormatting>
  <conditionalFormatting sqref="O69">
    <cfRule type="expression" dxfId="909" priority="18">
      <formula>P113="as"</formula>
    </cfRule>
    <cfRule type="expression" dxfId="908" priority="19">
      <formula>P113="bs"</formula>
    </cfRule>
  </conditionalFormatting>
  <conditionalFormatting sqref="O139">
    <cfRule type="expression" dxfId="907" priority="6">
      <formula>P38="as"</formula>
    </cfRule>
    <cfRule type="expression" dxfId="906" priority="7">
      <formula>P38="bs"</formula>
    </cfRule>
  </conditionalFormatting>
  <conditionalFormatting sqref="O140">
    <cfRule type="expression" dxfId="905" priority="10">
      <formula>P38="as"</formula>
    </cfRule>
    <cfRule type="expression" dxfId="904" priority="11">
      <formula>P38="bs"</formula>
    </cfRule>
  </conditionalFormatting>
  <conditionalFormatting sqref="O143">
    <cfRule type="expression" dxfId="903" priority="4">
      <formula>P113="as"</formula>
    </cfRule>
    <cfRule type="expression" dxfId="902" priority="5">
      <formula>P113="bs"</formula>
    </cfRule>
  </conditionalFormatting>
  <conditionalFormatting sqref="O144">
    <cfRule type="expression" dxfId="901" priority="8">
      <formula>P113="as"</formula>
    </cfRule>
    <cfRule type="expression" dxfId="900" priority="9">
      <formula>P113="bs"</formula>
    </cfRule>
  </conditionalFormatting>
  <conditionalFormatting sqref="Q141">
    <cfRule type="expression" dxfId="899" priority="2">
      <formula>P67="as"</formula>
    </cfRule>
    <cfRule type="expression" dxfId="898" priority="3">
      <formula>P67="bs"</formula>
    </cfRule>
  </conditionalFormatting>
  <conditionalFormatting sqref="Q142">
    <cfRule type="expression" dxfId="897" priority="12">
      <formula>P67="as"</formula>
    </cfRule>
    <cfRule type="expression" dxfId="896" priority="13">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27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40962"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40961"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40964"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40965"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O134"/>
  <sheetViews>
    <sheetView showGridLines="0" showZeros="0" zoomScale="85" zoomScaleNormal="85" workbookViewId="0">
      <pane ySplit="6" topLeftCell="A7" activePane="bottomLeft" state="frozen"/>
      <selection pane="bottomLeft" activeCell="R11" sqref="R11"/>
    </sheetView>
  </sheetViews>
  <sheetFormatPr defaultColWidth="8.6640625" defaultRowHeight="12.75" customHeight="1" x14ac:dyDescent="0.25"/>
  <cols>
    <col min="1" max="1" width="6.33203125" customWidth="1"/>
    <col min="2" max="2" width="13" customWidth="1"/>
    <col min="3" max="3" width="13.88671875" customWidth="1"/>
    <col min="4" max="4" width="11.88671875" style="45" customWidth="1"/>
    <col min="5" max="5" width="13.5546875" style="92" customWidth="1"/>
    <col min="6" max="6" width="32.44140625" style="93" customWidth="1"/>
    <col min="7" max="7" width="8.6640625" style="94"/>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95" t="str">
        <f>Altalanos!$A$6</f>
        <v>Diákolimpia / H-B vm</v>
      </c>
      <c r="B1" s="96"/>
      <c r="C1" s="96"/>
      <c r="D1" s="97"/>
      <c r="E1" s="98" t="s">
        <v>31</v>
      </c>
      <c r="F1" s="99"/>
      <c r="G1" s="100"/>
      <c r="H1" s="101"/>
      <c r="I1" s="101"/>
      <c r="J1" s="101"/>
      <c r="K1" s="101"/>
      <c r="L1" s="101"/>
      <c r="M1" s="101"/>
      <c r="N1" s="101"/>
      <c r="O1" s="102"/>
    </row>
    <row r="2" spans="1:15" ht="13.2" x14ac:dyDescent="0.25">
      <c r="B2" s="103" t="s">
        <v>32</v>
      </c>
      <c r="C2" s="104">
        <f>Altalanos!$C$8</f>
        <v>0</v>
      </c>
      <c r="D2" s="99"/>
      <c r="E2" s="98" t="s">
        <v>33</v>
      </c>
      <c r="F2" s="105"/>
      <c r="G2" s="106"/>
      <c r="H2" s="107"/>
      <c r="I2" s="107"/>
      <c r="J2" s="107"/>
      <c r="K2" s="107"/>
      <c r="L2" s="108"/>
      <c r="M2" s="109"/>
      <c r="N2" s="109"/>
      <c r="O2" s="108"/>
    </row>
    <row r="3" spans="1:15" s="10" customFormat="1" ht="13.2" x14ac:dyDescent="0.25">
      <c r="A3" s="110"/>
      <c r="B3" s="111"/>
      <c r="C3" s="111"/>
      <c r="D3" s="111"/>
      <c r="E3" s="112"/>
      <c r="F3" s="111"/>
      <c r="G3" s="113"/>
      <c r="H3" s="114"/>
      <c r="I3" s="115"/>
      <c r="J3" s="115"/>
      <c r="K3" s="115"/>
      <c r="L3" s="116" t="s">
        <v>34</v>
      </c>
      <c r="M3" s="117"/>
      <c r="N3" s="118"/>
      <c r="O3" s="119"/>
    </row>
    <row r="4" spans="1:15" s="10" customFormat="1" ht="13.2" x14ac:dyDescent="0.25">
      <c r="A4" s="56" t="s">
        <v>24</v>
      </c>
      <c r="B4" s="56"/>
      <c r="C4" s="54" t="s">
        <v>13</v>
      </c>
      <c r="D4" s="56" t="s">
        <v>35</v>
      </c>
      <c r="E4" s="120"/>
      <c r="F4" s="121"/>
      <c r="G4" s="122" t="s">
        <v>36</v>
      </c>
      <c r="H4" s="123"/>
      <c r="I4" s="124"/>
      <c r="J4" s="124"/>
      <c r="K4" s="124"/>
      <c r="L4" s="123"/>
      <c r="M4" s="125"/>
      <c r="N4" s="125"/>
      <c r="O4" s="126"/>
    </row>
    <row r="5" spans="1:15" s="10" customFormat="1" ht="13.2" x14ac:dyDescent="0.25">
      <c r="A5" s="3" t="str">
        <f>Altalanos!$A$10</f>
        <v>2025. 04. 29-30.</v>
      </c>
      <c r="B5" s="3"/>
      <c r="C5" s="127" t="str">
        <f>Altalanos!$C$10</f>
        <v>Berettyóújfalu</v>
      </c>
      <c r="D5" s="128" t="str">
        <f>Altalanos!$D$10</f>
        <v xml:space="preserve">  </v>
      </c>
      <c r="E5" s="129"/>
      <c r="F5" s="128"/>
      <c r="G5" s="130">
        <f>Altalanos!$E$10</f>
        <v>0</v>
      </c>
      <c r="H5" s="131"/>
      <c r="I5" s="129"/>
      <c r="J5" s="129"/>
      <c r="K5" s="129"/>
      <c r="L5" s="131"/>
      <c r="M5" s="128"/>
      <c r="N5" s="128"/>
      <c r="O5" s="132"/>
    </row>
    <row r="6" spans="1:15" ht="30" customHeight="1" x14ac:dyDescent="0.25">
      <c r="A6" s="133" t="s">
        <v>37</v>
      </c>
      <c r="B6" s="134" t="s">
        <v>27</v>
      </c>
      <c r="C6" s="134" t="s">
        <v>28</v>
      </c>
      <c r="D6" s="134" t="s">
        <v>38</v>
      </c>
      <c r="E6" s="135" t="s">
        <v>39</v>
      </c>
      <c r="F6" s="136" t="s">
        <v>40</v>
      </c>
      <c r="G6" s="137" t="s">
        <v>41</v>
      </c>
      <c r="H6" s="138" t="s">
        <v>42</v>
      </c>
      <c r="I6" s="139" t="s">
        <v>43</v>
      </c>
      <c r="J6" s="140" t="s">
        <v>44</v>
      </c>
      <c r="K6" s="139" t="s">
        <v>45</v>
      </c>
      <c r="L6" s="141" t="s">
        <v>46</v>
      </c>
      <c r="M6" s="142" t="s">
        <v>47</v>
      </c>
      <c r="N6" s="143" t="s">
        <v>48</v>
      </c>
      <c r="O6" s="135" t="s">
        <v>49</v>
      </c>
    </row>
    <row r="7" spans="1:15" s="72" customFormat="1" ht="18.75" customHeight="1" x14ac:dyDescent="0.25">
      <c r="A7" s="144">
        <v>1</v>
      </c>
      <c r="B7" s="145"/>
      <c r="C7" s="145"/>
      <c r="D7" s="146"/>
      <c r="E7" s="147"/>
      <c r="F7" s="148"/>
      <c r="G7" s="149"/>
      <c r="H7" s="150"/>
      <c r="I7" s="151"/>
      <c r="J7" s="152"/>
      <c r="K7" s="151"/>
      <c r="L7" s="153"/>
      <c r="M7" s="146"/>
      <c r="N7" s="154"/>
      <c r="O7" s="148"/>
    </row>
    <row r="8" spans="1:15" s="72" customFormat="1" ht="18.75" customHeight="1" x14ac:dyDescent="0.25">
      <c r="A8" s="144">
        <v>2</v>
      </c>
      <c r="B8" s="145"/>
      <c r="C8" s="145"/>
      <c r="D8" s="146"/>
      <c r="E8" s="147"/>
      <c r="F8" s="155"/>
      <c r="G8" s="146"/>
      <c r="H8" s="150"/>
      <c r="I8" s="151"/>
      <c r="J8" s="152"/>
      <c r="K8" s="151"/>
      <c r="L8" s="153"/>
      <c r="M8" s="146"/>
      <c r="N8" s="154"/>
      <c r="O8" s="156"/>
    </row>
    <row r="9" spans="1:15" s="72" customFormat="1" ht="18.75" customHeight="1" x14ac:dyDescent="0.25">
      <c r="A9" s="144">
        <v>3</v>
      </c>
      <c r="B9" s="145"/>
      <c r="C9" s="145"/>
      <c r="D9" s="146"/>
      <c r="E9" s="147"/>
      <c r="F9" s="155"/>
      <c r="G9" s="146"/>
      <c r="H9" s="150"/>
      <c r="I9" s="151"/>
      <c r="J9" s="152"/>
      <c r="K9" s="151"/>
      <c r="L9" s="153"/>
      <c r="M9" s="146"/>
      <c r="N9" s="157"/>
      <c r="O9" s="155"/>
    </row>
    <row r="10" spans="1:15" s="72" customFormat="1" ht="18.75" customHeight="1" x14ac:dyDescent="0.25">
      <c r="A10" s="144">
        <v>4</v>
      </c>
      <c r="B10" s="145"/>
      <c r="C10" s="145"/>
      <c r="D10" s="146"/>
      <c r="E10" s="147"/>
      <c r="F10" s="155"/>
      <c r="G10" s="146"/>
      <c r="H10" s="150"/>
      <c r="I10" s="151"/>
      <c r="J10" s="152"/>
      <c r="K10" s="151"/>
      <c r="L10" s="153"/>
      <c r="M10" s="146"/>
      <c r="N10" s="158"/>
      <c r="O10" s="156"/>
    </row>
    <row r="11" spans="1:15" s="72" customFormat="1" ht="18.75" customHeight="1" x14ac:dyDescent="0.25">
      <c r="A11" s="144">
        <v>5</v>
      </c>
      <c r="B11" s="145"/>
      <c r="C11" s="145"/>
      <c r="D11" s="146"/>
      <c r="E11" s="147"/>
      <c r="F11" s="155"/>
      <c r="G11" s="149"/>
      <c r="H11" s="150"/>
      <c r="I11" s="151"/>
      <c r="J11" s="152"/>
      <c r="K11" s="151"/>
      <c r="L11" s="153"/>
      <c r="M11" s="146"/>
      <c r="N11" s="157"/>
      <c r="O11" s="156"/>
    </row>
    <row r="12" spans="1:15" s="72" customFormat="1" ht="18.75" customHeight="1" x14ac:dyDescent="0.25">
      <c r="A12" s="144">
        <v>6</v>
      </c>
      <c r="B12" s="145"/>
      <c r="C12" s="145"/>
      <c r="D12" s="146"/>
      <c r="E12" s="147"/>
      <c r="F12" s="155"/>
      <c r="G12" s="146"/>
      <c r="H12" s="150"/>
      <c r="I12" s="151"/>
      <c r="J12" s="152"/>
      <c r="K12" s="151"/>
      <c r="L12" s="153"/>
      <c r="M12" s="146"/>
      <c r="N12" s="157"/>
      <c r="O12" s="156"/>
    </row>
    <row r="13" spans="1:15" s="72" customFormat="1" ht="18.75" customHeight="1" x14ac:dyDescent="0.25">
      <c r="A13" s="144">
        <v>7</v>
      </c>
      <c r="B13" s="145"/>
      <c r="C13" s="145"/>
      <c r="D13" s="146"/>
      <c r="E13" s="147"/>
      <c r="F13" s="155"/>
      <c r="G13" s="146"/>
      <c r="H13" s="150"/>
      <c r="I13" s="151"/>
      <c r="J13" s="152"/>
      <c r="K13" s="151"/>
      <c r="L13" s="153"/>
      <c r="M13" s="146"/>
      <c r="N13" s="157"/>
      <c r="O13" s="156"/>
    </row>
    <row r="14" spans="1:15" s="72" customFormat="1" ht="18.75" customHeight="1" x14ac:dyDescent="0.25">
      <c r="A14" s="144">
        <v>8</v>
      </c>
      <c r="B14" s="145"/>
      <c r="C14" s="145"/>
      <c r="D14" s="146"/>
      <c r="E14" s="147"/>
      <c r="F14" s="155"/>
      <c r="G14" s="146"/>
      <c r="H14" s="150"/>
      <c r="I14" s="151"/>
      <c r="J14" s="152"/>
      <c r="K14" s="151"/>
      <c r="L14" s="153"/>
      <c r="M14" s="146"/>
      <c r="N14" s="157"/>
      <c r="O14" s="156"/>
    </row>
    <row r="15" spans="1:15" s="72" customFormat="1" ht="18.75" customHeight="1" x14ac:dyDescent="0.25">
      <c r="A15" s="144">
        <v>9</v>
      </c>
      <c r="B15" s="145"/>
      <c r="C15" s="145"/>
      <c r="D15" s="146"/>
      <c r="E15" s="147"/>
      <c r="F15" s="155"/>
      <c r="G15" s="146"/>
      <c r="H15" s="150"/>
      <c r="I15" s="151"/>
      <c r="J15" s="152"/>
      <c r="K15" s="151"/>
      <c r="L15" s="153"/>
      <c r="M15" s="146"/>
      <c r="N15" s="159"/>
      <c r="O15" s="156"/>
    </row>
    <row r="16" spans="1:15" s="72" customFormat="1" ht="18.75" customHeight="1" x14ac:dyDescent="0.25">
      <c r="A16" s="144">
        <v>10</v>
      </c>
      <c r="B16" s="145"/>
      <c r="C16" s="145"/>
      <c r="D16" s="146"/>
      <c r="E16" s="147"/>
      <c r="F16" s="155"/>
      <c r="G16" s="146"/>
      <c r="H16" s="150"/>
      <c r="I16" s="151"/>
      <c r="J16" s="152"/>
      <c r="K16" s="151"/>
      <c r="L16" s="153"/>
      <c r="M16" s="146"/>
      <c r="N16" s="154"/>
      <c r="O16" s="156"/>
    </row>
    <row r="17" spans="1:15" s="72" customFormat="1" ht="18.75" customHeight="1" x14ac:dyDescent="0.25">
      <c r="A17" s="144">
        <v>11</v>
      </c>
      <c r="B17" s="145"/>
      <c r="C17" s="145"/>
      <c r="D17" s="146"/>
      <c r="E17" s="147"/>
      <c r="F17" s="155"/>
      <c r="G17" s="146"/>
      <c r="H17" s="150"/>
      <c r="I17" s="151"/>
      <c r="J17" s="152"/>
      <c r="K17" s="151"/>
      <c r="L17" s="153"/>
      <c r="M17" s="146"/>
      <c r="N17" s="154"/>
      <c r="O17" s="156"/>
    </row>
    <row r="18" spans="1:15" s="72" customFormat="1" ht="18.75" customHeight="1" x14ac:dyDescent="0.25">
      <c r="A18" s="144">
        <v>12</v>
      </c>
      <c r="B18" s="145"/>
      <c r="C18" s="145"/>
      <c r="D18" s="146"/>
      <c r="E18" s="147"/>
      <c r="F18" s="155"/>
      <c r="G18" s="146"/>
      <c r="H18" s="150"/>
      <c r="I18" s="151"/>
      <c r="J18" s="152"/>
      <c r="K18" s="151"/>
      <c r="L18" s="153"/>
      <c r="M18" s="146"/>
      <c r="N18" s="154"/>
      <c r="O18" s="156"/>
    </row>
    <row r="19" spans="1:15" s="72" customFormat="1" ht="18.75" customHeight="1" x14ac:dyDescent="0.25">
      <c r="A19" s="144">
        <v>13</v>
      </c>
      <c r="B19" s="145"/>
      <c r="C19" s="145"/>
      <c r="D19" s="146"/>
      <c r="E19" s="147"/>
      <c r="F19" s="155"/>
      <c r="G19" s="146"/>
      <c r="H19" s="150"/>
      <c r="I19" s="151"/>
      <c r="J19" s="152"/>
      <c r="K19" s="151"/>
      <c r="L19" s="153"/>
      <c r="M19" s="146"/>
      <c r="N19" s="160"/>
      <c r="O19" s="156"/>
    </row>
    <row r="20" spans="1:15" s="72" customFormat="1" ht="18.75" customHeight="1" x14ac:dyDescent="0.25">
      <c r="A20" s="144">
        <v>14</v>
      </c>
      <c r="B20" s="145"/>
      <c r="C20" s="145"/>
      <c r="D20" s="146"/>
      <c r="E20" s="147"/>
      <c r="F20" s="155"/>
      <c r="G20" s="146"/>
      <c r="H20" s="150"/>
      <c r="I20" s="151"/>
      <c r="J20" s="152"/>
      <c r="K20" s="151"/>
      <c r="L20" s="153"/>
      <c r="M20" s="146"/>
      <c r="N20" s="160"/>
      <c r="O20" s="156"/>
    </row>
    <row r="21" spans="1:15" s="72" customFormat="1" ht="18.75" customHeight="1" x14ac:dyDescent="0.25">
      <c r="A21" s="144">
        <v>15</v>
      </c>
      <c r="B21" s="145"/>
      <c r="C21" s="145"/>
      <c r="D21" s="146"/>
      <c r="E21" s="147"/>
      <c r="F21" s="155"/>
      <c r="G21" s="146"/>
      <c r="H21" s="150"/>
      <c r="I21" s="151"/>
      <c r="J21" s="152"/>
      <c r="K21" s="151"/>
      <c r="L21" s="153"/>
      <c r="M21" s="146"/>
      <c r="N21" s="154"/>
      <c r="O21" s="156"/>
    </row>
    <row r="22" spans="1:15" s="72" customFormat="1" ht="18.75" customHeight="1" x14ac:dyDescent="0.25">
      <c r="A22" s="144">
        <v>16</v>
      </c>
      <c r="B22" s="145"/>
      <c r="C22" s="145"/>
      <c r="D22" s="146"/>
      <c r="E22" s="147"/>
      <c r="F22" s="155"/>
      <c r="G22" s="146"/>
      <c r="H22" s="150"/>
      <c r="I22" s="151"/>
      <c r="J22" s="152"/>
      <c r="K22" s="151"/>
      <c r="L22" s="153"/>
      <c r="M22" s="146"/>
      <c r="N22" s="154"/>
      <c r="O22" s="156"/>
    </row>
    <row r="23" spans="1:15" s="72" customFormat="1" ht="18.75" customHeight="1" x14ac:dyDescent="0.25">
      <c r="A23" s="144">
        <v>17</v>
      </c>
      <c r="B23" s="145"/>
      <c r="C23" s="145"/>
      <c r="D23" s="146"/>
      <c r="E23" s="147"/>
      <c r="F23" s="155"/>
      <c r="G23" s="146"/>
      <c r="H23" s="150"/>
      <c r="I23" s="151"/>
      <c r="J23" s="152"/>
      <c r="K23" s="151"/>
      <c r="L23" s="153"/>
      <c r="M23" s="146"/>
      <c r="N23" s="154"/>
      <c r="O23" s="156"/>
    </row>
    <row r="24" spans="1:15" s="72" customFormat="1" ht="18.75" customHeight="1" x14ac:dyDescent="0.25">
      <c r="A24" s="144">
        <v>18</v>
      </c>
      <c r="B24" s="145"/>
      <c r="C24" s="145"/>
      <c r="D24" s="146"/>
      <c r="E24" s="147"/>
      <c r="F24" s="155"/>
      <c r="G24" s="146"/>
      <c r="H24" s="150"/>
      <c r="I24" s="151"/>
      <c r="J24" s="152"/>
      <c r="K24" s="151"/>
      <c r="L24" s="153"/>
      <c r="M24" s="146"/>
      <c r="N24" s="154"/>
      <c r="O24" s="156"/>
    </row>
    <row r="25" spans="1:15" s="72" customFormat="1" ht="18.75" customHeight="1" x14ac:dyDescent="0.25">
      <c r="A25" s="144">
        <v>19</v>
      </c>
      <c r="B25" s="145"/>
      <c r="C25" s="145"/>
      <c r="D25" s="146"/>
      <c r="E25" s="147"/>
      <c r="F25" s="155"/>
      <c r="G25" s="146"/>
      <c r="H25" s="150"/>
      <c r="I25" s="151"/>
      <c r="J25" s="152"/>
      <c r="K25" s="151"/>
      <c r="L25" s="153"/>
      <c r="M25" s="146"/>
      <c r="N25" s="154"/>
      <c r="O25" s="156"/>
    </row>
    <row r="26" spans="1:15" s="72" customFormat="1" ht="18.75" customHeight="1" x14ac:dyDescent="0.25">
      <c r="A26" s="144">
        <v>20</v>
      </c>
      <c r="B26" s="145"/>
      <c r="C26" s="145"/>
      <c r="D26" s="146"/>
      <c r="E26" s="147"/>
      <c r="F26" s="155"/>
      <c r="G26" s="146"/>
      <c r="H26" s="150"/>
      <c r="I26" s="151"/>
      <c r="J26" s="152"/>
      <c r="K26" s="151"/>
      <c r="L26" s="153"/>
      <c r="M26" s="146"/>
      <c r="N26" s="154"/>
      <c r="O26" s="156"/>
    </row>
    <row r="27" spans="1:15" s="72" customFormat="1" ht="18.75" customHeight="1" x14ac:dyDescent="0.25">
      <c r="A27" s="144">
        <v>21</v>
      </c>
      <c r="B27" s="145"/>
      <c r="C27" s="145"/>
      <c r="D27" s="146"/>
      <c r="E27" s="147"/>
      <c r="F27" s="155"/>
      <c r="G27" s="146"/>
      <c r="H27" s="150"/>
      <c r="I27" s="151"/>
      <c r="J27" s="152"/>
      <c r="K27" s="151"/>
      <c r="L27" s="153"/>
      <c r="M27" s="146"/>
      <c r="N27" s="160"/>
      <c r="O27" s="155"/>
    </row>
    <row r="28" spans="1:15" s="72" customFormat="1" ht="18.75" customHeight="1" x14ac:dyDescent="0.25">
      <c r="A28" s="144">
        <v>22</v>
      </c>
      <c r="B28" s="145"/>
      <c r="C28" s="145"/>
      <c r="D28" s="146"/>
      <c r="E28" s="147"/>
      <c r="F28" s="161"/>
      <c r="G28" s="161"/>
      <c r="H28" s="150"/>
      <c r="I28" s="151"/>
      <c r="J28" s="152"/>
      <c r="K28" s="151"/>
      <c r="L28" s="153"/>
      <c r="M28" s="160"/>
      <c r="N28" s="160"/>
      <c r="O28" s="160"/>
    </row>
    <row r="29" spans="1:15" s="72" customFormat="1" ht="18.75" customHeight="1" x14ac:dyDescent="0.25">
      <c r="A29" s="144">
        <v>23</v>
      </c>
      <c r="B29" s="145"/>
      <c r="C29" s="145"/>
      <c r="D29" s="146"/>
      <c r="E29" s="147"/>
      <c r="F29" s="161"/>
      <c r="G29" s="161"/>
      <c r="H29" s="150"/>
      <c r="I29" s="151"/>
      <c r="J29" s="152"/>
      <c r="K29" s="151"/>
      <c r="L29" s="153"/>
      <c r="M29" s="160"/>
      <c r="N29" s="154"/>
      <c r="O29" s="160"/>
    </row>
    <row r="30" spans="1:15" s="72" customFormat="1" ht="18.75" customHeight="1" x14ac:dyDescent="0.25">
      <c r="A30" s="144">
        <v>24</v>
      </c>
      <c r="B30" s="145"/>
      <c r="C30" s="145"/>
      <c r="D30" s="146"/>
      <c r="E30" s="147"/>
      <c r="F30" s="161"/>
      <c r="G30" s="162"/>
      <c r="H30" s="150"/>
      <c r="I30" s="151"/>
      <c r="J30" s="152"/>
      <c r="K30" s="151"/>
      <c r="L30" s="153"/>
      <c r="M30" s="160"/>
      <c r="N30" s="154">
        <f t="shared" ref="N30:N61" si="0">IF(L30="DA",1,IF(L30="WC",2,IF(L30="SE",3,IF(L30="Q",4,IF(L30="LL",5,999)))))</f>
        <v>999</v>
      </c>
      <c r="O30" s="160"/>
    </row>
    <row r="31" spans="1:15" s="72" customFormat="1" ht="18.75" customHeight="1" x14ac:dyDescent="0.25">
      <c r="A31" s="144">
        <v>25</v>
      </c>
      <c r="B31" s="145"/>
      <c r="C31" s="145"/>
      <c r="D31" s="146"/>
      <c r="E31" s="147"/>
      <c r="F31" s="161"/>
      <c r="G31" s="162"/>
      <c r="H31" s="150"/>
      <c r="I31" s="151"/>
      <c r="J31" s="152"/>
      <c r="K31" s="151"/>
      <c r="L31" s="153"/>
      <c r="M31" s="160"/>
      <c r="N31" s="154">
        <f t="shared" si="0"/>
        <v>999</v>
      </c>
      <c r="O31" s="160"/>
    </row>
    <row r="32" spans="1:15" s="72" customFormat="1" ht="18.75" customHeight="1" x14ac:dyDescent="0.25">
      <c r="A32" s="144">
        <v>26</v>
      </c>
      <c r="B32" s="145"/>
      <c r="C32" s="145"/>
      <c r="D32" s="146"/>
      <c r="E32" s="147"/>
      <c r="F32" s="161"/>
      <c r="G32" s="162"/>
      <c r="H32" s="150"/>
      <c r="I32" s="151"/>
      <c r="J32" s="152"/>
      <c r="K32" s="151"/>
      <c r="L32" s="153"/>
      <c r="M32" s="160"/>
      <c r="N32" s="154">
        <f t="shared" si="0"/>
        <v>999</v>
      </c>
      <c r="O32" s="160"/>
    </row>
    <row r="33" spans="1:15" s="72" customFormat="1" ht="18.75" customHeight="1" x14ac:dyDescent="0.25">
      <c r="A33" s="144">
        <v>27</v>
      </c>
      <c r="B33" s="145"/>
      <c r="C33" s="145"/>
      <c r="D33" s="146"/>
      <c r="E33" s="147"/>
      <c r="F33" s="161"/>
      <c r="G33" s="162"/>
      <c r="H33" s="150" t="e">
        <f>IF(AND(O33="",#REF!&gt;0,#REF!&lt;5),I33,)</f>
        <v>#REF!</v>
      </c>
      <c r="I33" s="151" t="str">
        <f>IF(D33="","ZZZ9",IF(AND(#REF!&gt;0,#REF!&lt;5),D33&amp;#REF!,D33&amp;"9"))</f>
        <v>ZZZ9</v>
      </c>
      <c r="J33" s="152">
        <f t="shared" ref="J33:J64" si="1">IF(O33="",999,O33)</f>
        <v>999</v>
      </c>
      <c r="K33" s="151">
        <f t="shared" ref="K33:K64" si="2">IF(N33=999,999,1)</f>
        <v>999</v>
      </c>
      <c r="L33" s="153"/>
      <c r="M33" s="160"/>
      <c r="N33" s="154">
        <f t="shared" si="0"/>
        <v>999</v>
      </c>
      <c r="O33" s="160"/>
    </row>
    <row r="34" spans="1:15" s="72" customFormat="1" ht="18.75" customHeight="1" x14ac:dyDescent="0.25">
      <c r="A34" s="144">
        <v>28</v>
      </c>
      <c r="B34" s="145"/>
      <c r="C34" s="145"/>
      <c r="D34" s="146"/>
      <c r="E34" s="147"/>
      <c r="F34" s="161"/>
      <c r="G34" s="162"/>
      <c r="H34" s="150" t="e">
        <f>IF(AND(O34="",#REF!&gt;0,#REF!&lt;5),I34,)</f>
        <v>#REF!</v>
      </c>
      <c r="I34" s="151" t="str">
        <f>IF(D34="","ZZZ9",IF(AND(#REF!&gt;0,#REF!&lt;5),D34&amp;#REF!,D34&amp;"9"))</f>
        <v>ZZZ9</v>
      </c>
      <c r="J34" s="152">
        <f t="shared" si="1"/>
        <v>999</v>
      </c>
      <c r="K34" s="151">
        <f t="shared" si="2"/>
        <v>999</v>
      </c>
      <c r="L34" s="153"/>
      <c r="M34" s="160"/>
      <c r="N34" s="154">
        <f t="shared" si="0"/>
        <v>999</v>
      </c>
      <c r="O34" s="160"/>
    </row>
    <row r="35" spans="1:15" s="72" customFormat="1" ht="18.75" customHeight="1" x14ac:dyDescent="0.25">
      <c r="A35" s="144">
        <v>29</v>
      </c>
      <c r="B35" s="145"/>
      <c r="C35" s="145"/>
      <c r="D35" s="146"/>
      <c r="E35" s="147"/>
      <c r="F35" s="161"/>
      <c r="G35" s="162"/>
      <c r="H35" s="150" t="e">
        <f>IF(AND(O35="",#REF!&gt;0,#REF!&lt;5),I35,)</f>
        <v>#REF!</v>
      </c>
      <c r="I35" s="151" t="str">
        <f>IF(D35="","ZZZ9",IF(AND(#REF!&gt;0,#REF!&lt;5),D35&amp;#REF!,D35&amp;"9"))</f>
        <v>ZZZ9</v>
      </c>
      <c r="J35" s="152">
        <f t="shared" si="1"/>
        <v>999</v>
      </c>
      <c r="K35" s="151">
        <f t="shared" si="2"/>
        <v>999</v>
      </c>
      <c r="L35" s="153"/>
      <c r="M35" s="160"/>
      <c r="N35" s="154">
        <f t="shared" si="0"/>
        <v>999</v>
      </c>
      <c r="O35" s="160"/>
    </row>
    <row r="36" spans="1:15" s="72" customFormat="1" ht="18.75" customHeight="1" x14ac:dyDescent="0.25">
      <c r="A36" s="144">
        <v>30</v>
      </c>
      <c r="B36" s="145"/>
      <c r="C36" s="145"/>
      <c r="D36" s="146"/>
      <c r="E36" s="147"/>
      <c r="F36" s="161"/>
      <c r="G36" s="162"/>
      <c r="H36" s="150" t="e">
        <f>IF(AND(O36="",#REF!&gt;0,#REF!&lt;5),I36,)</f>
        <v>#REF!</v>
      </c>
      <c r="I36" s="151" t="str">
        <f>IF(D36="","ZZZ9",IF(AND(#REF!&gt;0,#REF!&lt;5),D36&amp;#REF!,D36&amp;"9"))</f>
        <v>ZZZ9</v>
      </c>
      <c r="J36" s="152">
        <f t="shared" si="1"/>
        <v>999</v>
      </c>
      <c r="K36" s="151">
        <f t="shared" si="2"/>
        <v>999</v>
      </c>
      <c r="L36" s="153"/>
      <c r="M36" s="160"/>
      <c r="N36" s="154">
        <f t="shared" si="0"/>
        <v>999</v>
      </c>
      <c r="O36" s="160"/>
    </row>
    <row r="37" spans="1:15" s="72" customFormat="1" ht="18.75" customHeight="1" x14ac:dyDescent="0.25">
      <c r="A37" s="144">
        <v>31</v>
      </c>
      <c r="B37" s="145"/>
      <c r="C37" s="145"/>
      <c r="D37" s="146"/>
      <c r="E37" s="147"/>
      <c r="F37" s="161"/>
      <c r="G37" s="162"/>
      <c r="H37" s="150" t="e">
        <f>IF(AND(O37="",#REF!&gt;0,#REF!&lt;5),I37,)</f>
        <v>#REF!</v>
      </c>
      <c r="I37" s="151" t="str">
        <f>IF(D37="","ZZZ9",IF(AND(#REF!&gt;0,#REF!&lt;5),D37&amp;#REF!,D37&amp;"9"))</f>
        <v>ZZZ9</v>
      </c>
      <c r="J37" s="152">
        <f t="shared" si="1"/>
        <v>999</v>
      </c>
      <c r="K37" s="151">
        <f t="shared" si="2"/>
        <v>999</v>
      </c>
      <c r="L37" s="153"/>
      <c r="M37" s="160"/>
      <c r="N37" s="154">
        <f t="shared" si="0"/>
        <v>999</v>
      </c>
      <c r="O37" s="160"/>
    </row>
    <row r="38" spans="1:15" s="72" customFormat="1" ht="18.75" customHeight="1" x14ac:dyDescent="0.25">
      <c r="A38" s="144">
        <v>32</v>
      </c>
      <c r="B38" s="145"/>
      <c r="C38" s="145"/>
      <c r="D38" s="146"/>
      <c r="E38" s="147"/>
      <c r="F38" s="161"/>
      <c r="G38" s="162"/>
      <c r="H38" s="150" t="e">
        <f>IF(AND(O38="",#REF!&gt;0,#REF!&lt;5),I38,)</f>
        <v>#REF!</v>
      </c>
      <c r="I38" s="151" t="str">
        <f>IF(D38="","ZZZ9",IF(AND(#REF!&gt;0,#REF!&lt;5),D38&amp;#REF!,D38&amp;"9"))</f>
        <v>ZZZ9</v>
      </c>
      <c r="J38" s="152">
        <f t="shared" si="1"/>
        <v>999</v>
      </c>
      <c r="K38" s="151">
        <f t="shared" si="2"/>
        <v>999</v>
      </c>
      <c r="L38" s="153"/>
      <c r="M38" s="160"/>
      <c r="N38" s="154">
        <f t="shared" si="0"/>
        <v>999</v>
      </c>
      <c r="O38" s="160"/>
    </row>
    <row r="39" spans="1:15" s="72" customFormat="1" ht="18.75" customHeight="1" x14ac:dyDescent="0.25">
      <c r="A39" s="144">
        <v>33</v>
      </c>
      <c r="B39" s="145"/>
      <c r="C39" s="145"/>
      <c r="D39" s="146"/>
      <c r="E39" s="147"/>
      <c r="F39" s="161"/>
      <c r="G39" s="162"/>
      <c r="H39" s="150" t="e">
        <f>IF(AND(O39="",#REF!&gt;0,#REF!&lt;5),I39,)</f>
        <v>#REF!</v>
      </c>
      <c r="I39" s="151" t="str">
        <f>IF(D39="","ZZZ9",IF(AND(#REF!&gt;0,#REF!&lt;5),D39&amp;#REF!,D39&amp;"9"))</f>
        <v>ZZZ9</v>
      </c>
      <c r="J39" s="152">
        <f t="shared" si="1"/>
        <v>999</v>
      </c>
      <c r="K39" s="151">
        <f t="shared" si="2"/>
        <v>999</v>
      </c>
      <c r="L39" s="153"/>
      <c r="M39" s="160"/>
      <c r="N39" s="154">
        <f t="shared" si="0"/>
        <v>999</v>
      </c>
      <c r="O39" s="160"/>
    </row>
    <row r="40" spans="1:15" s="72" customFormat="1" ht="18.75" customHeight="1" x14ac:dyDescent="0.25">
      <c r="A40" s="144">
        <v>34</v>
      </c>
      <c r="B40" s="145"/>
      <c r="C40" s="145"/>
      <c r="D40" s="146"/>
      <c r="E40" s="147"/>
      <c r="F40" s="161"/>
      <c r="G40" s="162"/>
      <c r="H40" s="150" t="e">
        <f>IF(AND(O40="",#REF!&gt;0,#REF!&lt;5),I40,)</f>
        <v>#REF!</v>
      </c>
      <c r="I40" s="151" t="str">
        <f>IF(D40="","ZZZ9",IF(AND(#REF!&gt;0,#REF!&lt;5),D40&amp;#REF!,D40&amp;"9"))</f>
        <v>ZZZ9</v>
      </c>
      <c r="J40" s="152">
        <f t="shared" si="1"/>
        <v>999</v>
      </c>
      <c r="K40" s="151">
        <f t="shared" si="2"/>
        <v>999</v>
      </c>
      <c r="L40" s="153"/>
      <c r="M40" s="160"/>
      <c r="N40" s="154">
        <f t="shared" si="0"/>
        <v>999</v>
      </c>
      <c r="O40" s="160"/>
    </row>
    <row r="41" spans="1:15" s="72" customFormat="1" ht="18.75" customHeight="1" x14ac:dyDescent="0.25">
      <c r="A41" s="144">
        <v>35</v>
      </c>
      <c r="B41" s="145"/>
      <c r="C41" s="145"/>
      <c r="D41" s="146"/>
      <c r="E41" s="147"/>
      <c r="F41" s="161"/>
      <c r="G41" s="162"/>
      <c r="H41" s="150" t="e">
        <f>IF(AND(O41="",#REF!&gt;0,#REF!&lt;5),I41,)</f>
        <v>#REF!</v>
      </c>
      <c r="I41" s="151" t="str">
        <f>IF(D41="","ZZZ9",IF(AND(#REF!&gt;0,#REF!&lt;5),D41&amp;#REF!,D41&amp;"9"))</f>
        <v>ZZZ9</v>
      </c>
      <c r="J41" s="152">
        <f t="shared" si="1"/>
        <v>999</v>
      </c>
      <c r="K41" s="151">
        <f t="shared" si="2"/>
        <v>999</v>
      </c>
      <c r="L41" s="153"/>
      <c r="M41" s="160"/>
      <c r="N41" s="154">
        <f t="shared" si="0"/>
        <v>999</v>
      </c>
      <c r="O41" s="160"/>
    </row>
    <row r="42" spans="1:15" s="72" customFormat="1" ht="18.75" customHeight="1" x14ac:dyDescent="0.25">
      <c r="A42" s="144">
        <v>36</v>
      </c>
      <c r="B42" s="145"/>
      <c r="C42" s="145"/>
      <c r="D42" s="146"/>
      <c r="E42" s="147"/>
      <c r="F42" s="161"/>
      <c r="G42" s="162"/>
      <c r="H42" s="150" t="e">
        <f>IF(AND(O42="",#REF!&gt;0,#REF!&lt;5),I42,)</f>
        <v>#REF!</v>
      </c>
      <c r="I42" s="151" t="str">
        <f>IF(D42="","ZZZ9",IF(AND(#REF!&gt;0,#REF!&lt;5),D42&amp;#REF!,D42&amp;"9"))</f>
        <v>ZZZ9</v>
      </c>
      <c r="J42" s="152">
        <f t="shared" si="1"/>
        <v>999</v>
      </c>
      <c r="K42" s="151">
        <f t="shared" si="2"/>
        <v>999</v>
      </c>
      <c r="L42" s="153"/>
      <c r="M42" s="160"/>
      <c r="N42" s="154">
        <f t="shared" si="0"/>
        <v>999</v>
      </c>
      <c r="O42" s="160"/>
    </row>
    <row r="43" spans="1:15" s="72" customFormat="1" ht="18.75" customHeight="1" x14ac:dyDescent="0.25">
      <c r="A43" s="144">
        <v>37</v>
      </c>
      <c r="B43" s="145"/>
      <c r="C43" s="145"/>
      <c r="D43" s="146"/>
      <c r="E43" s="147"/>
      <c r="F43" s="161"/>
      <c r="G43" s="162"/>
      <c r="H43" s="150" t="e">
        <f>IF(AND(O43="",#REF!&gt;0,#REF!&lt;5),I43,)</f>
        <v>#REF!</v>
      </c>
      <c r="I43" s="151" t="str">
        <f>IF(D43="","ZZZ9",IF(AND(#REF!&gt;0,#REF!&lt;5),D43&amp;#REF!,D43&amp;"9"))</f>
        <v>ZZZ9</v>
      </c>
      <c r="J43" s="152">
        <f t="shared" si="1"/>
        <v>999</v>
      </c>
      <c r="K43" s="151">
        <f t="shared" si="2"/>
        <v>999</v>
      </c>
      <c r="L43" s="153"/>
      <c r="M43" s="160"/>
      <c r="N43" s="154">
        <f t="shared" si="0"/>
        <v>999</v>
      </c>
      <c r="O43" s="160"/>
    </row>
    <row r="44" spans="1:15" s="72" customFormat="1" ht="18.75" customHeight="1" x14ac:dyDescent="0.25">
      <c r="A44" s="144">
        <v>38</v>
      </c>
      <c r="B44" s="145"/>
      <c r="C44" s="145"/>
      <c r="D44" s="146"/>
      <c r="E44" s="147"/>
      <c r="F44" s="161"/>
      <c r="G44" s="162"/>
      <c r="H44" s="150" t="e">
        <f>IF(AND(O44="",#REF!&gt;0,#REF!&lt;5),I44,)</f>
        <v>#REF!</v>
      </c>
      <c r="I44" s="151" t="str">
        <f>IF(D44="","ZZZ9",IF(AND(#REF!&gt;0,#REF!&lt;5),D44&amp;#REF!,D44&amp;"9"))</f>
        <v>ZZZ9</v>
      </c>
      <c r="J44" s="152">
        <f t="shared" si="1"/>
        <v>999</v>
      </c>
      <c r="K44" s="151">
        <f t="shared" si="2"/>
        <v>999</v>
      </c>
      <c r="L44" s="153"/>
      <c r="M44" s="160"/>
      <c r="N44" s="154">
        <f t="shared" si="0"/>
        <v>999</v>
      </c>
      <c r="O44" s="160"/>
    </row>
    <row r="45" spans="1:15" s="72" customFormat="1" ht="18.75" customHeight="1" x14ac:dyDescent="0.25">
      <c r="A45" s="144">
        <v>39</v>
      </c>
      <c r="B45" s="145"/>
      <c r="C45" s="145"/>
      <c r="D45" s="146"/>
      <c r="E45" s="147"/>
      <c r="F45" s="161"/>
      <c r="G45" s="162"/>
      <c r="H45" s="150" t="e">
        <f>IF(AND(O45="",#REF!&gt;0,#REF!&lt;5),I45,)</f>
        <v>#REF!</v>
      </c>
      <c r="I45" s="151" t="str">
        <f>IF(D45="","ZZZ9",IF(AND(#REF!&gt;0,#REF!&lt;5),D45&amp;#REF!,D45&amp;"9"))</f>
        <v>ZZZ9</v>
      </c>
      <c r="J45" s="152">
        <f t="shared" si="1"/>
        <v>999</v>
      </c>
      <c r="K45" s="151">
        <f t="shared" si="2"/>
        <v>999</v>
      </c>
      <c r="L45" s="153"/>
      <c r="M45" s="160"/>
      <c r="N45" s="154">
        <f t="shared" si="0"/>
        <v>999</v>
      </c>
      <c r="O45" s="160"/>
    </row>
    <row r="46" spans="1:15" s="72" customFormat="1" ht="18.75" customHeight="1" x14ac:dyDescent="0.25">
      <c r="A46" s="144">
        <v>40</v>
      </c>
      <c r="B46" s="145"/>
      <c r="C46" s="145"/>
      <c r="D46" s="146"/>
      <c r="E46" s="147"/>
      <c r="F46" s="161"/>
      <c r="G46" s="162"/>
      <c r="H46" s="150" t="e">
        <f>IF(AND(O46="",#REF!&gt;0,#REF!&lt;5),I46,)</f>
        <v>#REF!</v>
      </c>
      <c r="I46" s="151" t="str">
        <f>IF(D46="","ZZZ9",IF(AND(#REF!&gt;0,#REF!&lt;5),D46&amp;#REF!,D46&amp;"9"))</f>
        <v>ZZZ9</v>
      </c>
      <c r="J46" s="152">
        <f t="shared" si="1"/>
        <v>999</v>
      </c>
      <c r="K46" s="151">
        <f t="shared" si="2"/>
        <v>999</v>
      </c>
      <c r="L46" s="153"/>
      <c r="M46" s="160"/>
      <c r="N46" s="154">
        <f t="shared" si="0"/>
        <v>999</v>
      </c>
      <c r="O46" s="160"/>
    </row>
    <row r="47" spans="1:15" s="72" customFormat="1" ht="18.75" customHeight="1" x14ac:dyDescent="0.25">
      <c r="A47" s="144">
        <v>41</v>
      </c>
      <c r="B47" s="145"/>
      <c r="C47" s="145"/>
      <c r="D47" s="146"/>
      <c r="E47" s="147"/>
      <c r="F47" s="161"/>
      <c r="G47" s="162"/>
      <c r="H47" s="150" t="e">
        <f>IF(AND(O47="",#REF!&gt;0,#REF!&lt;5),I47,)</f>
        <v>#REF!</v>
      </c>
      <c r="I47" s="151" t="str">
        <f>IF(D47="","ZZZ9",IF(AND(#REF!&gt;0,#REF!&lt;5),D47&amp;#REF!,D47&amp;"9"))</f>
        <v>ZZZ9</v>
      </c>
      <c r="J47" s="152">
        <f t="shared" si="1"/>
        <v>999</v>
      </c>
      <c r="K47" s="151">
        <f t="shared" si="2"/>
        <v>999</v>
      </c>
      <c r="L47" s="153"/>
      <c r="M47" s="160"/>
      <c r="N47" s="154">
        <f t="shared" si="0"/>
        <v>999</v>
      </c>
      <c r="O47" s="160"/>
    </row>
    <row r="48" spans="1:15" s="72" customFormat="1" ht="18.75" customHeight="1" x14ac:dyDescent="0.25">
      <c r="A48" s="144">
        <v>42</v>
      </c>
      <c r="B48" s="145"/>
      <c r="C48" s="145"/>
      <c r="D48" s="146"/>
      <c r="E48" s="147"/>
      <c r="F48" s="161"/>
      <c r="G48" s="162"/>
      <c r="H48" s="150" t="e">
        <f>IF(AND(O48="",#REF!&gt;0,#REF!&lt;5),I48,)</f>
        <v>#REF!</v>
      </c>
      <c r="I48" s="151" t="str">
        <f>IF(D48="","ZZZ9",IF(AND(#REF!&gt;0,#REF!&lt;5),D48&amp;#REF!,D48&amp;"9"))</f>
        <v>ZZZ9</v>
      </c>
      <c r="J48" s="152">
        <f t="shared" si="1"/>
        <v>999</v>
      </c>
      <c r="K48" s="151">
        <f t="shared" si="2"/>
        <v>999</v>
      </c>
      <c r="L48" s="153"/>
      <c r="M48" s="160"/>
      <c r="N48" s="154">
        <f t="shared" si="0"/>
        <v>999</v>
      </c>
      <c r="O48" s="160"/>
    </row>
    <row r="49" spans="1:15" s="72" customFormat="1" ht="18.75" customHeight="1" x14ac:dyDescent="0.25">
      <c r="A49" s="144">
        <v>43</v>
      </c>
      <c r="B49" s="145"/>
      <c r="C49" s="145"/>
      <c r="D49" s="146"/>
      <c r="E49" s="147"/>
      <c r="F49" s="161"/>
      <c r="G49" s="162"/>
      <c r="H49" s="150" t="e">
        <f>IF(AND(O49="",#REF!&gt;0,#REF!&lt;5),I49,)</f>
        <v>#REF!</v>
      </c>
      <c r="I49" s="151" t="str">
        <f>IF(D49="","ZZZ9",IF(AND(#REF!&gt;0,#REF!&lt;5),D49&amp;#REF!,D49&amp;"9"))</f>
        <v>ZZZ9</v>
      </c>
      <c r="J49" s="152">
        <f t="shared" si="1"/>
        <v>999</v>
      </c>
      <c r="K49" s="151">
        <f t="shared" si="2"/>
        <v>999</v>
      </c>
      <c r="L49" s="153"/>
      <c r="M49" s="160"/>
      <c r="N49" s="154">
        <f t="shared" si="0"/>
        <v>999</v>
      </c>
      <c r="O49" s="160"/>
    </row>
    <row r="50" spans="1:15" s="72" customFormat="1" ht="18.75" customHeight="1" x14ac:dyDescent="0.25">
      <c r="A50" s="144">
        <v>44</v>
      </c>
      <c r="B50" s="145"/>
      <c r="C50" s="145"/>
      <c r="D50" s="146"/>
      <c r="E50" s="147"/>
      <c r="F50" s="161"/>
      <c r="G50" s="162"/>
      <c r="H50" s="150" t="e">
        <f>IF(AND(O50="",#REF!&gt;0,#REF!&lt;5),I50,)</f>
        <v>#REF!</v>
      </c>
      <c r="I50" s="151" t="str">
        <f>IF(D50="","ZZZ9",IF(AND(#REF!&gt;0,#REF!&lt;5),D50&amp;#REF!,D50&amp;"9"))</f>
        <v>ZZZ9</v>
      </c>
      <c r="J50" s="152">
        <f t="shared" si="1"/>
        <v>999</v>
      </c>
      <c r="K50" s="151">
        <f t="shared" si="2"/>
        <v>999</v>
      </c>
      <c r="L50" s="153"/>
      <c r="M50" s="160"/>
      <c r="N50" s="154">
        <f t="shared" si="0"/>
        <v>999</v>
      </c>
      <c r="O50" s="160"/>
    </row>
    <row r="51" spans="1:15" s="72" customFormat="1" ht="18.75" customHeight="1" x14ac:dyDescent="0.25">
      <c r="A51" s="144">
        <v>45</v>
      </c>
      <c r="B51" s="145"/>
      <c r="C51" s="145"/>
      <c r="D51" s="146"/>
      <c r="E51" s="147"/>
      <c r="F51" s="161"/>
      <c r="G51" s="162"/>
      <c r="H51" s="150" t="e">
        <f>IF(AND(O51="",#REF!&gt;0,#REF!&lt;5),I51,)</f>
        <v>#REF!</v>
      </c>
      <c r="I51" s="151" t="str">
        <f>IF(D51="","ZZZ9",IF(AND(#REF!&gt;0,#REF!&lt;5),D51&amp;#REF!,D51&amp;"9"))</f>
        <v>ZZZ9</v>
      </c>
      <c r="J51" s="152">
        <f t="shared" si="1"/>
        <v>999</v>
      </c>
      <c r="K51" s="151">
        <f t="shared" si="2"/>
        <v>999</v>
      </c>
      <c r="L51" s="153"/>
      <c r="M51" s="160"/>
      <c r="N51" s="154">
        <f t="shared" si="0"/>
        <v>999</v>
      </c>
      <c r="O51" s="160"/>
    </row>
    <row r="52" spans="1:15" s="72" customFormat="1" ht="18.75" customHeight="1" x14ac:dyDescent="0.25">
      <c r="A52" s="144">
        <v>46</v>
      </c>
      <c r="B52" s="145"/>
      <c r="C52" s="145"/>
      <c r="D52" s="146"/>
      <c r="E52" s="147"/>
      <c r="F52" s="161"/>
      <c r="G52" s="162"/>
      <c r="H52" s="150" t="e">
        <f>IF(AND(O52="",#REF!&gt;0,#REF!&lt;5),I52,)</f>
        <v>#REF!</v>
      </c>
      <c r="I52" s="151" t="str">
        <f>IF(D52="","ZZZ9",IF(AND(#REF!&gt;0,#REF!&lt;5),D52&amp;#REF!,D52&amp;"9"))</f>
        <v>ZZZ9</v>
      </c>
      <c r="J52" s="152">
        <f t="shared" si="1"/>
        <v>999</v>
      </c>
      <c r="K52" s="151">
        <f t="shared" si="2"/>
        <v>999</v>
      </c>
      <c r="L52" s="153"/>
      <c r="M52" s="160"/>
      <c r="N52" s="154">
        <f t="shared" si="0"/>
        <v>999</v>
      </c>
      <c r="O52" s="160"/>
    </row>
    <row r="53" spans="1:15" s="72" customFormat="1" ht="18.75" customHeight="1" x14ac:dyDescent="0.25">
      <c r="A53" s="144">
        <v>47</v>
      </c>
      <c r="B53" s="145"/>
      <c r="C53" s="145"/>
      <c r="D53" s="146"/>
      <c r="E53" s="147"/>
      <c r="F53" s="161"/>
      <c r="G53" s="162"/>
      <c r="H53" s="150" t="e">
        <f>IF(AND(O53="",#REF!&gt;0,#REF!&lt;5),I53,)</f>
        <v>#REF!</v>
      </c>
      <c r="I53" s="151" t="str">
        <f>IF(D53="","ZZZ9",IF(AND(#REF!&gt;0,#REF!&lt;5),D53&amp;#REF!,D53&amp;"9"))</f>
        <v>ZZZ9</v>
      </c>
      <c r="J53" s="152">
        <f t="shared" si="1"/>
        <v>999</v>
      </c>
      <c r="K53" s="151">
        <f t="shared" si="2"/>
        <v>999</v>
      </c>
      <c r="L53" s="153"/>
      <c r="M53" s="160"/>
      <c r="N53" s="154">
        <f t="shared" si="0"/>
        <v>999</v>
      </c>
      <c r="O53" s="160"/>
    </row>
    <row r="54" spans="1:15" s="72" customFormat="1" ht="18.75" customHeight="1" x14ac:dyDescent="0.25">
      <c r="A54" s="144">
        <v>48</v>
      </c>
      <c r="B54" s="145"/>
      <c r="C54" s="145"/>
      <c r="D54" s="146"/>
      <c r="E54" s="147"/>
      <c r="F54" s="161"/>
      <c r="G54" s="162"/>
      <c r="H54" s="150" t="e">
        <f>IF(AND(O54="",#REF!&gt;0,#REF!&lt;5),I54,)</f>
        <v>#REF!</v>
      </c>
      <c r="I54" s="151" t="str">
        <f>IF(D54="","ZZZ9",IF(AND(#REF!&gt;0,#REF!&lt;5),D54&amp;#REF!,D54&amp;"9"))</f>
        <v>ZZZ9</v>
      </c>
      <c r="J54" s="152">
        <f t="shared" si="1"/>
        <v>999</v>
      </c>
      <c r="K54" s="151">
        <f t="shared" si="2"/>
        <v>999</v>
      </c>
      <c r="L54" s="153"/>
      <c r="M54" s="160"/>
      <c r="N54" s="154">
        <f t="shared" si="0"/>
        <v>999</v>
      </c>
      <c r="O54" s="160"/>
    </row>
    <row r="55" spans="1:15" s="72" customFormat="1" ht="18.75" customHeight="1" x14ac:dyDescent="0.25">
      <c r="A55" s="144">
        <v>49</v>
      </c>
      <c r="B55" s="145"/>
      <c r="C55" s="145"/>
      <c r="D55" s="146"/>
      <c r="E55" s="147"/>
      <c r="F55" s="161"/>
      <c r="G55" s="162"/>
      <c r="H55" s="150" t="e">
        <f>IF(AND(O55="",#REF!&gt;0,#REF!&lt;5),I55,)</f>
        <v>#REF!</v>
      </c>
      <c r="I55" s="151" t="str">
        <f>IF(D55="","ZZZ9",IF(AND(#REF!&gt;0,#REF!&lt;5),D55&amp;#REF!,D55&amp;"9"))</f>
        <v>ZZZ9</v>
      </c>
      <c r="J55" s="152">
        <f t="shared" si="1"/>
        <v>999</v>
      </c>
      <c r="K55" s="151">
        <f t="shared" si="2"/>
        <v>999</v>
      </c>
      <c r="L55" s="153"/>
      <c r="M55" s="160"/>
      <c r="N55" s="154">
        <f t="shared" si="0"/>
        <v>999</v>
      </c>
      <c r="O55" s="160"/>
    </row>
    <row r="56" spans="1:15" s="72" customFormat="1" ht="18.75" customHeight="1" x14ac:dyDescent="0.25">
      <c r="A56" s="144">
        <v>50</v>
      </c>
      <c r="B56" s="145"/>
      <c r="C56" s="145"/>
      <c r="D56" s="146"/>
      <c r="E56" s="147"/>
      <c r="F56" s="161"/>
      <c r="G56" s="162"/>
      <c r="H56" s="150" t="e">
        <f>IF(AND(O56="",#REF!&gt;0,#REF!&lt;5),I56,)</f>
        <v>#REF!</v>
      </c>
      <c r="I56" s="151" t="str">
        <f>IF(D56="","ZZZ9",IF(AND(#REF!&gt;0,#REF!&lt;5),D56&amp;#REF!,D56&amp;"9"))</f>
        <v>ZZZ9</v>
      </c>
      <c r="J56" s="152">
        <f t="shared" si="1"/>
        <v>999</v>
      </c>
      <c r="K56" s="151">
        <f t="shared" si="2"/>
        <v>999</v>
      </c>
      <c r="L56" s="153"/>
      <c r="M56" s="160"/>
      <c r="N56" s="154">
        <f t="shared" si="0"/>
        <v>999</v>
      </c>
      <c r="O56" s="160"/>
    </row>
    <row r="57" spans="1:15" s="72" customFormat="1" ht="18.75" customHeight="1" x14ac:dyDescent="0.25">
      <c r="A57" s="144">
        <v>51</v>
      </c>
      <c r="B57" s="145"/>
      <c r="C57" s="145"/>
      <c r="D57" s="146"/>
      <c r="E57" s="147"/>
      <c r="F57" s="161"/>
      <c r="G57" s="162"/>
      <c r="H57" s="150" t="e">
        <f>IF(AND(O57="",#REF!&gt;0,#REF!&lt;5),I57,)</f>
        <v>#REF!</v>
      </c>
      <c r="I57" s="151" t="str">
        <f>IF(D57="","ZZZ9",IF(AND(#REF!&gt;0,#REF!&lt;5),D57&amp;#REF!,D57&amp;"9"))</f>
        <v>ZZZ9</v>
      </c>
      <c r="J57" s="152">
        <f t="shared" si="1"/>
        <v>999</v>
      </c>
      <c r="K57" s="151">
        <f t="shared" si="2"/>
        <v>999</v>
      </c>
      <c r="L57" s="153"/>
      <c r="M57" s="160"/>
      <c r="N57" s="154">
        <f t="shared" si="0"/>
        <v>999</v>
      </c>
      <c r="O57" s="160"/>
    </row>
    <row r="58" spans="1:15" s="72" customFormat="1" ht="18.75" customHeight="1" x14ac:dyDescent="0.25">
      <c r="A58" s="144">
        <v>52</v>
      </c>
      <c r="B58" s="145"/>
      <c r="C58" s="145"/>
      <c r="D58" s="146"/>
      <c r="E58" s="147"/>
      <c r="F58" s="161"/>
      <c r="G58" s="162"/>
      <c r="H58" s="150" t="e">
        <f>IF(AND(O58="",#REF!&gt;0,#REF!&lt;5),I58,)</f>
        <v>#REF!</v>
      </c>
      <c r="I58" s="151" t="str">
        <f>IF(D58="","ZZZ9",IF(AND(#REF!&gt;0,#REF!&lt;5),D58&amp;#REF!,D58&amp;"9"))</f>
        <v>ZZZ9</v>
      </c>
      <c r="J58" s="152">
        <f t="shared" si="1"/>
        <v>999</v>
      </c>
      <c r="K58" s="151">
        <f t="shared" si="2"/>
        <v>999</v>
      </c>
      <c r="L58" s="153"/>
      <c r="M58" s="160"/>
      <c r="N58" s="154">
        <f t="shared" si="0"/>
        <v>999</v>
      </c>
      <c r="O58" s="160"/>
    </row>
    <row r="59" spans="1:15" s="72" customFormat="1" ht="18.75" customHeight="1" x14ac:dyDescent="0.25">
      <c r="A59" s="144">
        <v>53</v>
      </c>
      <c r="B59" s="145"/>
      <c r="C59" s="145"/>
      <c r="D59" s="146"/>
      <c r="E59" s="147"/>
      <c r="F59" s="161"/>
      <c r="G59" s="162"/>
      <c r="H59" s="150" t="e">
        <f>IF(AND(O59="",#REF!&gt;0,#REF!&lt;5),I59,)</f>
        <v>#REF!</v>
      </c>
      <c r="I59" s="151" t="str">
        <f>IF(D59="","ZZZ9",IF(AND(#REF!&gt;0,#REF!&lt;5),D59&amp;#REF!,D59&amp;"9"))</f>
        <v>ZZZ9</v>
      </c>
      <c r="J59" s="152">
        <f t="shared" si="1"/>
        <v>999</v>
      </c>
      <c r="K59" s="151">
        <f t="shared" si="2"/>
        <v>999</v>
      </c>
      <c r="L59" s="153"/>
      <c r="M59" s="160"/>
      <c r="N59" s="154">
        <f t="shared" si="0"/>
        <v>999</v>
      </c>
      <c r="O59" s="160"/>
    </row>
    <row r="60" spans="1:15" s="72" customFormat="1" ht="18.75" customHeight="1" x14ac:dyDescent="0.25">
      <c r="A60" s="144">
        <v>54</v>
      </c>
      <c r="B60" s="145"/>
      <c r="C60" s="145"/>
      <c r="D60" s="146"/>
      <c r="E60" s="147"/>
      <c r="F60" s="161"/>
      <c r="G60" s="162"/>
      <c r="H60" s="150" t="e">
        <f>IF(AND(O60="",#REF!&gt;0,#REF!&lt;5),I60,)</f>
        <v>#REF!</v>
      </c>
      <c r="I60" s="151" t="str">
        <f>IF(D60="","ZZZ9",IF(AND(#REF!&gt;0,#REF!&lt;5),D60&amp;#REF!,D60&amp;"9"))</f>
        <v>ZZZ9</v>
      </c>
      <c r="J60" s="152">
        <f t="shared" si="1"/>
        <v>999</v>
      </c>
      <c r="K60" s="151">
        <f t="shared" si="2"/>
        <v>999</v>
      </c>
      <c r="L60" s="153"/>
      <c r="M60" s="160"/>
      <c r="N60" s="154">
        <f t="shared" si="0"/>
        <v>999</v>
      </c>
      <c r="O60" s="160"/>
    </row>
    <row r="61" spans="1:15" s="72" customFormat="1" ht="18.75" customHeight="1" x14ac:dyDescent="0.25">
      <c r="A61" s="144">
        <v>55</v>
      </c>
      <c r="B61" s="145"/>
      <c r="C61" s="145"/>
      <c r="D61" s="146"/>
      <c r="E61" s="147"/>
      <c r="F61" s="161"/>
      <c r="G61" s="162"/>
      <c r="H61" s="150" t="e">
        <f>IF(AND(O61="",#REF!&gt;0,#REF!&lt;5),I61,)</f>
        <v>#REF!</v>
      </c>
      <c r="I61" s="151" t="str">
        <f>IF(D61="","ZZZ9",IF(AND(#REF!&gt;0,#REF!&lt;5),D61&amp;#REF!,D61&amp;"9"))</f>
        <v>ZZZ9</v>
      </c>
      <c r="J61" s="152">
        <f t="shared" si="1"/>
        <v>999</v>
      </c>
      <c r="K61" s="151">
        <f t="shared" si="2"/>
        <v>999</v>
      </c>
      <c r="L61" s="153"/>
      <c r="M61" s="160"/>
      <c r="N61" s="154">
        <f t="shared" si="0"/>
        <v>999</v>
      </c>
      <c r="O61" s="160"/>
    </row>
    <row r="62" spans="1:15" s="72" customFormat="1" ht="18.75" customHeight="1" x14ac:dyDescent="0.25">
      <c r="A62" s="144">
        <v>56</v>
      </c>
      <c r="B62" s="145"/>
      <c r="C62" s="145"/>
      <c r="D62" s="146"/>
      <c r="E62" s="147"/>
      <c r="F62" s="161"/>
      <c r="G62" s="162"/>
      <c r="H62" s="150" t="e">
        <f>IF(AND(O62="",#REF!&gt;0,#REF!&lt;5),I62,)</f>
        <v>#REF!</v>
      </c>
      <c r="I62" s="151" t="str">
        <f>IF(D62="","ZZZ9",IF(AND(#REF!&gt;0,#REF!&lt;5),D62&amp;#REF!,D62&amp;"9"))</f>
        <v>ZZZ9</v>
      </c>
      <c r="J62" s="152">
        <f t="shared" si="1"/>
        <v>999</v>
      </c>
      <c r="K62" s="151">
        <f t="shared" si="2"/>
        <v>999</v>
      </c>
      <c r="L62" s="153"/>
      <c r="M62" s="160"/>
      <c r="N62" s="154">
        <f t="shared" ref="N62:N93" si="3">IF(L62="DA",1,IF(L62="WC",2,IF(L62="SE",3,IF(L62="Q",4,IF(L62="LL",5,999)))))</f>
        <v>999</v>
      </c>
      <c r="O62" s="160"/>
    </row>
    <row r="63" spans="1:15" s="72" customFormat="1" ht="18.75" customHeight="1" x14ac:dyDescent="0.25">
      <c r="A63" s="144">
        <v>57</v>
      </c>
      <c r="B63" s="145"/>
      <c r="C63" s="145"/>
      <c r="D63" s="146"/>
      <c r="E63" s="147"/>
      <c r="F63" s="161"/>
      <c r="G63" s="162"/>
      <c r="H63" s="150" t="e">
        <f>IF(AND(O63="",#REF!&gt;0,#REF!&lt;5),I63,)</f>
        <v>#REF!</v>
      </c>
      <c r="I63" s="151" t="str">
        <f>IF(D63="","ZZZ9",IF(AND(#REF!&gt;0,#REF!&lt;5),D63&amp;#REF!,D63&amp;"9"))</f>
        <v>ZZZ9</v>
      </c>
      <c r="J63" s="152">
        <f t="shared" si="1"/>
        <v>999</v>
      </c>
      <c r="K63" s="151">
        <f t="shared" si="2"/>
        <v>999</v>
      </c>
      <c r="L63" s="153"/>
      <c r="M63" s="160"/>
      <c r="N63" s="154">
        <f t="shared" si="3"/>
        <v>999</v>
      </c>
      <c r="O63" s="160"/>
    </row>
    <row r="64" spans="1:15" s="72" customFormat="1" ht="18.75" customHeight="1" x14ac:dyDescent="0.25">
      <c r="A64" s="144">
        <v>58</v>
      </c>
      <c r="B64" s="145"/>
      <c r="C64" s="145"/>
      <c r="D64" s="146"/>
      <c r="E64" s="147"/>
      <c r="F64" s="161"/>
      <c r="G64" s="162"/>
      <c r="H64" s="150" t="e">
        <f>IF(AND(O64="",#REF!&gt;0,#REF!&lt;5),I64,)</f>
        <v>#REF!</v>
      </c>
      <c r="I64" s="151" t="str">
        <f>IF(D64="","ZZZ9",IF(AND(#REF!&gt;0,#REF!&lt;5),D64&amp;#REF!,D64&amp;"9"))</f>
        <v>ZZZ9</v>
      </c>
      <c r="J64" s="152">
        <f t="shared" si="1"/>
        <v>999</v>
      </c>
      <c r="K64" s="151">
        <f t="shared" si="2"/>
        <v>999</v>
      </c>
      <c r="L64" s="153"/>
      <c r="M64" s="160"/>
      <c r="N64" s="154">
        <f t="shared" si="3"/>
        <v>999</v>
      </c>
      <c r="O64" s="160"/>
    </row>
    <row r="65" spans="1:15" s="72" customFormat="1" ht="18.75" customHeight="1" x14ac:dyDescent="0.25">
      <c r="A65" s="144">
        <v>59</v>
      </c>
      <c r="B65" s="145"/>
      <c r="C65" s="145"/>
      <c r="D65" s="146"/>
      <c r="E65" s="147"/>
      <c r="F65" s="161"/>
      <c r="G65" s="162"/>
      <c r="H65" s="150" t="e">
        <f>IF(AND(O65="",#REF!&gt;0,#REF!&lt;5),I65,)</f>
        <v>#REF!</v>
      </c>
      <c r="I65" s="151" t="str">
        <f>IF(D65="","ZZZ9",IF(AND(#REF!&gt;0,#REF!&lt;5),D65&amp;#REF!,D65&amp;"9"))</f>
        <v>ZZZ9</v>
      </c>
      <c r="J65" s="152">
        <f t="shared" ref="J65:J96" si="4">IF(O65="",999,O65)</f>
        <v>999</v>
      </c>
      <c r="K65" s="151">
        <f t="shared" ref="K65:K96" si="5">IF(N65=999,999,1)</f>
        <v>999</v>
      </c>
      <c r="L65" s="153"/>
      <c r="M65" s="160"/>
      <c r="N65" s="154">
        <f t="shared" si="3"/>
        <v>999</v>
      </c>
      <c r="O65" s="160"/>
    </row>
    <row r="66" spans="1:15" s="72" customFormat="1" ht="18.75" customHeight="1" x14ac:dyDescent="0.25">
      <c r="A66" s="144">
        <v>60</v>
      </c>
      <c r="B66" s="145"/>
      <c r="C66" s="145"/>
      <c r="D66" s="146"/>
      <c r="E66" s="147"/>
      <c r="F66" s="161"/>
      <c r="G66" s="162"/>
      <c r="H66" s="150" t="e">
        <f>IF(AND(O66="",#REF!&gt;0,#REF!&lt;5),I66,)</f>
        <v>#REF!</v>
      </c>
      <c r="I66" s="151" t="str">
        <f>IF(D66="","ZZZ9",IF(AND(#REF!&gt;0,#REF!&lt;5),D66&amp;#REF!,D66&amp;"9"))</f>
        <v>ZZZ9</v>
      </c>
      <c r="J66" s="152">
        <f t="shared" si="4"/>
        <v>999</v>
      </c>
      <c r="K66" s="151">
        <f t="shared" si="5"/>
        <v>999</v>
      </c>
      <c r="L66" s="153"/>
      <c r="M66" s="160"/>
      <c r="N66" s="154">
        <f t="shared" si="3"/>
        <v>999</v>
      </c>
      <c r="O66" s="160"/>
    </row>
    <row r="67" spans="1:15" s="72" customFormat="1" ht="18.75" customHeight="1" x14ac:dyDescent="0.25">
      <c r="A67" s="144">
        <v>61</v>
      </c>
      <c r="B67" s="145"/>
      <c r="C67" s="145"/>
      <c r="D67" s="146"/>
      <c r="E67" s="147"/>
      <c r="F67" s="161"/>
      <c r="G67" s="162"/>
      <c r="H67" s="150" t="e">
        <f>IF(AND(O67="",#REF!&gt;0,#REF!&lt;5),I67,)</f>
        <v>#REF!</v>
      </c>
      <c r="I67" s="151" t="str">
        <f>IF(D67="","ZZZ9",IF(AND(#REF!&gt;0,#REF!&lt;5),D67&amp;#REF!,D67&amp;"9"))</f>
        <v>ZZZ9</v>
      </c>
      <c r="J67" s="152">
        <f t="shared" si="4"/>
        <v>999</v>
      </c>
      <c r="K67" s="151">
        <f t="shared" si="5"/>
        <v>999</v>
      </c>
      <c r="L67" s="153"/>
      <c r="M67" s="160"/>
      <c r="N67" s="154">
        <f t="shared" si="3"/>
        <v>999</v>
      </c>
      <c r="O67" s="160"/>
    </row>
    <row r="68" spans="1:15" s="72" customFormat="1" ht="18.75" customHeight="1" x14ac:dyDescent="0.25">
      <c r="A68" s="144">
        <v>62</v>
      </c>
      <c r="B68" s="145"/>
      <c r="C68" s="145"/>
      <c r="D68" s="146"/>
      <c r="E68" s="147"/>
      <c r="F68" s="161"/>
      <c r="G68" s="162"/>
      <c r="H68" s="150" t="e">
        <f>IF(AND(O68="",#REF!&gt;0,#REF!&lt;5),I68,)</f>
        <v>#REF!</v>
      </c>
      <c r="I68" s="151" t="str">
        <f>IF(D68="","ZZZ9",IF(AND(#REF!&gt;0,#REF!&lt;5),D68&amp;#REF!,D68&amp;"9"))</f>
        <v>ZZZ9</v>
      </c>
      <c r="J68" s="152">
        <f t="shared" si="4"/>
        <v>999</v>
      </c>
      <c r="K68" s="151">
        <f t="shared" si="5"/>
        <v>999</v>
      </c>
      <c r="L68" s="153"/>
      <c r="M68" s="160"/>
      <c r="N68" s="154">
        <f t="shared" si="3"/>
        <v>999</v>
      </c>
      <c r="O68" s="160"/>
    </row>
    <row r="69" spans="1:15" s="72" customFormat="1" ht="18.75" customHeight="1" x14ac:dyDescent="0.25">
      <c r="A69" s="144">
        <v>63</v>
      </c>
      <c r="B69" s="145"/>
      <c r="C69" s="145"/>
      <c r="D69" s="146"/>
      <c r="E69" s="147"/>
      <c r="F69" s="161"/>
      <c r="G69" s="162"/>
      <c r="H69" s="150" t="e">
        <f>IF(AND(O69="",#REF!&gt;0,#REF!&lt;5),I69,)</f>
        <v>#REF!</v>
      </c>
      <c r="I69" s="151" t="str">
        <f>IF(D69="","ZZZ9",IF(AND(#REF!&gt;0,#REF!&lt;5),D69&amp;#REF!,D69&amp;"9"))</f>
        <v>ZZZ9</v>
      </c>
      <c r="J69" s="152">
        <f t="shared" si="4"/>
        <v>999</v>
      </c>
      <c r="K69" s="151">
        <f t="shared" si="5"/>
        <v>999</v>
      </c>
      <c r="L69" s="153"/>
      <c r="M69" s="160"/>
      <c r="N69" s="154">
        <f t="shared" si="3"/>
        <v>999</v>
      </c>
      <c r="O69" s="160"/>
    </row>
    <row r="70" spans="1:15" s="72" customFormat="1" ht="18.75" customHeight="1" x14ac:dyDescent="0.25">
      <c r="A70" s="144">
        <v>64</v>
      </c>
      <c r="B70" s="145"/>
      <c r="C70" s="145"/>
      <c r="D70" s="146"/>
      <c r="E70" s="147"/>
      <c r="F70" s="161"/>
      <c r="G70" s="162"/>
      <c r="H70" s="150" t="e">
        <f>IF(AND(O70="",#REF!&gt;0,#REF!&lt;5),I70,)</f>
        <v>#REF!</v>
      </c>
      <c r="I70" s="151" t="str">
        <f>IF(D70="","ZZZ9",IF(AND(#REF!&gt;0,#REF!&lt;5),D70&amp;#REF!,D70&amp;"9"))</f>
        <v>ZZZ9</v>
      </c>
      <c r="J70" s="152">
        <f t="shared" si="4"/>
        <v>999</v>
      </c>
      <c r="K70" s="151">
        <f t="shared" si="5"/>
        <v>999</v>
      </c>
      <c r="L70" s="153"/>
      <c r="M70" s="160"/>
      <c r="N70" s="154">
        <f t="shared" si="3"/>
        <v>999</v>
      </c>
      <c r="O70" s="160"/>
    </row>
    <row r="71" spans="1:15" s="72" customFormat="1" ht="18.75" customHeight="1" x14ac:dyDescent="0.25">
      <c r="A71" s="144">
        <v>65</v>
      </c>
      <c r="B71" s="145"/>
      <c r="C71" s="145"/>
      <c r="D71" s="146"/>
      <c r="E71" s="147"/>
      <c r="F71" s="161"/>
      <c r="G71" s="162"/>
      <c r="H71" s="150" t="e">
        <f>IF(AND(O71="",#REF!&gt;0,#REF!&lt;5),I71,)</f>
        <v>#REF!</v>
      </c>
      <c r="I71" s="151" t="str">
        <f>IF(D71="","ZZZ9",IF(AND(#REF!&gt;0,#REF!&lt;5),D71&amp;#REF!,D71&amp;"9"))</f>
        <v>ZZZ9</v>
      </c>
      <c r="J71" s="152">
        <f t="shared" si="4"/>
        <v>999</v>
      </c>
      <c r="K71" s="151">
        <f t="shared" si="5"/>
        <v>999</v>
      </c>
      <c r="L71" s="153"/>
      <c r="M71" s="160"/>
      <c r="N71" s="154">
        <f t="shared" si="3"/>
        <v>999</v>
      </c>
      <c r="O71" s="160"/>
    </row>
    <row r="72" spans="1:15" s="72" customFormat="1" ht="18.75" customHeight="1" x14ac:dyDescent="0.25">
      <c r="A72" s="144">
        <v>66</v>
      </c>
      <c r="B72" s="145"/>
      <c r="C72" s="145"/>
      <c r="D72" s="146"/>
      <c r="E72" s="147"/>
      <c r="F72" s="161"/>
      <c r="G72" s="162"/>
      <c r="H72" s="150" t="e">
        <f>IF(AND(O72="",#REF!&gt;0,#REF!&lt;5),I72,)</f>
        <v>#REF!</v>
      </c>
      <c r="I72" s="151" t="str">
        <f>IF(D72="","ZZZ9",IF(AND(#REF!&gt;0,#REF!&lt;5),D72&amp;#REF!,D72&amp;"9"))</f>
        <v>ZZZ9</v>
      </c>
      <c r="J72" s="152">
        <f t="shared" si="4"/>
        <v>999</v>
      </c>
      <c r="K72" s="151">
        <f t="shared" si="5"/>
        <v>999</v>
      </c>
      <c r="L72" s="153"/>
      <c r="M72" s="160"/>
      <c r="N72" s="154">
        <f t="shared" si="3"/>
        <v>999</v>
      </c>
      <c r="O72" s="160"/>
    </row>
    <row r="73" spans="1:15" s="72" customFormat="1" ht="18.75" customHeight="1" x14ac:dyDescent="0.25">
      <c r="A73" s="144">
        <v>67</v>
      </c>
      <c r="B73" s="145"/>
      <c r="C73" s="145"/>
      <c r="D73" s="146"/>
      <c r="E73" s="147"/>
      <c r="F73" s="161"/>
      <c r="G73" s="162"/>
      <c r="H73" s="150" t="e">
        <f>IF(AND(O73="",#REF!&gt;0,#REF!&lt;5),I73,)</f>
        <v>#REF!</v>
      </c>
      <c r="I73" s="151" t="str">
        <f>IF(D73="","ZZZ9",IF(AND(#REF!&gt;0,#REF!&lt;5),D73&amp;#REF!,D73&amp;"9"))</f>
        <v>ZZZ9</v>
      </c>
      <c r="J73" s="152">
        <f t="shared" si="4"/>
        <v>999</v>
      </c>
      <c r="K73" s="151">
        <f t="shared" si="5"/>
        <v>999</v>
      </c>
      <c r="L73" s="153"/>
      <c r="M73" s="160"/>
      <c r="N73" s="154">
        <f t="shared" si="3"/>
        <v>999</v>
      </c>
      <c r="O73" s="160"/>
    </row>
    <row r="74" spans="1:15" s="72" customFormat="1" ht="18.75" customHeight="1" x14ac:dyDescent="0.25">
      <c r="A74" s="144">
        <v>68</v>
      </c>
      <c r="B74" s="145"/>
      <c r="C74" s="145"/>
      <c r="D74" s="146"/>
      <c r="E74" s="147"/>
      <c r="F74" s="161"/>
      <c r="G74" s="162"/>
      <c r="H74" s="150" t="e">
        <f>IF(AND(O74="",#REF!&gt;0,#REF!&lt;5),I74,)</f>
        <v>#REF!</v>
      </c>
      <c r="I74" s="151" t="str">
        <f>IF(D74="","ZZZ9",IF(AND(#REF!&gt;0,#REF!&lt;5),D74&amp;#REF!,D74&amp;"9"))</f>
        <v>ZZZ9</v>
      </c>
      <c r="J74" s="152">
        <f t="shared" si="4"/>
        <v>999</v>
      </c>
      <c r="K74" s="151">
        <f t="shared" si="5"/>
        <v>999</v>
      </c>
      <c r="L74" s="153"/>
      <c r="M74" s="160"/>
      <c r="N74" s="154">
        <f t="shared" si="3"/>
        <v>999</v>
      </c>
      <c r="O74" s="160"/>
    </row>
    <row r="75" spans="1:15" s="72" customFormat="1" ht="18.75" customHeight="1" x14ac:dyDescent="0.25">
      <c r="A75" s="144">
        <v>69</v>
      </c>
      <c r="B75" s="145"/>
      <c r="C75" s="145"/>
      <c r="D75" s="146"/>
      <c r="E75" s="147"/>
      <c r="F75" s="161"/>
      <c r="G75" s="162"/>
      <c r="H75" s="150" t="e">
        <f>IF(AND(O75="",#REF!&gt;0,#REF!&lt;5),I75,)</f>
        <v>#REF!</v>
      </c>
      <c r="I75" s="151" t="str">
        <f>IF(D75="","ZZZ9",IF(AND(#REF!&gt;0,#REF!&lt;5),D75&amp;#REF!,D75&amp;"9"))</f>
        <v>ZZZ9</v>
      </c>
      <c r="J75" s="152">
        <f t="shared" si="4"/>
        <v>999</v>
      </c>
      <c r="K75" s="151">
        <f t="shared" si="5"/>
        <v>999</v>
      </c>
      <c r="L75" s="153"/>
      <c r="M75" s="160"/>
      <c r="N75" s="154">
        <f t="shared" si="3"/>
        <v>999</v>
      </c>
      <c r="O75" s="160"/>
    </row>
    <row r="76" spans="1:15" s="72" customFormat="1" ht="18.75" customHeight="1" x14ac:dyDescent="0.25">
      <c r="A76" s="144">
        <v>70</v>
      </c>
      <c r="B76" s="145"/>
      <c r="C76" s="145"/>
      <c r="D76" s="146"/>
      <c r="E76" s="147"/>
      <c r="F76" s="161"/>
      <c r="G76" s="162"/>
      <c r="H76" s="150" t="e">
        <f>IF(AND(O76="",#REF!&gt;0,#REF!&lt;5),I76,)</f>
        <v>#REF!</v>
      </c>
      <c r="I76" s="151" t="str">
        <f>IF(D76="","ZZZ9",IF(AND(#REF!&gt;0,#REF!&lt;5),D76&amp;#REF!,D76&amp;"9"))</f>
        <v>ZZZ9</v>
      </c>
      <c r="J76" s="152">
        <f t="shared" si="4"/>
        <v>999</v>
      </c>
      <c r="K76" s="151">
        <f t="shared" si="5"/>
        <v>999</v>
      </c>
      <c r="L76" s="153"/>
      <c r="M76" s="160"/>
      <c r="N76" s="154">
        <f t="shared" si="3"/>
        <v>999</v>
      </c>
      <c r="O76" s="160"/>
    </row>
    <row r="77" spans="1:15" s="72" customFormat="1" ht="18.75" customHeight="1" x14ac:dyDescent="0.25">
      <c r="A77" s="144">
        <v>71</v>
      </c>
      <c r="B77" s="145"/>
      <c r="C77" s="145"/>
      <c r="D77" s="146"/>
      <c r="E77" s="147"/>
      <c r="F77" s="161"/>
      <c r="G77" s="162"/>
      <c r="H77" s="150" t="e">
        <f>IF(AND(O77="",#REF!&gt;0,#REF!&lt;5),I77,)</f>
        <v>#REF!</v>
      </c>
      <c r="I77" s="151" t="str">
        <f>IF(D77="","ZZZ9",IF(AND(#REF!&gt;0,#REF!&lt;5),D77&amp;#REF!,D77&amp;"9"))</f>
        <v>ZZZ9</v>
      </c>
      <c r="J77" s="152">
        <f t="shared" si="4"/>
        <v>999</v>
      </c>
      <c r="K77" s="151">
        <f t="shared" si="5"/>
        <v>999</v>
      </c>
      <c r="L77" s="153"/>
      <c r="M77" s="160"/>
      <c r="N77" s="154">
        <f t="shared" si="3"/>
        <v>999</v>
      </c>
      <c r="O77" s="160"/>
    </row>
    <row r="78" spans="1:15" s="72" customFormat="1" ht="18.75" customHeight="1" x14ac:dyDescent="0.25">
      <c r="A78" s="144">
        <v>72</v>
      </c>
      <c r="B78" s="145"/>
      <c r="C78" s="145"/>
      <c r="D78" s="146"/>
      <c r="E78" s="147"/>
      <c r="F78" s="161"/>
      <c r="G78" s="162"/>
      <c r="H78" s="150" t="e">
        <f>IF(AND(O78="",#REF!&gt;0,#REF!&lt;5),I78,)</f>
        <v>#REF!</v>
      </c>
      <c r="I78" s="151" t="str">
        <f>IF(D78="","ZZZ9",IF(AND(#REF!&gt;0,#REF!&lt;5),D78&amp;#REF!,D78&amp;"9"))</f>
        <v>ZZZ9</v>
      </c>
      <c r="J78" s="152">
        <f t="shared" si="4"/>
        <v>999</v>
      </c>
      <c r="K78" s="151">
        <f t="shared" si="5"/>
        <v>999</v>
      </c>
      <c r="L78" s="153"/>
      <c r="M78" s="160"/>
      <c r="N78" s="154">
        <f t="shared" si="3"/>
        <v>999</v>
      </c>
      <c r="O78" s="160"/>
    </row>
    <row r="79" spans="1:15" s="72" customFormat="1" ht="18.75" customHeight="1" x14ac:dyDescent="0.25">
      <c r="A79" s="144">
        <v>73</v>
      </c>
      <c r="B79" s="145"/>
      <c r="C79" s="145"/>
      <c r="D79" s="146"/>
      <c r="E79" s="147"/>
      <c r="F79" s="161"/>
      <c r="G79" s="162"/>
      <c r="H79" s="150" t="e">
        <f>IF(AND(O79="",#REF!&gt;0,#REF!&lt;5),I79,)</f>
        <v>#REF!</v>
      </c>
      <c r="I79" s="151" t="str">
        <f>IF(D79="","ZZZ9",IF(AND(#REF!&gt;0,#REF!&lt;5),D79&amp;#REF!,D79&amp;"9"))</f>
        <v>ZZZ9</v>
      </c>
      <c r="J79" s="152">
        <f t="shared" si="4"/>
        <v>999</v>
      </c>
      <c r="K79" s="151">
        <f t="shared" si="5"/>
        <v>999</v>
      </c>
      <c r="L79" s="153"/>
      <c r="M79" s="160"/>
      <c r="N79" s="154">
        <f t="shared" si="3"/>
        <v>999</v>
      </c>
      <c r="O79" s="160"/>
    </row>
    <row r="80" spans="1:15" s="72" customFormat="1" ht="18.75" customHeight="1" x14ac:dyDescent="0.25">
      <c r="A80" s="144">
        <v>74</v>
      </c>
      <c r="B80" s="145"/>
      <c r="C80" s="145"/>
      <c r="D80" s="146"/>
      <c r="E80" s="147"/>
      <c r="F80" s="161"/>
      <c r="G80" s="162"/>
      <c r="H80" s="150" t="e">
        <f>IF(AND(O80="",#REF!&gt;0,#REF!&lt;5),I80,)</f>
        <v>#REF!</v>
      </c>
      <c r="I80" s="151" t="str">
        <f>IF(D80="","ZZZ9",IF(AND(#REF!&gt;0,#REF!&lt;5),D80&amp;#REF!,D80&amp;"9"))</f>
        <v>ZZZ9</v>
      </c>
      <c r="J80" s="152">
        <f t="shared" si="4"/>
        <v>999</v>
      </c>
      <c r="K80" s="151">
        <f t="shared" si="5"/>
        <v>999</v>
      </c>
      <c r="L80" s="153"/>
      <c r="M80" s="160"/>
      <c r="N80" s="154">
        <f t="shared" si="3"/>
        <v>999</v>
      </c>
      <c r="O80" s="160"/>
    </row>
    <row r="81" spans="1:15" s="72" customFormat="1" ht="18.75" customHeight="1" x14ac:dyDescent="0.25">
      <c r="A81" s="144">
        <v>75</v>
      </c>
      <c r="B81" s="145"/>
      <c r="C81" s="145"/>
      <c r="D81" s="146"/>
      <c r="E81" s="147"/>
      <c r="F81" s="161"/>
      <c r="G81" s="162"/>
      <c r="H81" s="150" t="e">
        <f>IF(AND(O81="",#REF!&gt;0,#REF!&lt;5),I81,)</f>
        <v>#REF!</v>
      </c>
      <c r="I81" s="151" t="str">
        <f>IF(D81="","ZZZ9",IF(AND(#REF!&gt;0,#REF!&lt;5),D81&amp;#REF!,D81&amp;"9"))</f>
        <v>ZZZ9</v>
      </c>
      <c r="J81" s="152">
        <f t="shared" si="4"/>
        <v>999</v>
      </c>
      <c r="K81" s="151">
        <f t="shared" si="5"/>
        <v>999</v>
      </c>
      <c r="L81" s="153"/>
      <c r="M81" s="160"/>
      <c r="N81" s="154">
        <f t="shared" si="3"/>
        <v>999</v>
      </c>
      <c r="O81" s="160"/>
    </row>
    <row r="82" spans="1:15" s="72" customFormat="1" ht="18.75" customHeight="1" x14ac:dyDescent="0.25">
      <c r="A82" s="144">
        <v>76</v>
      </c>
      <c r="B82" s="145"/>
      <c r="C82" s="145"/>
      <c r="D82" s="146"/>
      <c r="E82" s="147"/>
      <c r="F82" s="161"/>
      <c r="G82" s="162"/>
      <c r="H82" s="150" t="e">
        <f>IF(AND(O82="",#REF!&gt;0,#REF!&lt;5),I82,)</f>
        <v>#REF!</v>
      </c>
      <c r="I82" s="151" t="str">
        <f>IF(D82="","ZZZ9",IF(AND(#REF!&gt;0,#REF!&lt;5),D82&amp;#REF!,D82&amp;"9"))</f>
        <v>ZZZ9</v>
      </c>
      <c r="J82" s="152">
        <f t="shared" si="4"/>
        <v>999</v>
      </c>
      <c r="K82" s="151">
        <f t="shared" si="5"/>
        <v>999</v>
      </c>
      <c r="L82" s="153"/>
      <c r="M82" s="160"/>
      <c r="N82" s="154">
        <f t="shared" si="3"/>
        <v>999</v>
      </c>
      <c r="O82" s="160"/>
    </row>
    <row r="83" spans="1:15" s="72" customFormat="1" ht="18.75" customHeight="1" x14ac:dyDescent="0.25">
      <c r="A83" s="144">
        <v>77</v>
      </c>
      <c r="B83" s="145"/>
      <c r="C83" s="145"/>
      <c r="D83" s="146"/>
      <c r="E83" s="147"/>
      <c r="F83" s="161"/>
      <c r="G83" s="162"/>
      <c r="H83" s="150" t="e">
        <f>IF(AND(O83="",#REF!&gt;0,#REF!&lt;5),I83,)</f>
        <v>#REF!</v>
      </c>
      <c r="I83" s="151" t="str">
        <f>IF(D83="","ZZZ9",IF(AND(#REF!&gt;0,#REF!&lt;5),D83&amp;#REF!,D83&amp;"9"))</f>
        <v>ZZZ9</v>
      </c>
      <c r="J83" s="152">
        <f t="shared" si="4"/>
        <v>999</v>
      </c>
      <c r="K83" s="151">
        <f t="shared" si="5"/>
        <v>999</v>
      </c>
      <c r="L83" s="153"/>
      <c r="M83" s="160"/>
      <c r="N83" s="154">
        <f t="shared" si="3"/>
        <v>999</v>
      </c>
      <c r="O83" s="160"/>
    </row>
    <row r="84" spans="1:15" s="72" customFormat="1" ht="18.75" customHeight="1" x14ac:dyDescent="0.25">
      <c r="A84" s="144">
        <v>78</v>
      </c>
      <c r="B84" s="145"/>
      <c r="C84" s="145"/>
      <c r="D84" s="146"/>
      <c r="E84" s="147"/>
      <c r="F84" s="161"/>
      <c r="G84" s="162"/>
      <c r="H84" s="150" t="e">
        <f>IF(AND(O84="",#REF!&gt;0,#REF!&lt;5),I84,)</f>
        <v>#REF!</v>
      </c>
      <c r="I84" s="151" t="str">
        <f>IF(D84="","ZZZ9",IF(AND(#REF!&gt;0,#REF!&lt;5),D84&amp;#REF!,D84&amp;"9"))</f>
        <v>ZZZ9</v>
      </c>
      <c r="J84" s="152">
        <f t="shared" si="4"/>
        <v>999</v>
      </c>
      <c r="K84" s="151">
        <f t="shared" si="5"/>
        <v>999</v>
      </c>
      <c r="L84" s="153"/>
      <c r="M84" s="160"/>
      <c r="N84" s="154">
        <f t="shared" si="3"/>
        <v>999</v>
      </c>
      <c r="O84" s="160"/>
    </row>
    <row r="85" spans="1:15" s="72" customFormat="1" ht="18.75" customHeight="1" x14ac:dyDescent="0.25">
      <c r="A85" s="144">
        <v>79</v>
      </c>
      <c r="B85" s="145"/>
      <c r="C85" s="145"/>
      <c r="D85" s="146"/>
      <c r="E85" s="147"/>
      <c r="F85" s="161"/>
      <c r="G85" s="162"/>
      <c r="H85" s="150" t="e">
        <f>IF(AND(O85="",#REF!&gt;0,#REF!&lt;5),I85,)</f>
        <v>#REF!</v>
      </c>
      <c r="I85" s="151" t="str">
        <f>IF(D85="","ZZZ9",IF(AND(#REF!&gt;0,#REF!&lt;5),D85&amp;#REF!,D85&amp;"9"))</f>
        <v>ZZZ9</v>
      </c>
      <c r="J85" s="152">
        <f t="shared" si="4"/>
        <v>999</v>
      </c>
      <c r="K85" s="151">
        <f t="shared" si="5"/>
        <v>999</v>
      </c>
      <c r="L85" s="153"/>
      <c r="M85" s="160"/>
      <c r="N85" s="154">
        <f t="shared" si="3"/>
        <v>999</v>
      </c>
      <c r="O85" s="160"/>
    </row>
    <row r="86" spans="1:15" s="72" customFormat="1" ht="18.75" customHeight="1" x14ac:dyDescent="0.25">
      <c r="A86" s="144">
        <v>80</v>
      </c>
      <c r="B86" s="145"/>
      <c r="C86" s="145"/>
      <c r="D86" s="146"/>
      <c r="E86" s="147"/>
      <c r="F86" s="161"/>
      <c r="G86" s="162"/>
      <c r="H86" s="150" t="e">
        <f>IF(AND(O86="",#REF!&gt;0,#REF!&lt;5),I86,)</f>
        <v>#REF!</v>
      </c>
      <c r="I86" s="151" t="str">
        <f>IF(D86="","ZZZ9",IF(AND(#REF!&gt;0,#REF!&lt;5),D86&amp;#REF!,D86&amp;"9"))</f>
        <v>ZZZ9</v>
      </c>
      <c r="J86" s="152">
        <f t="shared" si="4"/>
        <v>999</v>
      </c>
      <c r="K86" s="151">
        <f t="shared" si="5"/>
        <v>999</v>
      </c>
      <c r="L86" s="153"/>
      <c r="M86" s="160"/>
      <c r="N86" s="154">
        <f t="shared" si="3"/>
        <v>999</v>
      </c>
      <c r="O86" s="160"/>
    </row>
    <row r="87" spans="1:15" s="72" customFormat="1" ht="18.75" customHeight="1" x14ac:dyDescent="0.25">
      <c r="A87" s="144">
        <v>81</v>
      </c>
      <c r="B87" s="145"/>
      <c r="C87" s="145"/>
      <c r="D87" s="146"/>
      <c r="E87" s="147"/>
      <c r="F87" s="161"/>
      <c r="G87" s="162"/>
      <c r="H87" s="150" t="e">
        <f>IF(AND(O87="",#REF!&gt;0,#REF!&lt;5),I87,)</f>
        <v>#REF!</v>
      </c>
      <c r="I87" s="151" t="str">
        <f>IF(D87="","ZZZ9",IF(AND(#REF!&gt;0,#REF!&lt;5),D87&amp;#REF!,D87&amp;"9"))</f>
        <v>ZZZ9</v>
      </c>
      <c r="J87" s="152">
        <f t="shared" si="4"/>
        <v>999</v>
      </c>
      <c r="K87" s="151">
        <f t="shared" si="5"/>
        <v>999</v>
      </c>
      <c r="L87" s="153"/>
      <c r="M87" s="160"/>
      <c r="N87" s="154">
        <f t="shared" si="3"/>
        <v>999</v>
      </c>
      <c r="O87" s="160"/>
    </row>
    <row r="88" spans="1:15" s="72" customFormat="1" ht="18.75" customHeight="1" x14ac:dyDescent="0.25">
      <c r="A88" s="144">
        <v>82</v>
      </c>
      <c r="B88" s="145"/>
      <c r="C88" s="145"/>
      <c r="D88" s="146"/>
      <c r="E88" s="147"/>
      <c r="F88" s="161"/>
      <c r="G88" s="162"/>
      <c r="H88" s="150" t="e">
        <f>IF(AND(O88="",#REF!&gt;0,#REF!&lt;5),I88,)</f>
        <v>#REF!</v>
      </c>
      <c r="I88" s="151" t="str">
        <f>IF(D88="","ZZZ9",IF(AND(#REF!&gt;0,#REF!&lt;5),D88&amp;#REF!,D88&amp;"9"))</f>
        <v>ZZZ9</v>
      </c>
      <c r="J88" s="152">
        <f t="shared" si="4"/>
        <v>999</v>
      </c>
      <c r="K88" s="151">
        <f t="shared" si="5"/>
        <v>999</v>
      </c>
      <c r="L88" s="153"/>
      <c r="M88" s="160"/>
      <c r="N88" s="154">
        <f t="shared" si="3"/>
        <v>999</v>
      </c>
      <c r="O88" s="160"/>
    </row>
    <row r="89" spans="1:15" s="72" customFormat="1" ht="18.75" customHeight="1" x14ac:dyDescent="0.25">
      <c r="A89" s="144">
        <v>83</v>
      </c>
      <c r="B89" s="145"/>
      <c r="C89" s="145"/>
      <c r="D89" s="146"/>
      <c r="E89" s="147"/>
      <c r="F89" s="161"/>
      <c r="G89" s="162"/>
      <c r="H89" s="150" t="e">
        <f>IF(AND(O89="",#REF!&gt;0,#REF!&lt;5),I89,)</f>
        <v>#REF!</v>
      </c>
      <c r="I89" s="151" t="str">
        <f>IF(D89="","ZZZ9",IF(AND(#REF!&gt;0,#REF!&lt;5),D89&amp;#REF!,D89&amp;"9"))</f>
        <v>ZZZ9</v>
      </c>
      <c r="J89" s="152">
        <f t="shared" si="4"/>
        <v>999</v>
      </c>
      <c r="K89" s="151">
        <f t="shared" si="5"/>
        <v>999</v>
      </c>
      <c r="L89" s="153"/>
      <c r="M89" s="160"/>
      <c r="N89" s="154">
        <f t="shared" si="3"/>
        <v>999</v>
      </c>
      <c r="O89" s="160"/>
    </row>
    <row r="90" spans="1:15" s="72" customFormat="1" ht="18.75" customHeight="1" x14ac:dyDescent="0.25">
      <c r="A90" s="144">
        <v>84</v>
      </c>
      <c r="B90" s="145"/>
      <c r="C90" s="145"/>
      <c r="D90" s="146"/>
      <c r="E90" s="147"/>
      <c r="F90" s="161"/>
      <c r="G90" s="162"/>
      <c r="H90" s="150" t="e">
        <f>IF(AND(O90="",#REF!&gt;0,#REF!&lt;5),I90,)</f>
        <v>#REF!</v>
      </c>
      <c r="I90" s="151" t="str">
        <f>IF(D90="","ZZZ9",IF(AND(#REF!&gt;0,#REF!&lt;5),D90&amp;#REF!,D90&amp;"9"))</f>
        <v>ZZZ9</v>
      </c>
      <c r="J90" s="152">
        <f t="shared" si="4"/>
        <v>999</v>
      </c>
      <c r="K90" s="151">
        <f t="shared" si="5"/>
        <v>999</v>
      </c>
      <c r="L90" s="153"/>
      <c r="M90" s="160"/>
      <c r="N90" s="154">
        <f t="shared" si="3"/>
        <v>999</v>
      </c>
      <c r="O90" s="160"/>
    </row>
    <row r="91" spans="1:15" s="72" customFormat="1" ht="18.75" customHeight="1" x14ac:dyDescent="0.25">
      <c r="A91" s="144">
        <v>85</v>
      </c>
      <c r="B91" s="145"/>
      <c r="C91" s="145"/>
      <c r="D91" s="146"/>
      <c r="E91" s="147"/>
      <c r="F91" s="161"/>
      <c r="G91" s="162"/>
      <c r="H91" s="150" t="e">
        <f>IF(AND(O91="",#REF!&gt;0,#REF!&lt;5),I91,)</f>
        <v>#REF!</v>
      </c>
      <c r="I91" s="151" t="str">
        <f>IF(D91="","ZZZ9",IF(AND(#REF!&gt;0,#REF!&lt;5),D91&amp;#REF!,D91&amp;"9"))</f>
        <v>ZZZ9</v>
      </c>
      <c r="J91" s="152">
        <f t="shared" si="4"/>
        <v>999</v>
      </c>
      <c r="K91" s="151">
        <f t="shared" si="5"/>
        <v>999</v>
      </c>
      <c r="L91" s="153"/>
      <c r="M91" s="160"/>
      <c r="N91" s="154">
        <f t="shared" si="3"/>
        <v>999</v>
      </c>
      <c r="O91" s="160"/>
    </row>
    <row r="92" spans="1:15" s="72" customFormat="1" ht="18.75" customHeight="1" x14ac:dyDescent="0.25">
      <c r="A92" s="144">
        <v>86</v>
      </c>
      <c r="B92" s="145"/>
      <c r="C92" s="145"/>
      <c r="D92" s="146"/>
      <c r="E92" s="147"/>
      <c r="F92" s="161"/>
      <c r="G92" s="162"/>
      <c r="H92" s="150" t="e">
        <f>IF(AND(O92="",#REF!&gt;0,#REF!&lt;5),I92,)</f>
        <v>#REF!</v>
      </c>
      <c r="I92" s="151" t="str">
        <f>IF(D92="","ZZZ9",IF(AND(#REF!&gt;0,#REF!&lt;5),D92&amp;#REF!,D92&amp;"9"))</f>
        <v>ZZZ9</v>
      </c>
      <c r="J92" s="152">
        <f t="shared" si="4"/>
        <v>999</v>
      </c>
      <c r="K92" s="151">
        <f t="shared" si="5"/>
        <v>999</v>
      </c>
      <c r="L92" s="153"/>
      <c r="M92" s="160"/>
      <c r="N92" s="154">
        <f t="shared" si="3"/>
        <v>999</v>
      </c>
      <c r="O92" s="160"/>
    </row>
    <row r="93" spans="1:15" s="72" customFormat="1" ht="18.75" customHeight="1" x14ac:dyDescent="0.25">
      <c r="A93" s="144">
        <v>87</v>
      </c>
      <c r="B93" s="145"/>
      <c r="C93" s="145"/>
      <c r="D93" s="146"/>
      <c r="E93" s="147"/>
      <c r="F93" s="161"/>
      <c r="G93" s="162"/>
      <c r="H93" s="150" t="e">
        <f>IF(AND(O93="",#REF!&gt;0,#REF!&lt;5),I93,)</f>
        <v>#REF!</v>
      </c>
      <c r="I93" s="151" t="str">
        <f>IF(D93="","ZZZ9",IF(AND(#REF!&gt;0,#REF!&lt;5),D93&amp;#REF!,D93&amp;"9"))</f>
        <v>ZZZ9</v>
      </c>
      <c r="J93" s="152">
        <f t="shared" si="4"/>
        <v>999</v>
      </c>
      <c r="K93" s="151">
        <f t="shared" si="5"/>
        <v>999</v>
      </c>
      <c r="L93" s="153"/>
      <c r="M93" s="160"/>
      <c r="N93" s="154">
        <f t="shared" si="3"/>
        <v>999</v>
      </c>
      <c r="O93" s="160"/>
    </row>
    <row r="94" spans="1:15" s="72" customFormat="1" ht="18.75" customHeight="1" x14ac:dyDescent="0.25">
      <c r="A94" s="144">
        <v>88</v>
      </c>
      <c r="B94" s="145"/>
      <c r="C94" s="145"/>
      <c r="D94" s="146"/>
      <c r="E94" s="147"/>
      <c r="F94" s="161"/>
      <c r="G94" s="162"/>
      <c r="H94" s="150" t="e">
        <f>IF(AND(O94="",#REF!&gt;0,#REF!&lt;5),I94,)</f>
        <v>#REF!</v>
      </c>
      <c r="I94" s="151" t="str">
        <f>IF(D94="","ZZZ9",IF(AND(#REF!&gt;0,#REF!&lt;5),D94&amp;#REF!,D94&amp;"9"))</f>
        <v>ZZZ9</v>
      </c>
      <c r="J94" s="152">
        <f t="shared" si="4"/>
        <v>999</v>
      </c>
      <c r="K94" s="151">
        <f t="shared" si="5"/>
        <v>999</v>
      </c>
      <c r="L94" s="153"/>
      <c r="M94" s="160"/>
      <c r="N94" s="154">
        <f t="shared" ref="N94:N122" si="6">IF(L94="DA",1,IF(L94="WC",2,IF(L94="SE",3,IF(L94="Q",4,IF(L94="LL",5,999)))))</f>
        <v>999</v>
      </c>
      <c r="O94" s="160"/>
    </row>
    <row r="95" spans="1:15" s="72" customFormat="1" ht="18.75" customHeight="1" x14ac:dyDescent="0.25">
      <c r="A95" s="144">
        <v>89</v>
      </c>
      <c r="B95" s="145"/>
      <c r="C95" s="145"/>
      <c r="D95" s="146"/>
      <c r="E95" s="147"/>
      <c r="F95" s="161"/>
      <c r="G95" s="162"/>
      <c r="H95" s="150" t="e">
        <f>IF(AND(O95="",#REF!&gt;0,#REF!&lt;5),I95,)</f>
        <v>#REF!</v>
      </c>
      <c r="I95" s="151" t="str">
        <f>IF(D95="","ZZZ9",IF(AND(#REF!&gt;0,#REF!&lt;5),D95&amp;#REF!,D95&amp;"9"))</f>
        <v>ZZZ9</v>
      </c>
      <c r="J95" s="152">
        <f t="shared" si="4"/>
        <v>999</v>
      </c>
      <c r="K95" s="151">
        <f t="shared" si="5"/>
        <v>999</v>
      </c>
      <c r="L95" s="153"/>
      <c r="M95" s="160"/>
      <c r="N95" s="154">
        <f t="shared" si="6"/>
        <v>999</v>
      </c>
      <c r="O95" s="160"/>
    </row>
    <row r="96" spans="1:15" s="72" customFormat="1" ht="18.75" customHeight="1" x14ac:dyDescent="0.25">
      <c r="A96" s="144">
        <v>90</v>
      </c>
      <c r="B96" s="145"/>
      <c r="C96" s="145"/>
      <c r="D96" s="146"/>
      <c r="E96" s="147"/>
      <c r="F96" s="161"/>
      <c r="G96" s="162"/>
      <c r="H96" s="150" t="e">
        <f>IF(AND(O96="",#REF!&gt;0,#REF!&lt;5),I96,)</f>
        <v>#REF!</v>
      </c>
      <c r="I96" s="151" t="str">
        <f>IF(D96="","ZZZ9",IF(AND(#REF!&gt;0,#REF!&lt;5),D96&amp;#REF!,D96&amp;"9"))</f>
        <v>ZZZ9</v>
      </c>
      <c r="J96" s="152">
        <f t="shared" si="4"/>
        <v>999</v>
      </c>
      <c r="K96" s="151">
        <f t="shared" si="5"/>
        <v>999</v>
      </c>
      <c r="L96" s="153"/>
      <c r="M96" s="160"/>
      <c r="N96" s="154">
        <f t="shared" si="6"/>
        <v>999</v>
      </c>
      <c r="O96" s="160"/>
    </row>
    <row r="97" spans="1:15" s="72" customFormat="1" ht="18.75" customHeight="1" x14ac:dyDescent="0.25">
      <c r="A97" s="144">
        <v>91</v>
      </c>
      <c r="B97" s="145"/>
      <c r="C97" s="145"/>
      <c r="D97" s="146"/>
      <c r="E97" s="147"/>
      <c r="F97" s="161"/>
      <c r="G97" s="162"/>
      <c r="H97" s="150" t="e">
        <f>IF(AND(O97="",#REF!&gt;0,#REF!&lt;5),I97,)</f>
        <v>#REF!</v>
      </c>
      <c r="I97" s="151" t="str">
        <f>IF(D97="","ZZZ9",IF(AND(#REF!&gt;0,#REF!&lt;5),D97&amp;#REF!,D97&amp;"9"))</f>
        <v>ZZZ9</v>
      </c>
      <c r="J97" s="152">
        <f t="shared" ref="J97:J122" si="7">IF(O97="",999,O97)</f>
        <v>999</v>
      </c>
      <c r="K97" s="151">
        <f t="shared" ref="K97:K122" si="8">IF(N97=999,999,1)</f>
        <v>999</v>
      </c>
      <c r="L97" s="153"/>
      <c r="M97" s="160"/>
      <c r="N97" s="154">
        <f t="shared" si="6"/>
        <v>999</v>
      </c>
      <c r="O97" s="160"/>
    </row>
    <row r="98" spans="1:15" s="72" customFormat="1" ht="18.75" customHeight="1" x14ac:dyDescent="0.25">
      <c r="A98" s="144">
        <v>92</v>
      </c>
      <c r="B98" s="145"/>
      <c r="C98" s="145"/>
      <c r="D98" s="146"/>
      <c r="E98" s="147"/>
      <c r="F98" s="161"/>
      <c r="G98" s="162"/>
      <c r="H98" s="150" t="e">
        <f>IF(AND(O98="",#REF!&gt;0,#REF!&lt;5),I98,)</f>
        <v>#REF!</v>
      </c>
      <c r="I98" s="151" t="str">
        <f>IF(D98="","ZZZ9",IF(AND(#REF!&gt;0,#REF!&lt;5),D98&amp;#REF!,D98&amp;"9"))</f>
        <v>ZZZ9</v>
      </c>
      <c r="J98" s="152">
        <f t="shared" si="7"/>
        <v>999</v>
      </c>
      <c r="K98" s="151">
        <f t="shared" si="8"/>
        <v>999</v>
      </c>
      <c r="L98" s="153"/>
      <c r="M98" s="160"/>
      <c r="N98" s="154">
        <f t="shared" si="6"/>
        <v>999</v>
      </c>
      <c r="O98" s="160"/>
    </row>
    <row r="99" spans="1:15" s="72" customFormat="1" ht="18.75" customHeight="1" x14ac:dyDescent="0.25">
      <c r="A99" s="144">
        <v>93</v>
      </c>
      <c r="B99" s="145"/>
      <c r="C99" s="145"/>
      <c r="D99" s="146"/>
      <c r="E99" s="147"/>
      <c r="F99" s="161"/>
      <c r="G99" s="162"/>
      <c r="H99" s="150" t="e">
        <f>IF(AND(O99="",#REF!&gt;0,#REF!&lt;5),I99,)</f>
        <v>#REF!</v>
      </c>
      <c r="I99" s="151" t="str">
        <f>IF(D99="","ZZZ9",IF(AND(#REF!&gt;0,#REF!&lt;5),D99&amp;#REF!,D99&amp;"9"))</f>
        <v>ZZZ9</v>
      </c>
      <c r="J99" s="152">
        <f t="shared" si="7"/>
        <v>999</v>
      </c>
      <c r="K99" s="151">
        <f t="shared" si="8"/>
        <v>999</v>
      </c>
      <c r="L99" s="153"/>
      <c r="M99" s="160"/>
      <c r="N99" s="154">
        <f t="shared" si="6"/>
        <v>999</v>
      </c>
      <c r="O99" s="160"/>
    </row>
    <row r="100" spans="1:15" s="72" customFormat="1" ht="18.75" customHeight="1" x14ac:dyDescent="0.25">
      <c r="A100" s="144">
        <v>94</v>
      </c>
      <c r="B100" s="145"/>
      <c r="C100" s="145"/>
      <c r="D100" s="146"/>
      <c r="E100" s="147"/>
      <c r="F100" s="161"/>
      <c r="G100" s="162"/>
      <c r="H100" s="150" t="e">
        <f>IF(AND(O100="",#REF!&gt;0,#REF!&lt;5),I100,)</f>
        <v>#REF!</v>
      </c>
      <c r="I100" s="151" t="str">
        <f>IF(D100="","ZZZ9",IF(AND(#REF!&gt;0,#REF!&lt;5),D100&amp;#REF!,D100&amp;"9"))</f>
        <v>ZZZ9</v>
      </c>
      <c r="J100" s="152">
        <f t="shared" si="7"/>
        <v>999</v>
      </c>
      <c r="K100" s="151">
        <f t="shared" si="8"/>
        <v>999</v>
      </c>
      <c r="L100" s="153"/>
      <c r="M100" s="160"/>
      <c r="N100" s="154">
        <f t="shared" si="6"/>
        <v>999</v>
      </c>
      <c r="O100" s="160"/>
    </row>
    <row r="101" spans="1:15" s="72" customFormat="1" ht="18.75" customHeight="1" x14ac:dyDescent="0.25">
      <c r="A101" s="144">
        <v>95</v>
      </c>
      <c r="B101" s="145"/>
      <c r="C101" s="145"/>
      <c r="D101" s="146"/>
      <c r="E101" s="147"/>
      <c r="F101" s="161"/>
      <c r="G101" s="162"/>
      <c r="H101" s="150" t="e">
        <f>IF(AND(O101="",#REF!&gt;0,#REF!&lt;5),I101,)</f>
        <v>#REF!</v>
      </c>
      <c r="I101" s="151" t="str">
        <f>IF(D101="","ZZZ9",IF(AND(#REF!&gt;0,#REF!&lt;5),D101&amp;#REF!,D101&amp;"9"))</f>
        <v>ZZZ9</v>
      </c>
      <c r="J101" s="152">
        <f t="shared" si="7"/>
        <v>999</v>
      </c>
      <c r="K101" s="151">
        <f t="shared" si="8"/>
        <v>999</v>
      </c>
      <c r="L101" s="153"/>
      <c r="M101" s="160"/>
      <c r="N101" s="154">
        <f t="shared" si="6"/>
        <v>999</v>
      </c>
      <c r="O101" s="160"/>
    </row>
    <row r="102" spans="1:15" s="72" customFormat="1" ht="18.75" customHeight="1" x14ac:dyDescent="0.25">
      <c r="A102" s="144">
        <v>96</v>
      </c>
      <c r="B102" s="145"/>
      <c r="C102" s="145"/>
      <c r="D102" s="146"/>
      <c r="E102" s="147"/>
      <c r="F102" s="161"/>
      <c r="G102" s="162"/>
      <c r="H102" s="150" t="e">
        <f>IF(AND(O102="",#REF!&gt;0,#REF!&lt;5),I102,)</f>
        <v>#REF!</v>
      </c>
      <c r="I102" s="151" t="str">
        <f>IF(D102="","ZZZ9",IF(AND(#REF!&gt;0,#REF!&lt;5),D102&amp;#REF!,D102&amp;"9"))</f>
        <v>ZZZ9</v>
      </c>
      <c r="J102" s="152">
        <f t="shared" si="7"/>
        <v>999</v>
      </c>
      <c r="K102" s="151">
        <f t="shared" si="8"/>
        <v>999</v>
      </c>
      <c r="L102" s="153"/>
      <c r="M102" s="160"/>
      <c r="N102" s="154">
        <f t="shared" si="6"/>
        <v>999</v>
      </c>
      <c r="O102" s="160"/>
    </row>
    <row r="103" spans="1:15" s="72" customFormat="1" ht="18.75" customHeight="1" x14ac:dyDescent="0.25">
      <c r="A103" s="144">
        <v>97</v>
      </c>
      <c r="B103" s="145"/>
      <c r="C103" s="145"/>
      <c r="D103" s="146"/>
      <c r="E103" s="147"/>
      <c r="F103" s="161"/>
      <c r="G103" s="162"/>
      <c r="H103" s="150" t="e">
        <f>IF(AND(O103="",#REF!&gt;0,#REF!&lt;5),I103,)</f>
        <v>#REF!</v>
      </c>
      <c r="I103" s="151" t="str">
        <f>IF(D103="","ZZZ9",IF(AND(#REF!&gt;0,#REF!&lt;5),D103&amp;#REF!,D103&amp;"9"))</f>
        <v>ZZZ9</v>
      </c>
      <c r="J103" s="152">
        <f t="shared" si="7"/>
        <v>999</v>
      </c>
      <c r="K103" s="151">
        <f t="shared" si="8"/>
        <v>999</v>
      </c>
      <c r="L103" s="153"/>
      <c r="M103" s="160"/>
      <c r="N103" s="154">
        <f t="shared" si="6"/>
        <v>999</v>
      </c>
      <c r="O103" s="160"/>
    </row>
    <row r="104" spans="1:15" s="72" customFormat="1" ht="18.75" customHeight="1" x14ac:dyDescent="0.25">
      <c r="A104" s="144">
        <v>98</v>
      </c>
      <c r="B104" s="145"/>
      <c r="C104" s="145"/>
      <c r="D104" s="146"/>
      <c r="E104" s="147"/>
      <c r="F104" s="161"/>
      <c r="G104" s="162"/>
      <c r="H104" s="150" t="e">
        <f>IF(AND(O104="",#REF!&gt;0,#REF!&lt;5),I104,)</f>
        <v>#REF!</v>
      </c>
      <c r="I104" s="151" t="str">
        <f>IF(D104="","ZZZ9",IF(AND(#REF!&gt;0,#REF!&lt;5),D104&amp;#REF!,D104&amp;"9"))</f>
        <v>ZZZ9</v>
      </c>
      <c r="J104" s="152">
        <f t="shared" si="7"/>
        <v>999</v>
      </c>
      <c r="K104" s="151">
        <f t="shared" si="8"/>
        <v>999</v>
      </c>
      <c r="L104" s="153"/>
      <c r="M104" s="160"/>
      <c r="N104" s="154">
        <f t="shared" si="6"/>
        <v>999</v>
      </c>
      <c r="O104" s="160"/>
    </row>
    <row r="105" spans="1:15" s="72" customFormat="1" ht="18.75" customHeight="1" x14ac:dyDescent="0.25">
      <c r="A105" s="144">
        <v>99</v>
      </c>
      <c r="B105" s="145"/>
      <c r="C105" s="145"/>
      <c r="D105" s="146"/>
      <c r="E105" s="147"/>
      <c r="F105" s="161"/>
      <c r="G105" s="162"/>
      <c r="H105" s="150" t="e">
        <f>IF(AND(O105="",#REF!&gt;0,#REF!&lt;5),I105,)</f>
        <v>#REF!</v>
      </c>
      <c r="I105" s="151" t="str">
        <f>IF(D105="","ZZZ9",IF(AND(#REF!&gt;0,#REF!&lt;5),D105&amp;#REF!,D105&amp;"9"))</f>
        <v>ZZZ9</v>
      </c>
      <c r="J105" s="152">
        <f t="shared" si="7"/>
        <v>999</v>
      </c>
      <c r="K105" s="151">
        <f t="shared" si="8"/>
        <v>999</v>
      </c>
      <c r="L105" s="153"/>
      <c r="M105" s="160"/>
      <c r="N105" s="154">
        <f t="shared" si="6"/>
        <v>999</v>
      </c>
      <c r="O105" s="160"/>
    </row>
    <row r="106" spans="1:15" s="72" customFormat="1" ht="18.75" customHeight="1" x14ac:dyDescent="0.25">
      <c r="A106" s="144">
        <v>100</v>
      </c>
      <c r="B106" s="145"/>
      <c r="C106" s="145"/>
      <c r="D106" s="146"/>
      <c r="E106" s="147"/>
      <c r="F106" s="161"/>
      <c r="G106" s="162"/>
      <c r="H106" s="150" t="e">
        <f>IF(AND(O106="",#REF!&gt;0,#REF!&lt;5),I106,)</f>
        <v>#REF!</v>
      </c>
      <c r="I106" s="151" t="str">
        <f>IF(D106="","ZZZ9",IF(AND(#REF!&gt;0,#REF!&lt;5),D106&amp;#REF!,D106&amp;"9"))</f>
        <v>ZZZ9</v>
      </c>
      <c r="J106" s="152">
        <f t="shared" si="7"/>
        <v>999</v>
      </c>
      <c r="K106" s="151">
        <f t="shared" si="8"/>
        <v>999</v>
      </c>
      <c r="L106" s="153"/>
      <c r="M106" s="160"/>
      <c r="N106" s="154">
        <f t="shared" si="6"/>
        <v>999</v>
      </c>
      <c r="O106" s="160"/>
    </row>
    <row r="107" spans="1:15" s="72" customFormat="1" ht="18.75" customHeight="1" x14ac:dyDescent="0.25">
      <c r="A107" s="144">
        <v>101</v>
      </c>
      <c r="B107" s="145"/>
      <c r="C107" s="145"/>
      <c r="D107" s="146"/>
      <c r="E107" s="147"/>
      <c r="F107" s="161"/>
      <c r="G107" s="162"/>
      <c r="H107" s="150" t="e">
        <f>IF(AND(O107="",#REF!&gt;0,#REF!&lt;5),I107,)</f>
        <v>#REF!</v>
      </c>
      <c r="I107" s="151" t="str">
        <f>IF(D107="","ZZZ9",IF(AND(#REF!&gt;0,#REF!&lt;5),D107&amp;#REF!,D107&amp;"9"))</f>
        <v>ZZZ9</v>
      </c>
      <c r="J107" s="152">
        <f t="shared" si="7"/>
        <v>999</v>
      </c>
      <c r="K107" s="151">
        <f t="shared" si="8"/>
        <v>999</v>
      </c>
      <c r="L107" s="153"/>
      <c r="M107" s="160"/>
      <c r="N107" s="154">
        <f t="shared" si="6"/>
        <v>999</v>
      </c>
      <c r="O107" s="160"/>
    </row>
    <row r="108" spans="1:15" s="72" customFormat="1" ht="18.75" customHeight="1" x14ac:dyDescent="0.25">
      <c r="A108" s="144">
        <v>102</v>
      </c>
      <c r="B108" s="145"/>
      <c r="C108" s="145"/>
      <c r="D108" s="146"/>
      <c r="E108" s="147"/>
      <c r="F108" s="161"/>
      <c r="G108" s="162"/>
      <c r="H108" s="150" t="e">
        <f>IF(AND(O108="",#REF!&gt;0,#REF!&lt;5),I108,)</f>
        <v>#REF!</v>
      </c>
      <c r="I108" s="151" t="str">
        <f>IF(D108="","ZZZ9",IF(AND(#REF!&gt;0,#REF!&lt;5),D108&amp;#REF!,D108&amp;"9"))</f>
        <v>ZZZ9</v>
      </c>
      <c r="J108" s="152">
        <f t="shared" si="7"/>
        <v>999</v>
      </c>
      <c r="K108" s="151">
        <f t="shared" si="8"/>
        <v>999</v>
      </c>
      <c r="L108" s="153"/>
      <c r="M108" s="160"/>
      <c r="N108" s="154">
        <f t="shared" si="6"/>
        <v>999</v>
      </c>
      <c r="O108" s="160"/>
    </row>
    <row r="109" spans="1:15" s="72" customFormat="1" ht="18.75" customHeight="1" x14ac:dyDescent="0.25">
      <c r="A109" s="144">
        <v>103</v>
      </c>
      <c r="B109" s="145"/>
      <c r="C109" s="145"/>
      <c r="D109" s="146"/>
      <c r="E109" s="147"/>
      <c r="F109" s="161"/>
      <c r="G109" s="162"/>
      <c r="H109" s="150" t="e">
        <f>IF(AND(O109="",#REF!&gt;0,#REF!&lt;5),I109,)</f>
        <v>#REF!</v>
      </c>
      <c r="I109" s="151" t="str">
        <f>IF(D109="","ZZZ9",IF(AND(#REF!&gt;0,#REF!&lt;5),D109&amp;#REF!,D109&amp;"9"))</f>
        <v>ZZZ9</v>
      </c>
      <c r="J109" s="152">
        <f t="shared" si="7"/>
        <v>999</v>
      </c>
      <c r="K109" s="151">
        <f t="shared" si="8"/>
        <v>999</v>
      </c>
      <c r="L109" s="153"/>
      <c r="M109" s="160"/>
      <c r="N109" s="154">
        <f t="shared" si="6"/>
        <v>999</v>
      </c>
      <c r="O109" s="160"/>
    </row>
    <row r="110" spans="1:15" s="72" customFormat="1" ht="18.75" customHeight="1" x14ac:dyDescent="0.25">
      <c r="A110" s="144">
        <v>104</v>
      </c>
      <c r="B110" s="145"/>
      <c r="C110" s="145"/>
      <c r="D110" s="146"/>
      <c r="E110" s="147"/>
      <c r="F110" s="161"/>
      <c r="G110" s="162"/>
      <c r="H110" s="150" t="e">
        <f>IF(AND(O110="",#REF!&gt;0,#REF!&lt;5),I110,)</f>
        <v>#REF!</v>
      </c>
      <c r="I110" s="151" t="str">
        <f>IF(D110="","ZZZ9",IF(AND(#REF!&gt;0,#REF!&lt;5),D110&amp;#REF!,D110&amp;"9"))</f>
        <v>ZZZ9</v>
      </c>
      <c r="J110" s="152">
        <f t="shared" si="7"/>
        <v>999</v>
      </c>
      <c r="K110" s="151">
        <f t="shared" si="8"/>
        <v>999</v>
      </c>
      <c r="L110" s="153"/>
      <c r="M110" s="160"/>
      <c r="N110" s="154">
        <f t="shared" si="6"/>
        <v>999</v>
      </c>
      <c r="O110" s="160"/>
    </row>
    <row r="111" spans="1:15" s="72" customFormat="1" ht="18.75" customHeight="1" x14ac:dyDescent="0.25">
      <c r="A111" s="144">
        <v>105</v>
      </c>
      <c r="B111" s="145"/>
      <c r="C111" s="145"/>
      <c r="D111" s="146"/>
      <c r="E111" s="147"/>
      <c r="F111" s="161"/>
      <c r="G111" s="162"/>
      <c r="H111" s="150" t="e">
        <f>IF(AND(O111="",#REF!&gt;0,#REF!&lt;5),I111,)</f>
        <v>#REF!</v>
      </c>
      <c r="I111" s="151" t="str">
        <f>IF(D111="","ZZZ9",IF(AND(#REF!&gt;0,#REF!&lt;5),D111&amp;#REF!,D111&amp;"9"))</f>
        <v>ZZZ9</v>
      </c>
      <c r="J111" s="152">
        <f t="shared" si="7"/>
        <v>999</v>
      </c>
      <c r="K111" s="151">
        <f t="shared" si="8"/>
        <v>999</v>
      </c>
      <c r="L111" s="153"/>
      <c r="M111" s="160"/>
      <c r="N111" s="154">
        <f t="shared" si="6"/>
        <v>999</v>
      </c>
      <c r="O111" s="160"/>
    </row>
    <row r="112" spans="1:15" s="72" customFormat="1" ht="18.75" customHeight="1" x14ac:dyDescent="0.25">
      <c r="A112" s="144">
        <v>106</v>
      </c>
      <c r="B112" s="145"/>
      <c r="C112" s="145"/>
      <c r="D112" s="146"/>
      <c r="E112" s="147"/>
      <c r="F112" s="161"/>
      <c r="G112" s="162"/>
      <c r="H112" s="150" t="e">
        <f>IF(AND(O112="",#REF!&gt;0,#REF!&lt;5),I112,)</f>
        <v>#REF!</v>
      </c>
      <c r="I112" s="151" t="str">
        <f>IF(D112="","ZZZ9",IF(AND(#REF!&gt;0,#REF!&lt;5),D112&amp;#REF!,D112&amp;"9"))</f>
        <v>ZZZ9</v>
      </c>
      <c r="J112" s="152">
        <f t="shared" si="7"/>
        <v>999</v>
      </c>
      <c r="K112" s="151">
        <f t="shared" si="8"/>
        <v>999</v>
      </c>
      <c r="L112" s="153"/>
      <c r="M112" s="160"/>
      <c r="N112" s="154">
        <f t="shared" si="6"/>
        <v>999</v>
      </c>
      <c r="O112" s="160"/>
    </row>
    <row r="113" spans="1:15" s="72" customFormat="1" ht="18.75" customHeight="1" x14ac:dyDescent="0.25">
      <c r="A113" s="144">
        <v>107</v>
      </c>
      <c r="B113" s="145"/>
      <c r="C113" s="145"/>
      <c r="D113" s="146"/>
      <c r="E113" s="147"/>
      <c r="F113" s="161"/>
      <c r="G113" s="162"/>
      <c r="H113" s="150" t="e">
        <f>IF(AND(O113="",#REF!&gt;0,#REF!&lt;5),I113,)</f>
        <v>#REF!</v>
      </c>
      <c r="I113" s="151" t="str">
        <f>IF(D113="","ZZZ9",IF(AND(#REF!&gt;0,#REF!&lt;5),D113&amp;#REF!,D113&amp;"9"))</f>
        <v>ZZZ9</v>
      </c>
      <c r="J113" s="152">
        <f t="shared" si="7"/>
        <v>999</v>
      </c>
      <c r="K113" s="151">
        <f t="shared" si="8"/>
        <v>999</v>
      </c>
      <c r="L113" s="153"/>
      <c r="M113" s="160"/>
      <c r="N113" s="154">
        <f t="shared" si="6"/>
        <v>999</v>
      </c>
      <c r="O113" s="160"/>
    </row>
    <row r="114" spans="1:15" s="72" customFormat="1" ht="18.75" customHeight="1" x14ac:dyDescent="0.25">
      <c r="A114" s="144">
        <v>108</v>
      </c>
      <c r="B114" s="145"/>
      <c r="C114" s="145"/>
      <c r="D114" s="146"/>
      <c r="E114" s="147"/>
      <c r="F114" s="161"/>
      <c r="G114" s="162"/>
      <c r="H114" s="150" t="e">
        <f>IF(AND(O114="",#REF!&gt;0,#REF!&lt;5),I114,)</f>
        <v>#REF!</v>
      </c>
      <c r="I114" s="151" t="str">
        <f>IF(D114="","ZZZ9",IF(AND(#REF!&gt;0,#REF!&lt;5),D114&amp;#REF!,D114&amp;"9"))</f>
        <v>ZZZ9</v>
      </c>
      <c r="J114" s="152">
        <f t="shared" si="7"/>
        <v>999</v>
      </c>
      <c r="K114" s="151">
        <f t="shared" si="8"/>
        <v>999</v>
      </c>
      <c r="L114" s="153"/>
      <c r="M114" s="160"/>
      <c r="N114" s="154">
        <f t="shared" si="6"/>
        <v>999</v>
      </c>
      <c r="O114" s="160"/>
    </row>
    <row r="115" spans="1:15" s="72" customFormat="1" ht="18.75" customHeight="1" x14ac:dyDescent="0.25">
      <c r="A115" s="144">
        <v>109</v>
      </c>
      <c r="B115" s="145"/>
      <c r="C115" s="145"/>
      <c r="D115" s="146"/>
      <c r="E115" s="147"/>
      <c r="F115" s="161"/>
      <c r="G115" s="162"/>
      <c r="H115" s="150" t="e">
        <f>IF(AND(O115="",#REF!&gt;0,#REF!&lt;5),I115,)</f>
        <v>#REF!</v>
      </c>
      <c r="I115" s="151" t="str">
        <f>IF(D115="","ZZZ9",IF(AND(#REF!&gt;0,#REF!&lt;5),D115&amp;#REF!,D115&amp;"9"))</f>
        <v>ZZZ9</v>
      </c>
      <c r="J115" s="152">
        <f t="shared" si="7"/>
        <v>999</v>
      </c>
      <c r="K115" s="151">
        <f t="shared" si="8"/>
        <v>999</v>
      </c>
      <c r="L115" s="153"/>
      <c r="M115" s="160"/>
      <c r="N115" s="154">
        <f t="shared" si="6"/>
        <v>999</v>
      </c>
      <c r="O115" s="160"/>
    </row>
    <row r="116" spans="1:15" s="72" customFormat="1" ht="18.75" customHeight="1" x14ac:dyDescent="0.25">
      <c r="A116" s="144">
        <v>110</v>
      </c>
      <c r="B116" s="145"/>
      <c r="C116" s="145"/>
      <c r="D116" s="146"/>
      <c r="E116" s="147"/>
      <c r="F116" s="161"/>
      <c r="G116" s="162"/>
      <c r="H116" s="150" t="e">
        <f>IF(AND(O116="",#REF!&gt;0,#REF!&lt;5),I116,)</f>
        <v>#REF!</v>
      </c>
      <c r="I116" s="151" t="str">
        <f>IF(D116="","ZZZ9",IF(AND(#REF!&gt;0,#REF!&lt;5),D116&amp;#REF!,D116&amp;"9"))</f>
        <v>ZZZ9</v>
      </c>
      <c r="J116" s="152">
        <f t="shared" si="7"/>
        <v>999</v>
      </c>
      <c r="K116" s="151">
        <f t="shared" si="8"/>
        <v>999</v>
      </c>
      <c r="L116" s="153"/>
      <c r="M116" s="160"/>
      <c r="N116" s="154">
        <f t="shared" si="6"/>
        <v>999</v>
      </c>
      <c r="O116" s="160"/>
    </row>
    <row r="117" spans="1:15" s="72" customFormat="1" ht="18.75" customHeight="1" x14ac:dyDescent="0.25">
      <c r="A117" s="144">
        <v>111</v>
      </c>
      <c r="B117" s="145"/>
      <c r="C117" s="145"/>
      <c r="D117" s="146"/>
      <c r="E117" s="147"/>
      <c r="F117" s="161"/>
      <c r="G117" s="162"/>
      <c r="H117" s="150" t="e">
        <f>IF(AND(O117="",#REF!&gt;0,#REF!&lt;5),I117,)</f>
        <v>#REF!</v>
      </c>
      <c r="I117" s="151" t="str">
        <f>IF(D117="","ZZZ9",IF(AND(#REF!&gt;0,#REF!&lt;5),D117&amp;#REF!,D117&amp;"9"))</f>
        <v>ZZZ9</v>
      </c>
      <c r="J117" s="152">
        <f t="shared" si="7"/>
        <v>999</v>
      </c>
      <c r="K117" s="151">
        <f t="shared" si="8"/>
        <v>999</v>
      </c>
      <c r="L117" s="153"/>
      <c r="M117" s="160"/>
      <c r="N117" s="154">
        <f t="shared" si="6"/>
        <v>999</v>
      </c>
      <c r="O117" s="160"/>
    </row>
    <row r="118" spans="1:15" s="72" customFormat="1" ht="18.75" customHeight="1" x14ac:dyDescent="0.25">
      <c r="A118" s="144">
        <v>112</v>
      </c>
      <c r="B118" s="145"/>
      <c r="C118" s="145"/>
      <c r="D118" s="146"/>
      <c r="E118" s="147"/>
      <c r="F118" s="161"/>
      <c r="G118" s="162"/>
      <c r="H118" s="150" t="e">
        <f>IF(AND(O118="",#REF!&gt;0,#REF!&lt;5),I118,)</f>
        <v>#REF!</v>
      </c>
      <c r="I118" s="151" t="str">
        <f>IF(D118="","ZZZ9",IF(AND(#REF!&gt;0,#REF!&lt;5),D118&amp;#REF!,D118&amp;"9"))</f>
        <v>ZZZ9</v>
      </c>
      <c r="J118" s="152">
        <f t="shared" si="7"/>
        <v>999</v>
      </c>
      <c r="K118" s="151">
        <f t="shared" si="8"/>
        <v>999</v>
      </c>
      <c r="L118" s="153"/>
      <c r="M118" s="160"/>
      <c r="N118" s="154">
        <f t="shared" si="6"/>
        <v>999</v>
      </c>
      <c r="O118" s="160"/>
    </row>
    <row r="119" spans="1:15" s="72" customFormat="1" ht="18.75" customHeight="1" x14ac:dyDescent="0.25">
      <c r="A119" s="144">
        <v>113</v>
      </c>
      <c r="B119" s="145"/>
      <c r="C119" s="145"/>
      <c r="D119" s="146"/>
      <c r="E119" s="147"/>
      <c r="F119" s="161"/>
      <c r="G119" s="162"/>
      <c r="H119" s="150" t="e">
        <f>IF(AND(O119="",#REF!&gt;0,#REF!&lt;5),I119,)</f>
        <v>#REF!</v>
      </c>
      <c r="I119" s="151" t="str">
        <f>IF(D119="","ZZZ9",IF(AND(#REF!&gt;0,#REF!&lt;5),D119&amp;#REF!,D119&amp;"9"))</f>
        <v>ZZZ9</v>
      </c>
      <c r="J119" s="152">
        <f t="shared" si="7"/>
        <v>999</v>
      </c>
      <c r="K119" s="151">
        <f t="shared" si="8"/>
        <v>999</v>
      </c>
      <c r="L119" s="153"/>
      <c r="M119" s="160"/>
      <c r="N119" s="154">
        <f t="shared" si="6"/>
        <v>999</v>
      </c>
      <c r="O119" s="160"/>
    </row>
    <row r="120" spans="1:15" s="72" customFormat="1" ht="18.75" customHeight="1" x14ac:dyDescent="0.25">
      <c r="A120" s="144">
        <v>114</v>
      </c>
      <c r="B120" s="145"/>
      <c r="C120" s="145"/>
      <c r="D120" s="146"/>
      <c r="E120" s="147"/>
      <c r="F120" s="161"/>
      <c r="G120" s="162"/>
      <c r="H120" s="150" t="e">
        <f>IF(AND(O120="",#REF!&gt;0,#REF!&lt;5),I120,)</f>
        <v>#REF!</v>
      </c>
      <c r="I120" s="151" t="str">
        <f>IF(D120="","ZZZ9",IF(AND(#REF!&gt;0,#REF!&lt;5),D120&amp;#REF!,D120&amp;"9"))</f>
        <v>ZZZ9</v>
      </c>
      <c r="J120" s="152">
        <f t="shared" si="7"/>
        <v>999</v>
      </c>
      <c r="K120" s="151">
        <f t="shared" si="8"/>
        <v>999</v>
      </c>
      <c r="L120" s="153"/>
      <c r="M120" s="160"/>
      <c r="N120" s="154">
        <f t="shared" si="6"/>
        <v>999</v>
      </c>
      <c r="O120" s="160"/>
    </row>
    <row r="121" spans="1:15" s="72" customFormat="1" ht="18.75" customHeight="1" x14ac:dyDescent="0.25">
      <c r="A121" s="144">
        <v>115</v>
      </c>
      <c r="B121" s="145"/>
      <c r="C121" s="145"/>
      <c r="D121" s="146"/>
      <c r="E121" s="147"/>
      <c r="F121" s="161"/>
      <c r="G121" s="162"/>
      <c r="H121" s="150" t="e">
        <f>IF(AND(O121="",#REF!&gt;0,#REF!&lt;5),I121,)</f>
        <v>#REF!</v>
      </c>
      <c r="I121" s="151" t="str">
        <f>IF(D121="","ZZZ9",IF(AND(#REF!&gt;0,#REF!&lt;5),D121&amp;#REF!,D121&amp;"9"))</f>
        <v>ZZZ9</v>
      </c>
      <c r="J121" s="152">
        <f t="shared" si="7"/>
        <v>999</v>
      </c>
      <c r="K121" s="151">
        <f t="shared" si="8"/>
        <v>999</v>
      </c>
      <c r="L121" s="153"/>
      <c r="M121" s="160"/>
      <c r="N121" s="154">
        <f t="shared" si="6"/>
        <v>999</v>
      </c>
      <c r="O121" s="160"/>
    </row>
    <row r="122" spans="1:15" s="72" customFormat="1" ht="18.75" customHeight="1" x14ac:dyDescent="0.25">
      <c r="A122" s="144">
        <v>116</v>
      </c>
      <c r="B122" s="145"/>
      <c r="C122" s="145"/>
      <c r="D122" s="146"/>
      <c r="E122" s="147"/>
      <c r="F122" s="161"/>
      <c r="G122" s="162"/>
      <c r="H122" s="150" t="e">
        <f>IF(AND(O122="",#REF!&gt;0,#REF!&lt;5),I122,)</f>
        <v>#REF!</v>
      </c>
      <c r="I122" s="151" t="str">
        <f>IF(D122="","ZZZ9",IF(AND(#REF!&gt;0,#REF!&lt;5),D122&amp;#REF!,D122&amp;"9"))</f>
        <v>ZZZ9</v>
      </c>
      <c r="J122" s="152">
        <f t="shared" si="7"/>
        <v>999</v>
      </c>
      <c r="K122" s="151">
        <f t="shared" si="8"/>
        <v>999</v>
      </c>
      <c r="L122" s="153"/>
      <c r="M122" s="160"/>
      <c r="N122" s="154">
        <f t="shared" si="6"/>
        <v>999</v>
      </c>
      <c r="O122" s="160"/>
    </row>
    <row r="123" spans="1:15" s="72" customFormat="1" ht="18.75" customHeight="1" x14ac:dyDescent="0.25">
      <c r="A123" s="144">
        <v>117</v>
      </c>
      <c r="B123" s="145"/>
      <c r="C123" s="145"/>
      <c r="D123" s="146"/>
      <c r="E123" s="147"/>
      <c r="F123" s="161"/>
      <c r="G123" s="162"/>
      <c r="H123" s="150"/>
      <c r="I123" s="151"/>
      <c r="J123" s="152"/>
      <c r="K123" s="151"/>
      <c r="L123" s="153"/>
      <c r="M123" s="160"/>
      <c r="N123" s="154"/>
      <c r="O123" s="160"/>
    </row>
    <row r="124" spans="1:15" s="72" customFormat="1" ht="18.75" customHeight="1" x14ac:dyDescent="0.25">
      <c r="A124" s="144">
        <v>118</v>
      </c>
      <c r="B124" s="145"/>
      <c r="C124" s="145"/>
      <c r="D124" s="146"/>
      <c r="E124" s="147"/>
      <c r="F124" s="161"/>
      <c r="G124" s="162"/>
      <c r="H124" s="150"/>
      <c r="I124" s="151"/>
      <c r="J124" s="152"/>
      <c r="K124" s="151"/>
      <c r="L124" s="153"/>
      <c r="M124" s="160"/>
      <c r="N124" s="154"/>
      <c r="O124" s="160"/>
    </row>
    <row r="125" spans="1:15" s="72" customFormat="1" ht="18.75" customHeight="1" x14ac:dyDescent="0.25">
      <c r="A125" s="144">
        <v>119</v>
      </c>
      <c r="B125" s="145"/>
      <c r="C125" s="145"/>
      <c r="D125" s="146"/>
      <c r="E125" s="147"/>
      <c r="F125" s="161"/>
      <c r="G125" s="162"/>
      <c r="H125" s="150"/>
      <c r="I125" s="151"/>
      <c r="J125" s="152"/>
      <c r="K125" s="151"/>
      <c r="L125" s="153"/>
      <c r="M125" s="160"/>
      <c r="N125" s="154"/>
      <c r="O125" s="160"/>
    </row>
    <row r="126" spans="1:15" s="72" customFormat="1" ht="18.75" customHeight="1" x14ac:dyDescent="0.25">
      <c r="A126" s="144">
        <v>120</v>
      </c>
      <c r="B126" s="145"/>
      <c r="C126" s="145"/>
      <c r="D126" s="146"/>
      <c r="E126" s="147"/>
      <c r="F126" s="161"/>
      <c r="G126" s="162"/>
      <c r="H126" s="150"/>
      <c r="I126" s="151"/>
      <c r="J126" s="152"/>
      <c r="K126" s="151"/>
      <c r="L126" s="153"/>
      <c r="M126" s="160"/>
      <c r="N126" s="154"/>
      <c r="O126" s="160"/>
    </row>
    <row r="127" spans="1:15" s="72" customFormat="1" ht="18.75" customHeight="1" x14ac:dyDescent="0.25">
      <c r="A127" s="144">
        <v>121</v>
      </c>
      <c r="B127" s="145"/>
      <c r="C127" s="145"/>
      <c r="D127" s="146"/>
      <c r="E127" s="147"/>
      <c r="F127" s="161"/>
      <c r="G127" s="162"/>
      <c r="H127" s="150"/>
      <c r="I127" s="151"/>
      <c r="J127" s="152"/>
      <c r="K127" s="151"/>
      <c r="L127" s="153"/>
      <c r="M127" s="160"/>
      <c r="N127" s="154"/>
      <c r="O127" s="160"/>
    </row>
    <row r="128" spans="1:15" s="72" customFormat="1" ht="18.75" customHeight="1" x14ac:dyDescent="0.25">
      <c r="A128" s="144">
        <v>122</v>
      </c>
      <c r="B128" s="145"/>
      <c r="C128" s="145"/>
      <c r="D128" s="146"/>
      <c r="E128" s="147"/>
      <c r="F128" s="161"/>
      <c r="G128" s="162"/>
      <c r="H128" s="150"/>
      <c r="I128" s="151"/>
      <c r="J128" s="152"/>
      <c r="K128" s="151"/>
      <c r="L128" s="153"/>
      <c r="M128" s="160"/>
      <c r="N128" s="154"/>
      <c r="O128" s="160"/>
    </row>
    <row r="129" spans="1:15" s="72" customFormat="1" ht="18.75" customHeight="1" x14ac:dyDescent="0.25">
      <c r="A129" s="144">
        <v>123</v>
      </c>
      <c r="B129" s="145"/>
      <c r="C129" s="145"/>
      <c r="D129" s="146"/>
      <c r="E129" s="147"/>
      <c r="F129" s="161"/>
      <c r="G129" s="162"/>
      <c r="H129" s="150"/>
      <c r="I129" s="151"/>
      <c r="J129" s="152"/>
      <c r="K129" s="151"/>
      <c r="L129" s="153"/>
      <c r="M129" s="160"/>
      <c r="N129" s="154"/>
      <c r="O129" s="160"/>
    </row>
    <row r="130" spans="1:15" s="72" customFormat="1" ht="18.75" customHeight="1" x14ac:dyDescent="0.25">
      <c r="A130" s="144">
        <v>124</v>
      </c>
      <c r="B130" s="145"/>
      <c r="C130" s="145"/>
      <c r="D130" s="146"/>
      <c r="E130" s="147"/>
      <c r="F130" s="161"/>
      <c r="G130" s="162"/>
      <c r="H130" s="150"/>
      <c r="I130" s="151"/>
      <c r="J130" s="152"/>
      <c r="K130" s="151"/>
      <c r="L130" s="153"/>
      <c r="M130" s="160"/>
      <c r="N130" s="154"/>
      <c r="O130" s="160"/>
    </row>
    <row r="131" spans="1:15" s="72" customFormat="1" ht="18.75" customHeight="1" x14ac:dyDescent="0.25">
      <c r="A131" s="144">
        <v>125</v>
      </c>
      <c r="B131" s="145"/>
      <c r="C131" s="145"/>
      <c r="D131" s="146"/>
      <c r="E131" s="147"/>
      <c r="F131" s="161"/>
      <c r="G131" s="162"/>
      <c r="H131" s="150"/>
      <c r="I131" s="151"/>
      <c r="J131" s="152"/>
      <c r="K131" s="151"/>
      <c r="L131" s="153"/>
      <c r="M131" s="160"/>
      <c r="N131" s="154"/>
      <c r="O131" s="160"/>
    </row>
    <row r="132" spans="1:15" s="72" customFormat="1" ht="18.75" customHeight="1" x14ac:dyDescent="0.25">
      <c r="A132" s="144">
        <v>126</v>
      </c>
      <c r="B132" s="145"/>
      <c r="C132" s="145"/>
      <c r="D132" s="146"/>
      <c r="E132" s="147"/>
      <c r="F132" s="161"/>
      <c r="G132" s="162"/>
      <c r="H132" s="150"/>
      <c r="I132" s="151"/>
      <c r="J132" s="152"/>
      <c r="K132" s="151"/>
      <c r="L132" s="153"/>
      <c r="M132" s="160"/>
      <c r="N132" s="154"/>
      <c r="O132" s="160"/>
    </row>
    <row r="133" spans="1:15" s="72" customFormat="1" ht="18.75" customHeight="1" x14ac:dyDescent="0.25">
      <c r="A133" s="144">
        <v>127</v>
      </c>
      <c r="B133" s="145"/>
      <c r="C133" s="145"/>
      <c r="D133" s="146"/>
      <c r="E133" s="147"/>
      <c r="F133" s="161"/>
      <c r="G133" s="162"/>
      <c r="H133" s="150"/>
      <c r="I133" s="151"/>
      <c r="J133" s="152"/>
      <c r="K133" s="151"/>
      <c r="L133" s="153"/>
      <c r="M133" s="160"/>
      <c r="N133" s="154"/>
      <c r="O133" s="160"/>
    </row>
    <row r="134" spans="1:15" s="72" customFormat="1" ht="18.75" customHeight="1" x14ac:dyDescent="0.25">
      <c r="A134" s="144">
        <v>128</v>
      </c>
      <c r="B134" s="145"/>
      <c r="C134" s="145"/>
      <c r="D134" s="146"/>
      <c r="E134" s="147"/>
      <c r="F134" s="161"/>
      <c r="G134" s="162"/>
      <c r="H134" s="150"/>
      <c r="I134" s="151"/>
      <c r="J134" s="152"/>
      <c r="K134" s="151"/>
      <c r="L134" s="153"/>
      <c r="M134" s="160"/>
      <c r="N134" s="154"/>
      <c r="O134" s="160"/>
    </row>
  </sheetData>
  <conditionalFormatting sqref="A7:D134">
    <cfRule type="expression" dxfId="895" priority="10">
      <formula>$O7&gt;=1</formula>
    </cfRule>
  </conditionalFormatting>
  <conditionalFormatting sqref="B7:D14">
    <cfRule type="expression" dxfId="894" priority="9">
      <formula>$O7&gt;=1</formula>
    </cfRule>
  </conditionalFormatting>
  <conditionalFormatting sqref="B7:D27">
    <cfRule type="expression" dxfId="893" priority="2">
      <formula>$Q7&gt;=1</formula>
    </cfRule>
  </conditionalFormatting>
  <conditionalFormatting sqref="E7:E27">
    <cfRule type="expression" dxfId="892" priority="3">
      <formula>AND(ROUNDDOWN(($A$4-E7)/365.25,0)&lt;=13,G7&lt;&gt;"OK")</formula>
    </cfRule>
    <cfRule type="expression" dxfId="891" priority="4">
      <formula>AND(ROUNDDOWN(($A$4-E7)/365.25,0)&lt;=14,G7&lt;&gt;"OK")</formula>
    </cfRule>
    <cfRule type="expression" dxfId="890" priority="5">
      <formula>AND(ROUNDDOWN(($A$4-E7)/365.25,0)&lt;=17,G7&lt;&gt;"OK")</formula>
    </cfRule>
  </conditionalFormatting>
  <conditionalFormatting sqref="E7:E134">
    <cfRule type="expression" dxfId="889" priority="6">
      <formula>AND(ROUNDDOWN(($A$4-E7)/365.25,0)&lt;=13,#REF!&lt;&gt;"OK")</formula>
    </cfRule>
    <cfRule type="expression" dxfId="888" priority="7">
      <formula>AND(ROUNDDOWN(($A$4-E7)/365.25,0)&lt;=14,#REF!&lt;&gt;"OK")</formula>
    </cfRule>
    <cfRule type="expression" dxfId="887" priority="8">
      <formula>AND(ROUNDDOWN(($A$4-E7)/365.25,0)&lt;=17,#REF!&lt;&gt;"OK")</formula>
    </cfRule>
  </conditionalFormatting>
  <conditionalFormatting sqref="H7:H134">
    <cfRule type="cellIs" dxfId="886"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41985" r:id="rId3" name="Button 1">
              <controlPr defaultSize="0" autoPict="0">
                <anchor moveWithCells="1" sizeWithCells="1">
                  <from>
                    <xdr:col>5</xdr:col>
                    <xdr:colOff>914400</xdr:colOff>
                    <xdr:row>0</xdr:row>
                    <xdr:rowOff>152400</xdr:rowOff>
                  </from>
                  <to>
                    <xdr:col>11</xdr:col>
                    <xdr:colOff>22860</xdr:colOff>
                    <xdr:row>1</xdr:row>
                    <xdr:rowOff>114300</xdr:rowOff>
                  </to>
                </anchor>
              </controlPr>
            </control>
          </mc:Choice>
        </mc:AlternateContent>
        <mc:AlternateContent xmlns:mc="http://schemas.openxmlformats.org/markup-compatibility/2006">
          <mc:Choice Requires="x14">
            <control shapeId="41988" r:id="rId4" name="Button 4">
              <controlPr defaultSize="0" autoFill="0" autoPict="0" altText="Sorsolási rangsor szerinti sorbarakás">
                <anchor moveWithCells="1">
                  <from>
                    <xdr:col>5</xdr:col>
                    <xdr:colOff>1143000</xdr:colOff>
                    <xdr:row>0</xdr:row>
                    <xdr:rowOff>190500</xdr:rowOff>
                  </from>
                  <to>
                    <xdr:col>11</xdr:col>
                    <xdr:colOff>30480</xdr:colOff>
                    <xdr:row>1</xdr:row>
                    <xdr:rowOff>144780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sheetPr>
  <dimension ref="A1:AK43"/>
  <sheetViews>
    <sheetView showZeros="0" zoomScale="85" zoomScaleNormal="85" workbookViewId="0">
      <selection activeCell="H4" sqref="H4"/>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356" t="str">
        <f>Altalanos!$A$8</f>
        <v>I. (U8) – Fiú / B</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239" t="str">
        <f>IF($B7="","",VLOOKUP($B7,'1MD ELO'!$A$7:$O$22,5))</f>
        <v/>
      </c>
      <c r="D7" s="239" t="str">
        <f>IF($B7="","",VLOOKUP($B7,'1MD ELO'!$A$7:$O$22,15))</f>
        <v/>
      </c>
      <c r="E7" s="380" t="str">
        <f>UPPER(IF($B7="","",VLOOKUP($B7,'1MD ELO'!$A$7:$O$22,2)))</f>
        <v/>
      </c>
      <c r="F7" s="381"/>
      <c r="G7" s="380" t="str">
        <f>IF($B7="","",VLOOKUP($B7,'1MD ELO'!$A$7:$O$22,3))</f>
        <v/>
      </c>
      <c r="H7" s="381"/>
      <c r="I7" s="380" t="str">
        <f>IF($B7="","",VLOOKUP($B7,'1MD ELO'!$A$7:$O$22,4))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239" t="str">
        <f>IF($B9="","",VLOOKUP($B9,'1MD ELO'!$A$7:$O$22,5))</f>
        <v/>
      </c>
      <c r="D9" s="239" t="str">
        <f>IF($B9="","",VLOOKUP($B9,'1MD ELO'!$A$7:$O$22,15))</f>
        <v/>
      </c>
      <c r="E9" s="380" t="str">
        <f>UPPER(IF($B9="","",VLOOKUP($B9,'1MD ELO'!$A$7:$O$22,2)))</f>
        <v/>
      </c>
      <c r="F9" s="381"/>
      <c r="G9" s="380" t="str">
        <f>IF($B9="","",VLOOKUP($B9,'1MD ELO'!$A$7:$O$22,3))</f>
        <v/>
      </c>
      <c r="H9" s="381"/>
      <c r="I9" s="380" t="str">
        <f>IF($B9="","",VLOOKUP($B9,'1MD ELO'!$A$7:$O$22,4))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239" t="str">
        <f>IF($B11="","",VLOOKUP($B11,'1MD ELO'!$A$7:$O$22,5))</f>
        <v/>
      </c>
      <c r="D11" s="239" t="str">
        <f>IF($B11="","",VLOOKUP($B11,'1MD ELO'!$A$7:$O$22,15))</f>
        <v/>
      </c>
      <c r="E11" s="380" t="str">
        <f>UPPER(IF($B11="","",VLOOKUP($B11,'1MD ELO'!$A$7:$O$22,2)))</f>
        <v/>
      </c>
      <c r="F11" s="381"/>
      <c r="G11" s="380" t="str">
        <f>IF($B11="","",VLOOKUP($B11,'1MD ELO'!$A$7:$O$22,3))</f>
        <v/>
      </c>
      <c r="H11" s="381"/>
      <c r="I11" s="380" t="str">
        <f>IF($B11="","",VLOOKUP($B11,'1MD ELO'!$A$7:$O$22,4))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377"/>
      <c r="C12" s="377"/>
      <c r="D12" s="377"/>
      <c r="E12" s="377"/>
      <c r="F12" s="377"/>
      <c r="G12" s="377"/>
      <c r="H12" s="377"/>
      <c r="I12" s="377"/>
      <c r="J12" s="377"/>
      <c r="K12" s="377"/>
      <c r="L12" s="377"/>
      <c r="M12" s="37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7"/>
      <c r="B13" s="377"/>
      <c r="C13" s="377"/>
      <c r="D13" s="377"/>
      <c r="E13" s="377"/>
      <c r="F13" s="377"/>
      <c r="G13" s="377"/>
      <c r="H13" s="377"/>
      <c r="I13" s="377"/>
      <c r="J13" s="377"/>
      <c r="K13" s="377"/>
      <c r="L13" s="377"/>
      <c r="M13" s="377"/>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3.2" x14ac:dyDescent="0.25">
      <c r="A22" s="377"/>
      <c r="B22" s="377"/>
      <c r="C22" s="377"/>
      <c r="D22" s="377"/>
      <c r="E22" s="377"/>
      <c r="F22" s="377"/>
      <c r="G22" s="377"/>
      <c r="H22" s="377"/>
      <c r="I22" s="377"/>
      <c r="J22" s="377"/>
      <c r="K22" s="37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90"/>
    </row>
    <row r="33" spans="1:18" ht="13.2" x14ac:dyDescent="0.25">
      <c r="A33" s="242" t="s">
        <v>54</v>
      </c>
      <c r="B33" s="243"/>
      <c r="C33" s="244"/>
      <c r="D33" s="391" t="s">
        <v>60</v>
      </c>
      <c r="E33" s="392" t="s">
        <v>61</v>
      </c>
      <c r="F33" s="393"/>
      <c r="G33" s="391" t="s">
        <v>60</v>
      </c>
      <c r="H33" s="392" t="s">
        <v>123</v>
      </c>
      <c r="I33" s="394"/>
      <c r="J33" s="392" t="s">
        <v>124</v>
      </c>
      <c r="K33" s="395" t="s">
        <v>125</v>
      </c>
      <c r="L33" s="36"/>
      <c r="M33" s="396"/>
      <c r="N33" s="397"/>
      <c r="P33" s="398"/>
      <c r="Q33" s="398"/>
      <c r="R33" s="399"/>
    </row>
    <row r="34" spans="1:18" ht="13.2" x14ac:dyDescent="0.25">
      <c r="A34" s="400" t="s">
        <v>65</v>
      </c>
      <c r="B34" s="401"/>
      <c r="C34" s="402"/>
      <c r="D34" s="403"/>
      <c r="E34" s="713"/>
      <c r="F34" s="713"/>
      <c r="G34" s="404" t="s">
        <v>66</v>
      </c>
      <c r="H34" s="401"/>
      <c r="I34" s="405"/>
      <c r="J34" s="406"/>
      <c r="K34" s="407" t="s">
        <v>67</v>
      </c>
      <c r="L34" s="408"/>
      <c r="M34" s="409"/>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1187" priority="2" operator="equal">
      <formula>"Bye"</formula>
    </cfRule>
  </conditionalFormatting>
  <conditionalFormatting sqref="R41">
    <cfRule type="expression" dxfId="1186" priority="3">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9FF66"/>
    <pageSetUpPr fitToPage="1"/>
  </sheetPr>
  <dimension ref="A1:U80"/>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9.88671875" customWidth="1"/>
    <col min="12" max="12" width="1.6640625" style="163" customWidth="1"/>
    <col min="13" max="13" width="9.88671875" customWidth="1"/>
    <col min="14" max="14" width="1.6640625" style="164" customWidth="1"/>
    <col min="15" max="15" width="9.88671875" customWidth="1"/>
    <col min="16" max="16" width="1.6640625" style="163" customWidth="1"/>
    <col min="17" max="17" width="9.8867187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50</v>
      </c>
      <c r="L1" s="99"/>
      <c r="M1" s="107"/>
      <c r="N1" s="166" t="s">
        <v>51</v>
      </c>
      <c r="O1" s="166" t="s">
        <v>51</v>
      </c>
      <c r="P1" s="166"/>
      <c r="Q1" s="165"/>
      <c r="R1" s="166"/>
    </row>
    <row r="2" spans="1:21" s="172" customFormat="1" ht="13.2" x14ac:dyDescent="0.25">
      <c r="A2" s="103" t="s">
        <v>32</v>
      </c>
      <c r="B2" s="103"/>
      <c r="C2" s="103"/>
      <c r="D2" s="168"/>
      <c r="E2" s="168">
        <f>Altalanos!$C$8</f>
        <v>0</v>
      </c>
      <c r="F2" s="103"/>
      <c r="G2" s="169"/>
      <c r="H2" s="170"/>
      <c r="I2" s="170"/>
      <c r="J2" s="171"/>
      <c r="K2" s="98" t="s">
        <v>255</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56</v>
      </c>
      <c r="F5" s="185" t="s">
        <v>27</v>
      </c>
      <c r="G5" s="185" t="s">
        <v>28</v>
      </c>
      <c r="H5" s="185"/>
      <c r="I5" s="185" t="s">
        <v>38</v>
      </c>
      <c r="J5" s="185"/>
      <c r="K5" s="183" t="s">
        <v>57</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(3)'!$A$7:$M$30,12))</f>
        <v/>
      </c>
      <c r="C7" s="197" t="str">
        <f>IF($E7="","",VLOOKUP($E7,'1Q ELO (3)'!$A$7:$M$30,13))</f>
        <v/>
      </c>
      <c r="D7" s="198" t="str">
        <f>IF($E7="","",VLOOKUP($E7,'1Q ELO (3)'!$A$7:$M$30,5))</f>
        <v/>
      </c>
      <c r="E7" s="199"/>
      <c r="F7" s="200" t="str">
        <f>UPPER(IF($E7="","",VLOOKUP($E7,'1Q ELO (3)'!$A$7:$M$30,2)))</f>
        <v/>
      </c>
      <c r="G7" s="200" t="str">
        <f>IF($E7="","",VLOOKUP($E7,'1Q ELO (3)'!$A$7:$M$30,3))</f>
        <v/>
      </c>
      <c r="H7" s="200"/>
      <c r="I7" s="200" t="str">
        <f>IF($E7="","",VLOOKUP($E7,'1Q ELO (3)'!$A$7:$M$30,4))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(3)'!$A$7:$M$30,12))</f>
        <v/>
      </c>
      <c r="C9" s="197" t="str">
        <f>IF($E9="","",VLOOKUP($E9,'1Q ELO (3)'!$A$7:$M$30,13))</f>
        <v/>
      </c>
      <c r="D9" s="198" t="str">
        <f>IF($E9="","",VLOOKUP($E9,'1Q ELO (3)'!$A$7:$M$30,5))</f>
        <v/>
      </c>
      <c r="E9" s="199"/>
      <c r="F9" s="219" t="str">
        <f>UPPER(IF($E9="","",VLOOKUP($E9,'1Q ELO (3)'!$A$7:$M$30,2)))</f>
        <v/>
      </c>
      <c r="G9" s="220" t="str">
        <f>IF($E9="","",VLOOKUP($E9,'1Q ELO (3)'!$A$7:$M$30,3))</f>
        <v/>
      </c>
      <c r="H9" s="220"/>
      <c r="I9" s="220" t="str">
        <f>IF($E9="","",VLOOKUP($E9,'1Q ELO (3)'!$A$7:$M$30,4))</f>
        <v/>
      </c>
      <c r="J9" s="221"/>
      <c r="K9" s="202"/>
      <c r="L9" s="222"/>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(3)'!$A$7:$M$30,12))</f>
        <v/>
      </c>
      <c r="C11" s="197" t="str">
        <f>IF($E11="","",VLOOKUP($E11,'1Q ELO (3)'!$A$7:$M$30,13))</f>
        <v/>
      </c>
      <c r="D11" s="198" t="str">
        <f>IF($E11="","",VLOOKUP($E11,'1Q ELO (3)'!$A$7:$M$30,5))</f>
        <v/>
      </c>
      <c r="E11" s="199"/>
      <c r="F11" s="220" t="str">
        <f>UPPER(IF($E11="","",VLOOKUP($E11,'1Q ELO (3)'!$A$7:$M$30,2)))</f>
        <v/>
      </c>
      <c r="G11" s="220" t="str">
        <f>IF($E11="","",VLOOKUP($E11,'1Q ELO (3)'!$A$7:$M$30,3))</f>
        <v/>
      </c>
      <c r="H11" s="220"/>
      <c r="I11" s="220" t="str">
        <f>IF($E11="","",VLOOKUP($E11,'1Q ELO (3)'!$A$7:$M$30,4))</f>
        <v/>
      </c>
      <c r="J11" s="201"/>
      <c r="K11" s="202"/>
      <c r="L11" s="228"/>
      <c r="M11" s="202"/>
      <c r="N11" s="227"/>
      <c r="O11" s="227"/>
      <c r="P11" s="227"/>
      <c r="Q11" s="205"/>
      <c r="R11" s="206"/>
      <c r="S11" s="207"/>
      <c r="U11" s="229"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30"/>
      <c r="M12" s="202"/>
      <c r="N12" s="227"/>
      <c r="O12" s="227"/>
      <c r="P12" s="227"/>
      <c r="Q12" s="205"/>
      <c r="R12" s="206"/>
      <c r="S12" s="207"/>
      <c r="U12" s="229" t="str">
        <f>Birók!P26</f>
        <v xml:space="preserve"> </v>
      </c>
    </row>
    <row r="13" spans="1:21" s="63" customFormat="1" ht="9" customHeight="1" x14ac:dyDescent="0.25">
      <c r="A13" s="209">
        <v>4</v>
      </c>
      <c r="B13" s="197" t="str">
        <f>IF($E13="","",VLOOKUP($E13,'1Q ELO (3)'!$A$7:$M$30,12))</f>
        <v/>
      </c>
      <c r="C13" s="197" t="str">
        <f>IF($E13="","",VLOOKUP($E13,'1Q ELO (3)'!$A$7:$M$30,13))</f>
        <v/>
      </c>
      <c r="D13" s="198" t="str">
        <f>IF($E13="","",VLOOKUP($E13,'1Q ELO (3)'!$A$7:$M$30,5))</f>
        <v/>
      </c>
      <c r="E13" s="199"/>
      <c r="F13" s="220" t="str">
        <f>UPPER(IF($E13="","",VLOOKUP($E13,'1Q ELO (3)'!$A$7:$M$30,2)))</f>
        <v/>
      </c>
      <c r="G13" s="220" t="str">
        <f>IF($E13="","",VLOOKUP($E13,'1Q ELO (3)'!$A$7:$M$30,3))</f>
        <v/>
      </c>
      <c r="H13" s="220"/>
      <c r="I13" s="220" t="str">
        <f>IF($E13="","",VLOOKUP($E13,'1Q ELO (3)'!$A$7:$M$30,4))</f>
        <v/>
      </c>
      <c r="J13" s="231"/>
      <c r="K13" s="202"/>
      <c r="L13" s="202"/>
      <c r="M13" s="202"/>
      <c r="N13" s="227"/>
      <c r="O13" s="227"/>
      <c r="P13" s="227"/>
      <c r="Q13" s="205"/>
      <c r="R13" s="206"/>
      <c r="S13" s="207"/>
      <c r="U13" s="229" t="str">
        <f>Birók!P27</f>
        <v xml:space="preserve"> </v>
      </c>
    </row>
    <row r="14" spans="1:21" s="63" customFormat="1" ht="9" customHeight="1" x14ac:dyDescent="0.25">
      <c r="A14" s="209"/>
      <c r="B14" s="210"/>
      <c r="C14" s="210"/>
      <c r="D14" s="211"/>
      <c r="E14" s="223"/>
      <c r="F14" s="202"/>
      <c r="G14" s="202"/>
      <c r="H14" s="232"/>
      <c r="I14" s="233"/>
      <c r="J14" s="224"/>
      <c r="K14" s="202"/>
      <c r="L14" s="202"/>
      <c r="M14" s="227"/>
      <c r="N14" s="205"/>
      <c r="O14" s="206"/>
      <c r="P14" s="207"/>
    </row>
    <row r="15" spans="1:21" s="63" customFormat="1" ht="9" customHeight="1" x14ac:dyDescent="0.25">
      <c r="A15" s="234">
        <v>5</v>
      </c>
      <c r="B15" s="197" t="str">
        <f>IF($E15="","",VLOOKUP($E15,'1Q ELO (3)'!$A$7:$M$30,12))</f>
        <v/>
      </c>
      <c r="C15" s="197" t="str">
        <f>IF($E15="","",VLOOKUP($E15,'1Q ELO (3)'!$A$7:$M$30,13))</f>
        <v/>
      </c>
      <c r="D15" s="198" t="str">
        <f>IF($E15="","",VLOOKUP($E15,'1Q ELO (3)'!$A$7:$M$30,5))</f>
        <v/>
      </c>
      <c r="E15" s="199"/>
      <c r="F15" s="235" t="str">
        <f>UPPER(IF($E15="","",VLOOKUP($E15,'1Q ELO (3)'!$A$7:$M$30,2)))</f>
        <v/>
      </c>
      <c r="G15" s="235" t="str">
        <f>IF($E15="","",VLOOKUP($E15,'1Q ELO (3)'!$A$7:$M$30,3))</f>
        <v/>
      </c>
      <c r="H15" s="235"/>
      <c r="I15" s="235" t="str">
        <f>IF($E15="","",VLOOKUP($E15,'1Q ELO (3)'!$A$7:$M$30,4))</f>
        <v/>
      </c>
      <c r="J15" s="236"/>
      <c r="K15" s="202"/>
      <c r="L15" s="202"/>
      <c r="M15" s="202"/>
      <c r="N15" s="227"/>
      <c r="O15" s="202"/>
      <c r="P15" s="227"/>
      <c r="Q15" s="205"/>
      <c r="R15" s="206"/>
      <c r="S15" s="207"/>
      <c r="U15" s="229"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237" t="str">
        <f>Birók!P30</f>
        <v>Egyik sem</v>
      </c>
    </row>
    <row r="17" spans="1:19" s="63" customFormat="1" ht="9" customHeight="1" x14ac:dyDescent="0.25">
      <c r="A17" s="209">
        <v>6</v>
      </c>
      <c r="B17" s="197" t="str">
        <f>IF($E17="","",VLOOKUP($E17,'1Q ELO (3)'!$A$7:$M$30,12))</f>
        <v/>
      </c>
      <c r="C17" s="197" t="str">
        <f>IF($E17="","",VLOOKUP($E17,'1Q ELO (3)'!$A$7:$M$30,13))</f>
        <v/>
      </c>
      <c r="D17" s="198" t="str">
        <f>IF($E17="","",VLOOKUP($E17,'1Q ELO (3)'!$A$7:$M$30,5))</f>
        <v/>
      </c>
      <c r="E17" s="199"/>
      <c r="F17" s="220" t="str">
        <f>UPPER(IF($E17="","",VLOOKUP($E17,'1Q ELO (3)'!$A$7:$M$30,2)))</f>
        <v/>
      </c>
      <c r="G17" s="220" t="str">
        <f>IF($E17="","",VLOOKUP($E17,'1Q ELO (3)'!$A$7:$M$30,3))</f>
        <v/>
      </c>
      <c r="H17" s="220"/>
      <c r="I17" s="220" t="str">
        <f>IF($E17="","",VLOOKUP($E17,'1Q ELO (3)'!$A$7:$M$30,4))</f>
        <v/>
      </c>
      <c r="J17" s="221"/>
      <c r="K17" s="202"/>
      <c r="L17" s="222"/>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(3)'!$A$7:$M$30,12))</f>
        <v/>
      </c>
      <c r="C19" s="197" t="str">
        <f>IF($E19="","",VLOOKUP($E19,'1Q ELO (3)'!$A$7:$M$30,13))</f>
        <v/>
      </c>
      <c r="D19" s="198" t="str">
        <f>IF($E19="","",VLOOKUP($E19,'1Q ELO (3)'!$A$7:$M$30,5))</f>
        <v/>
      </c>
      <c r="E19" s="199"/>
      <c r="F19" s="220" t="str">
        <f>UPPER(IF($E19="","",VLOOKUP($E19,'1Q ELO (3)'!$A$7:$M$30,2)))</f>
        <v/>
      </c>
      <c r="G19" s="220" t="str">
        <f>IF($E19="","",VLOOKUP($E19,'1Q ELO (3)'!$A$7:$M$30,3))</f>
        <v/>
      </c>
      <c r="H19" s="220"/>
      <c r="I19" s="220" t="str">
        <f>IF($E19="","",VLOOKUP($E19,'1Q ELO (3)'!$A$7:$M$30,4))</f>
        <v/>
      </c>
      <c r="J19" s="201"/>
      <c r="K19" s="202"/>
      <c r="L19" s="228"/>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27"/>
      <c r="P20" s="227"/>
      <c r="Q20" s="205"/>
      <c r="R20" s="206"/>
      <c r="S20" s="207"/>
    </row>
    <row r="21" spans="1:19" s="63" customFormat="1" ht="9" customHeight="1" x14ac:dyDescent="0.25">
      <c r="A21" s="209">
        <v>8</v>
      </c>
      <c r="B21" s="197" t="str">
        <f>IF($E21="","",VLOOKUP($E21,'1Q ELO (3)'!$A$7:$M$30,12))</f>
        <v/>
      </c>
      <c r="C21" s="197" t="str">
        <f>IF($E21="","",VLOOKUP($E21,'1Q ELO (3)'!$A$7:$M$30,13))</f>
        <v/>
      </c>
      <c r="D21" s="198" t="str">
        <f>IF($E21="","",VLOOKUP($E21,'1Q ELO (3)'!$A$7:$M$30,5))</f>
        <v/>
      </c>
      <c r="E21" s="199"/>
      <c r="F21" s="220" t="str">
        <f>UPPER(IF($E21="","",VLOOKUP($E21,'1Q ELO (3)'!$A$7:$M$30,2)))</f>
        <v/>
      </c>
      <c r="G21" s="220" t="str">
        <f>IF($E21="","",VLOOKUP($E21,'1Q ELO (3)'!$A$7:$M$30,3))</f>
        <v/>
      </c>
      <c r="H21" s="220"/>
      <c r="I21" s="220" t="str">
        <f>IF($E21="","",VLOOKUP($E21,'1Q ELO (3)'!$A$7:$M$30,4))</f>
        <v/>
      </c>
      <c r="J21" s="231"/>
      <c r="K21" s="202"/>
      <c r="L21" s="202"/>
      <c r="M21" s="202"/>
      <c r="N21" s="227"/>
      <c r="O21" s="227"/>
      <c r="P21" s="227"/>
      <c r="Q21" s="205"/>
      <c r="R21" s="206"/>
      <c r="S21" s="207"/>
    </row>
    <row r="22" spans="1:19" s="63" customFormat="1" ht="9" customHeight="1" x14ac:dyDescent="0.25">
      <c r="A22" s="209"/>
      <c r="B22" s="197"/>
      <c r="C22" s="238"/>
      <c r="D22" s="239"/>
      <c r="E22" s="240"/>
      <c r="F22" s="241"/>
      <c r="G22" s="241"/>
      <c r="H22" s="241"/>
      <c r="I22" s="241"/>
      <c r="J22" s="236"/>
      <c r="K22" s="202"/>
      <c r="L22" s="202"/>
      <c r="M22" s="202"/>
      <c r="N22" s="227"/>
      <c r="O22" s="227"/>
      <c r="P22" s="227"/>
      <c r="Q22" s="205"/>
      <c r="R22" s="206"/>
      <c r="S22" s="207"/>
    </row>
    <row r="23" spans="1:19" s="63" customFormat="1" ht="9" customHeight="1" x14ac:dyDescent="0.25">
      <c r="A23" s="242" t="s">
        <v>54</v>
      </c>
      <c r="B23" s="243"/>
      <c r="C23" s="243"/>
      <c r="D23" s="244"/>
      <c r="E23" s="245" t="s">
        <v>60</v>
      </c>
      <c r="F23" s="246" t="s">
        <v>61</v>
      </c>
      <c r="G23" s="245"/>
      <c r="H23" s="245"/>
      <c r="I23" s="247"/>
      <c r="J23" s="245" t="s">
        <v>60</v>
      </c>
      <c r="K23" s="246" t="s">
        <v>62</v>
      </c>
      <c r="L23" s="248"/>
      <c r="M23" s="246" t="s">
        <v>63</v>
      </c>
      <c r="N23" s="249"/>
      <c r="O23" s="250" t="s">
        <v>64</v>
      </c>
      <c r="P23" s="250"/>
      <c r="Q23" s="251"/>
      <c r="R23" s="252"/>
    </row>
    <row r="24" spans="1:19" s="63" customFormat="1" ht="9" customHeight="1" x14ac:dyDescent="0.25">
      <c r="A24" s="253" t="s">
        <v>65</v>
      </c>
      <c r="B24" s="254"/>
      <c r="C24" s="255"/>
      <c r="D24" s="256"/>
      <c r="E24" s="257">
        <v>1</v>
      </c>
      <c r="F24" s="258" t="str">
        <f>IF(E24&gt;$R$31,,UPPER(VLOOKUP(E24,'1Q ELO (3)'!$A$7:$O$134,2)))</f>
        <v/>
      </c>
      <c r="G24" s="259"/>
      <c r="H24" s="258"/>
      <c r="I24" s="260"/>
      <c r="J24" s="261" t="s">
        <v>66</v>
      </c>
      <c r="K24" s="262"/>
      <c r="L24" s="263"/>
      <c r="M24" s="262"/>
      <c r="N24" s="264"/>
      <c r="O24" s="265" t="s">
        <v>67</v>
      </c>
      <c r="P24" s="266"/>
      <c r="Q24" s="266"/>
      <c r="R24" s="267"/>
    </row>
    <row r="25" spans="1:19" s="63" customFormat="1" ht="9" customHeight="1" x14ac:dyDescent="0.25">
      <c r="A25" s="268" t="s">
        <v>68</v>
      </c>
      <c r="B25" s="269"/>
      <c r="C25" s="270"/>
      <c r="D25" s="271"/>
      <c r="E25" s="257">
        <v>2</v>
      </c>
      <c r="F25" s="258" t="str">
        <f>IF(E25&gt;$R$31,,UPPER(VLOOKUP(E25,'1Q ELO (3)'!$A$7:$O$134,2)))</f>
        <v/>
      </c>
      <c r="G25" s="259"/>
      <c r="H25" s="258"/>
      <c r="I25" s="260"/>
      <c r="J25" s="261" t="s">
        <v>69</v>
      </c>
      <c r="K25" s="262"/>
      <c r="L25" s="263"/>
      <c r="M25" s="262"/>
      <c r="N25" s="264"/>
      <c r="O25" s="272"/>
      <c r="P25" s="273"/>
      <c r="Q25" s="269"/>
      <c r="R25" s="274"/>
    </row>
    <row r="26" spans="1:19" s="63" customFormat="1" ht="9" customHeight="1" x14ac:dyDescent="0.25">
      <c r="A26" s="275"/>
      <c r="B26" s="276"/>
      <c r="C26" s="277"/>
      <c r="D26" s="278"/>
      <c r="E26" s="257"/>
      <c r="F26" s="258"/>
      <c r="G26" s="259"/>
      <c r="H26" s="258"/>
      <c r="I26" s="260"/>
      <c r="J26" s="261" t="s">
        <v>70</v>
      </c>
      <c r="K26" s="262"/>
      <c r="L26" s="263"/>
      <c r="M26" s="262"/>
      <c r="N26" s="264"/>
      <c r="O26" s="265" t="s">
        <v>71</v>
      </c>
      <c r="P26" s="266"/>
      <c r="Q26" s="266"/>
      <c r="R26" s="267"/>
    </row>
    <row r="27" spans="1:19" s="63" customFormat="1" ht="9" customHeight="1" x14ac:dyDescent="0.25">
      <c r="A27" s="279"/>
      <c r="B27" s="182"/>
      <c r="C27" s="182"/>
      <c r="D27" s="280"/>
      <c r="E27" s="257"/>
      <c r="F27" s="258"/>
      <c r="G27" s="259"/>
      <c r="H27" s="258"/>
      <c r="I27" s="260"/>
      <c r="J27" s="261" t="s">
        <v>72</v>
      </c>
      <c r="K27" s="262"/>
      <c r="L27" s="263"/>
      <c r="M27" s="262"/>
      <c r="N27" s="264"/>
      <c r="O27" s="262"/>
      <c r="P27" s="263"/>
      <c r="Q27" s="262"/>
      <c r="R27" s="264"/>
    </row>
    <row r="28" spans="1:19" s="63" customFormat="1" ht="9" customHeight="1" x14ac:dyDescent="0.25">
      <c r="A28" s="281"/>
      <c r="B28" s="282"/>
      <c r="C28" s="282"/>
      <c r="D28" s="283"/>
      <c r="E28" s="257"/>
      <c r="F28" s="258"/>
      <c r="G28" s="259"/>
      <c r="H28" s="258"/>
      <c r="I28" s="260"/>
      <c r="J28" s="261" t="s">
        <v>73</v>
      </c>
      <c r="K28" s="262"/>
      <c r="L28" s="263"/>
      <c r="M28" s="262"/>
      <c r="N28" s="264"/>
      <c r="O28" s="269"/>
      <c r="P28" s="273"/>
      <c r="Q28" s="269"/>
      <c r="R28" s="274"/>
    </row>
    <row r="29" spans="1:19" s="63" customFormat="1" ht="9" customHeight="1" x14ac:dyDescent="0.25">
      <c r="A29" s="284"/>
      <c r="B29" s="19"/>
      <c r="C29" s="182"/>
      <c r="D29" s="280"/>
      <c r="E29" s="257"/>
      <c r="F29" s="258"/>
      <c r="G29" s="259"/>
      <c r="H29" s="258"/>
      <c r="I29" s="260"/>
      <c r="J29" s="261" t="s">
        <v>74</v>
      </c>
      <c r="K29" s="262"/>
      <c r="L29" s="263"/>
      <c r="M29" s="262"/>
      <c r="N29" s="264"/>
      <c r="O29" s="265" t="s">
        <v>34</v>
      </c>
      <c r="P29" s="266"/>
      <c r="Q29" s="266"/>
      <c r="R29" s="267"/>
    </row>
    <row r="30" spans="1:19" s="63" customFormat="1" ht="9" customHeight="1" x14ac:dyDescent="0.25">
      <c r="A30" s="284"/>
      <c r="B30" s="19"/>
      <c r="C30" s="285"/>
      <c r="D30" s="286"/>
      <c r="E30" s="257"/>
      <c r="F30" s="258"/>
      <c r="G30" s="259"/>
      <c r="H30" s="258"/>
      <c r="I30" s="260"/>
      <c r="J30" s="261" t="s">
        <v>75</v>
      </c>
      <c r="K30" s="262"/>
      <c r="L30" s="263"/>
      <c r="M30" s="262"/>
      <c r="N30" s="264"/>
      <c r="O30" s="262"/>
      <c r="P30" s="263"/>
      <c r="Q30" s="262"/>
      <c r="R30" s="264"/>
    </row>
    <row r="31" spans="1:19" s="63" customFormat="1" ht="9" customHeight="1" x14ac:dyDescent="0.25">
      <c r="A31" s="287"/>
      <c r="B31" s="288"/>
      <c r="C31" s="289"/>
      <c r="D31" s="290"/>
      <c r="E31" s="291"/>
      <c r="F31" s="292"/>
      <c r="G31" s="293"/>
      <c r="H31" s="292"/>
      <c r="I31" s="294"/>
      <c r="J31" s="295" t="s">
        <v>76</v>
      </c>
      <c r="K31" s="269"/>
      <c r="L31" s="273"/>
      <c r="M31" s="269"/>
      <c r="N31" s="274"/>
      <c r="O31" s="269">
        <f>R4</f>
        <v>0</v>
      </c>
      <c r="P31" s="273"/>
      <c r="Q31" s="269"/>
      <c r="R31" s="296">
        <f>MIN(6,'1Q ELO (3)'!O5)</f>
        <v>6</v>
      </c>
    </row>
    <row r="32" spans="1:19" s="63" customFormat="1" ht="9" customHeight="1" x14ac:dyDescent="0.25"/>
    <row r="33" s="63" customFormat="1" ht="9" customHeight="1" x14ac:dyDescent="0.25"/>
    <row r="34" s="63" customFormat="1" ht="9" customHeight="1" x14ac:dyDescent="0.25"/>
    <row r="35" s="63" customFormat="1" ht="9" customHeight="1" x14ac:dyDescent="0.25"/>
    <row r="36" s="63" customFormat="1" ht="9" customHeight="1" x14ac:dyDescent="0.25"/>
    <row r="37" s="63" customFormat="1" ht="9" customHeight="1" x14ac:dyDescent="0.25"/>
    <row r="38" s="63" customFormat="1" ht="9" customHeight="1" x14ac:dyDescent="0.25"/>
    <row r="39" s="63" customFormat="1" ht="9" customHeight="1" x14ac:dyDescent="0.25"/>
    <row r="40" s="63" customFormat="1" ht="9" customHeight="1" x14ac:dyDescent="0.25"/>
    <row r="41" s="63" customFormat="1" ht="9" customHeight="1" x14ac:dyDescent="0.25"/>
    <row r="42" s="63" customFormat="1" ht="9" customHeight="1" x14ac:dyDescent="0.25"/>
    <row r="43" s="63" customFormat="1" ht="9" customHeight="1" x14ac:dyDescent="0.25"/>
    <row r="44" s="63" customFormat="1" ht="9" customHeight="1" x14ac:dyDescent="0.25"/>
    <row r="45" s="63" customFormat="1" ht="9" customHeight="1" x14ac:dyDescent="0.25"/>
    <row r="46" s="63" customFormat="1" ht="9" customHeight="1" x14ac:dyDescent="0.25"/>
    <row r="47" s="63" customFormat="1" ht="9" customHeight="1" x14ac:dyDescent="0.25"/>
    <row r="48" s="63" customFormat="1" ht="9" customHeight="1" x14ac:dyDescent="0.25"/>
    <row r="49" s="63" customFormat="1" ht="9" customHeight="1" x14ac:dyDescent="0.25"/>
    <row r="50" s="63" customFormat="1" ht="9" customHeight="1" x14ac:dyDescent="0.25"/>
    <row r="51" s="63" customFormat="1" ht="9" customHeight="1" x14ac:dyDescent="0.25"/>
    <row r="52" s="63" customFormat="1" ht="9" customHeight="1" x14ac:dyDescent="0.25"/>
    <row r="53" s="63" customFormat="1" ht="9" customHeight="1" x14ac:dyDescent="0.25"/>
    <row r="54" s="63" customFormat="1" ht="9" customHeight="1" x14ac:dyDescent="0.25"/>
    <row r="55" s="63" customFormat="1" ht="9" customHeight="1" x14ac:dyDescent="0.25"/>
    <row r="56" s="63" customFormat="1" ht="9" customHeight="1" x14ac:dyDescent="0.25"/>
    <row r="57" s="63" customFormat="1" ht="9" customHeight="1" x14ac:dyDescent="0.25"/>
    <row r="58" s="63" customFormat="1" ht="9" customHeight="1" x14ac:dyDescent="0.25"/>
    <row r="59" s="63" customFormat="1" ht="9" customHeight="1" x14ac:dyDescent="0.25"/>
    <row r="60" s="63" customFormat="1" ht="9" customHeight="1" x14ac:dyDescent="0.25"/>
    <row r="61" s="63" customFormat="1" ht="9" customHeight="1" x14ac:dyDescent="0.25"/>
    <row r="62" s="63" customFormat="1" ht="9" customHeight="1" x14ac:dyDescent="0.25"/>
    <row r="63" s="63" customFormat="1" ht="9" customHeight="1" x14ac:dyDescent="0.25"/>
    <row r="64" s="63" customFormat="1" ht="9" customHeight="1" x14ac:dyDescent="0.25"/>
    <row r="65" spans="10:18" s="63" customFormat="1" ht="9" customHeight="1" x14ac:dyDescent="0.25"/>
    <row r="66" spans="10:18" s="63" customFormat="1" ht="9" customHeight="1" x14ac:dyDescent="0.25"/>
    <row r="67" spans="10:18" s="63" customFormat="1" ht="9" customHeight="1" x14ac:dyDescent="0.25"/>
    <row r="68" spans="10:18" s="63" customFormat="1" ht="9" customHeight="1" x14ac:dyDescent="0.25"/>
    <row r="69" spans="10:18" s="63" customFormat="1" ht="9" customHeight="1" x14ac:dyDescent="0.25">
      <c r="J69" s="163"/>
      <c r="L69" s="163"/>
      <c r="N69" s="164"/>
      <c r="P69" s="163"/>
      <c r="R69" s="164"/>
    </row>
    <row r="70" spans="10:18" s="63" customFormat="1" ht="9" customHeight="1" x14ac:dyDescent="0.25">
      <c r="J70" s="163"/>
      <c r="L70" s="163"/>
      <c r="N70" s="164"/>
      <c r="P70" s="163"/>
      <c r="R70" s="164"/>
    </row>
    <row r="71" spans="10:18" s="10" customFormat="1" ht="6.75" customHeight="1" x14ac:dyDescent="0.25">
      <c r="J71" s="163"/>
      <c r="L71" s="163"/>
      <c r="N71" s="164"/>
      <c r="P71" s="163"/>
      <c r="R71" s="164"/>
    </row>
    <row r="72" spans="10:18" s="21" customFormat="1" ht="10.5" customHeight="1" x14ac:dyDescent="0.25">
      <c r="J72" s="163"/>
      <c r="L72" s="163"/>
      <c r="N72" s="164"/>
      <c r="P72" s="163"/>
      <c r="R72" s="164"/>
    </row>
    <row r="73" spans="10:18" s="21" customFormat="1" ht="9" customHeight="1" x14ac:dyDescent="0.25">
      <c r="J73" s="163"/>
      <c r="L73" s="163"/>
      <c r="N73" s="164"/>
      <c r="P73" s="163"/>
      <c r="R73" s="164"/>
    </row>
    <row r="74" spans="10:18" s="21" customFormat="1" ht="9" customHeight="1" x14ac:dyDescent="0.25">
      <c r="J74" s="163"/>
      <c r="L74" s="163"/>
      <c r="N74" s="164"/>
      <c r="P74" s="163"/>
      <c r="R74" s="164"/>
    </row>
    <row r="75" spans="10:18" s="21" customFormat="1" ht="9" customHeight="1" x14ac:dyDescent="0.25">
      <c r="J75" s="163"/>
      <c r="L75" s="163"/>
      <c r="N75" s="164"/>
      <c r="P75" s="163"/>
      <c r="R75" s="164"/>
    </row>
    <row r="76" spans="10:18" s="21" customFormat="1" ht="9" customHeight="1" x14ac:dyDescent="0.25">
      <c r="J76" s="163"/>
      <c r="L76" s="163"/>
      <c r="N76" s="164"/>
      <c r="P76" s="163"/>
      <c r="R76" s="164"/>
    </row>
    <row r="77" spans="10:18" s="21" customFormat="1" ht="9" customHeight="1" x14ac:dyDescent="0.25">
      <c r="J77" s="163"/>
      <c r="L77" s="163"/>
      <c r="N77" s="164"/>
      <c r="P77" s="163"/>
      <c r="R77" s="164"/>
    </row>
    <row r="78" spans="10:18" s="21" customFormat="1" ht="9" customHeight="1" x14ac:dyDescent="0.25">
      <c r="J78" s="163"/>
      <c r="L78" s="163"/>
      <c r="N78" s="164"/>
      <c r="P78" s="163"/>
      <c r="R78" s="164"/>
    </row>
    <row r="79" spans="10:18" s="21" customFormat="1" ht="9" customHeight="1" x14ac:dyDescent="0.25">
      <c r="J79" s="163"/>
      <c r="L79" s="163"/>
      <c r="N79" s="164"/>
      <c r="P79" s="163"/>
      <c r="R79" s="164"/>
    </row>
    <row r="80" spans="10:18" s="21" customFormat="1" ht="9" customHeight="1" x14ac:dyDescent="0.25">
      <c r="J80" s="163"/>
      <c r="L80" s="163"/>
      <c r="N80" s="164"/>
      <c r="P80" s="163"/>
      <c r="R80" s="164"/>
    </row>
  </sheetData>
  <mergeCells count="1">
    <mergeCell ref="A4:C4"/>
  </mergeCells>
  <conditionalFormatting sqref="B22">
    <cfRule type="cellIs" dxfId="885" priority="4" operator="equal">
      <formula>"QA"</formula>
    </cfRule>
    <cfRule type="cellIs" dxfId="884" priority="5" operator="equal">
      <formula>"DA"</formula>
    </cfRule>
  </conditionalFormatting>
  <conditionalFormatting sqref="E7 E13 E15 E17 E19">
    <cfRule type="expression" dxfId="883" priority="2">
      <formula>$E7&lt;5</formula>
    </cfRule>
  </conditionalFormatting>
  <conditionalFormatting sqref="H7 H9 H11 H13 H15 H17 H19 H21">
    <cfRule type="expression" dxfId="882" priority="11">
      <formula>AND($E7&lt;9,$C7&gt;0)</formula>
    </cfRule>
  </conditionalFormatting>
  <conditionalFormatting sqref="I8 K10 I12 I16 K18 I20">
    <cfRule type="expression" dxfId="881" priority="8">
      <formula>AND($O$1="CU",I8="Umpire")</formula>
    </cfRule>
    <cfRule type="expression" dxfId="880" priority="9">
      <formula>AND($O$1="CU",I8&lt;&gt;"Umpire",J8&lt;&gt;"")</formula>
    </cfRule>
    <cfRule type="expression" dxfId="879" priority="10">
      <formula>AND($O$1="CU",I8&lt;&gt;"Umpire")</formula>
    </cfRule>
  </conditionalFormatting>
  <conditionalFormatting sqref="J8 L10 J12 J16 L18 J20 R31">
    <cfRule type="expression" dxfId="878" priority="3">
      <formula>$O$1="CU"</formula>
    </cfRule>
  </conditionalFormatting>
  <conditionalFormatting sqref="K8 M10 K12 K16 M18 K20">
    <cfRule type="expression" dxfId="877" priority="6">
      <formula>J8="as"</formula>
    </cfRule>
    <cfRule type="expression" dxfId="876" priority="7">
      <formula>J8="bs"</formula>
    </cfRule>
  </conditionalFormatting>
  <dataValidations count="1">
    <dataValidation type="list" allowBlank="1" showInputMessage="1" sqref="I8 K10 I12 I16 K18 I20" xr:uid="{00000000-0002-0000-29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43010" r:id="rId3" name="Button 1">
              <controlPr defaultSize="0" autoPict="0">
                <anchor moveWithCells="1" sizeWithCells="1">
                  <from>
                    <xdr:col>12</xdr:col>
                    <xdr:colOff>533400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43009"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43012" r:id="rId5" name="Button 4">
              <controlPr defaultSize="0" autoFill="0" autoPict="0" altText="Legyen bíró">
                <anchor moveWithCells="1">
                  <from>
                    <xdr:col>12</xdr:col>
                    <xdr:colOff>662940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43013"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9FF66"/>
    <pageSetUpPr fitToPage="1"/>
  </sheetPr>
  <dimension ref="A1:U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8" t="s">
        <v>50</v>
      </c>
      <c r="L1" s="99"/>
      <c r="M1" s="107"/>
      <c r="N1" s="166"/>
      <c r="O1" s="166" t="s">
        <v>51</v>
      </c>
      <c r="P1" s="166"/>
      <c r="Q1" s="165"/>
      <c r="R1" s="166"/>
    </row>
    <row r="2" spans="1:21" s="172" customFormat="1" ht="13.2" x14ac:dyDescent="0.25">
      <c r="A2" s="103" t="s">
        <v>32</v>
      </c>
      <c r="B2" s="103"/>
      <c r="C2" s="103"/>
      <c r="D2" s="168"/>
      <c r="E2" s="168">
        <f>Altalanos!$C$8</f>
        <v>0</v>
      </c>
      <c r="F2" s="103"/>
      <c r="G2" s="169"/>
      <c r="H2" s="170"/>
      <c r="I2" s="170"/>
      <c r="J2" s="171"/>
      <c r="K2" s="98" t="s">
        <v>77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78</v>
      </c>
      <c r="F5" s="185" t="s">
        <v>27</v>
      </c>
      <c r="G5" s="185" t="s">
        <v>28</v>
      </c>
      <c r="H5" s="185"/>
      <c r="I5" s="185" t="s">
        <v>38</v>
      </c>
      <c r="J5" s="185"/>
      <c r="K5" s="183" t="s">
        <v>58</v>
      </c>
      <c r="L5" s="186"/>
      <c r="M5" s="183"/>
      <c r="N5" s="186"/>
      <c r="O5" s="183"/>
      <c r="P5" s="186"/>
      <c r="Q5" s="183"/>
      <c r="R5" s="187"/>
    </row>
    <row r="6" spans="1:21" s="195" customFormat="1" ht="13.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(3)'!$A$7:$M$32,12))</f>
        <v/>
      </c>
      <c r="C7" s="197" t="str">
        <f>IF($E7="","",VLOOKUP($E7,'1Q ELO (3)'!$A$7:$M$30,13))</f>
        <v/>
      </c>
      <c r="D7" s="198" t="str">
        <f>IF($E7="","",VLOOKUP($E7,'1Q ELO (3)'!$A$7:$M$30,5))</f>
        <v/>
      </c>
      <c r="E7" s="199"/>
      <c r="F7" s="200" t="str">
        <f>UPPER(IF($E7="","",VLOOKUP($E7,'1Q ELO (3)'!$A$7:$M$38,2)))</f>
        <v/>
      </c>
      <c r="G7" s="200" t="str">
        <f>IF($E7="","",VLOOKUP($E7,'1Q ELO (3)'!$A$7:$M$38,3))</f>
        <v/>
      </c>
      <c r="H7" s="200"/>
      <c r="I7" s="200" t="str">
        <f>IF($E7="","",VLOOKUP($E7,'1Q ELO (3)'!$A$7:$M$38,4))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(3)'!$A$7:$M$32,12))</f>
        <v/>
      </c>
      <c r="C9" s="197" t="str">
        <f>IF($E9="","",VLOOKUP($E9,'1Q ELO (3)'!$A$7:$M$30,13))</f>
        <v/>
      </c>
      <c r="D9" s="198" t="str">
        <f>IF($E9="","",VLOOKUP($E9,'1Q ELO (3)'!$A$7:$M$30,5))</f>
        <v/>
      </c>
      <c r="E9" s="297"/>
      <c r="F9" s="220" t="str">
        <f>UPPER(IF($E9="","",VLOOKUP($E9,'1Q ELO (3)'!$A$7:$M$38,2)))</f>
        <v/>
      </c>
      <c r="G9" s="220" t="str">
        <f>IF($E9="","",VLOOKUP($E9,'1Q ELO (3)'!$A$7:$M$38,3))</f>
        <v/>
      </c>
      <c r="H9" s="220"/>
      <c r="I9" s="220" t="str">
        <f>IF($E9="","",VLOOKUP($E9,'1Q ELO (3)'!$A$7:$M$38,4))</f>
        <v/>
      </c>
      <c r="J9" s="221"/>
      <c r="K9" s="202"/>
      <c r="L9" s="298"/>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c r="L10" s="299"/>
      <c r="M10" s="202"/>
      <c r="N10" s="227"/>
      <c r="O10" s="227"/>
      <c r="P10" s="227"/>
      <c r="Q10" s="205"/>
      <c r="R10" s="206"/>
      <c r="S10" s="207"/>
      <c r="U10" s="218" t="str">
        <f>Birók!P24</f>
        <v xml:space="preserve"> </v>
      </c>
    </row>
    <row r="11" spans="1:21" s="63" customFormat="1" ht="9" customHeight="1" x14ac:dyDescent="0.25">
      <c r="A11" s="234">
        <v>3</v>
      </c>
      <c r="B11" s="197" t="str">
        <f>IF($E11="","",VLOOKUP($E11,'1Q ELO (3)'!$A$7:$M$32,12))</f>
        <v/>
      </c>
      <c r="C11" s="197" t="str">
        <f>IF($E11="","",VLOOKUP($E11,'1Q ELO (3)'!$A$7:$M$30,13))</f>
        <v/>
      </c>
      <c r="D11" s="198" t="str">
        <f>IF($E11="","",VLOOKUP($E11,'1Q ELO (3)'!$A$7:$M$30,5))</f>
        <v/>
      </c>
      <c r="E11" s="199"/>
      <c r="F11" s="235" t="str">
        <f>UPPER(IF($E11="","",VLOOKUP($E11,'1Q ELO (3)'!$A$7:$M$38,2)))</f>
        <v/>
      </c>
      <c r="G11" s="235" t="str">
        <f>IF($E11="","",VLOOKUP($E11,'1Q ELO (3)'!$A$7:$M$38,3))</f>
        <v/>
      </c>
      <c r="H11" s="235"/>
      <c r="I11" s="235" t="str">
        <f>IF($E11="","",VLOOKUP($E11,'1Q ELO (3)'!$A$7:$M$38,4))</f>
        <v/>
      </c>
      <c r="J11" s="201"/>
      <c r="K11" s="202"/>
      <c r="L11" s="202"/>
      <c r="M11" s="202"/>
      <c r="N11" s="227"/>
      <c r="O11" s="227"/>
      <c r="P11" s="227"/>
      <c r="Q11" s="205"/>
      <c r="R11" s="206"/>
      <c r="S11" s="207"/>
      <c r="U11" s="218"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17"/>
      <c r="M12" s="202"/>
      <c r="N12" s="227"/>
      <c r="O12" s="227"/>
      <c r="P12" s="227"/>
      <c r="Q12" s="205"/>
      <c r="R12" s="206"/>
      <c r="S12" s="207"/>
      <c r="U12" s="218" t="str">
        <f>Birók!P26</f>
        <v xml:space="preserve"> </v>
      </c>
    </row>
    <row r="13" spans="1:21" s="63" customFormat="1" ht="9" customHeight="1" x14ac:dyDescent="0.25">
      <c r="A13" s="209">
        <v>4</v>
      </c>
      <c r="B13" s="197" t="str">
        <f>IF($E13="","",VLOOKUP($E13,'1Q ELO (3)'!$A$7:$M$32,12))</f>
        <v/>
      </c>
      <c r="C13" s="197" t="str">
        <f>IF($E13="","",VLOOKUP($E13,'1Q ELO (3)'!$A$7:$M$30,13))</f>
        <v/>
      </c>
      <c r="D13" s="198" t="str">
        <f>IF($E13="","",VLOOKUP($E13,'1Q ELO (3)'!$A$7:$M$30,5))</f>
        <v/>
      </c>
      <c r="E13" s="199"/>
      <c r="F13" s="220" t="str">
        <f>UPPER(IF($E13="","",VLOOKUP($E13,'1Q ELO (3)'!$A$7:$M$38,2)))</f>
        <v/>
      </c>
      <c r="G13" s="220" t="str">
        <f>IF($E13="","",VLOOKUP($E13,'1Q ELO (3)'!$A$7:$M$38,3))</f>
        <v/>
      </c>
      <c r="H13" s="220"/>
      <c r="I13" s="220" t="str">
        <f>IF($E13="","",VLOOKUP($E13,'1Q ELO (3)'!$A$7:$M$38,4))</f>
        <v/>
      </c>
      <c r="J13" s="231"/>
      <c r="K13" s="202"/>
      <c r="L13" s="202"/>
      <c r="M13" s="202"/>
      <c r="N13" s="227"/>
      <c r="O13" s="227"/>
      <c r="P13" s="227"/>
      <c r="Q13" s="205"/>
      <c r="R13" s="206"/>
      <c r="S13" s="207"/>
      <c r="U13" s="218" t="str">
        <f>Birók!P27</f>
        <v xml:space="preserve"> </v>
      </c>
    </row>
    <row r="14" spans="1:21" s="63" customFormat="1" ht="9" customHeight="1" x14ac:dyDescent="0.25">
      <c r="A14" s="209"/>
      <c r="B14" s="210"/>
      <c r="C14" s="210"/>
      <c r="D14" s="211"/>
      <c r="E14" s="223"/>
      <c r="F14" s="202"/>
      <c r="G14" s="202"/>
      <c r="H14" s="232"/>
      <c r="I14" s="23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(3)'!$A$7:$M$32,12))</f>
        <v/>
      </c>
      <c r="C15" s="197" t="str">
        <f>IF($E15="","",VLOOKUP($E15,'1Q ELO (3)'!$A$7:$M$30,13))</f>
        <v/>
      </c>
      <c r="D15" s="198" t="str">
        <f>IF($E15="","",VLOOKUP($E15,'1Q ELO (3)'!$A$7:$M$30,5))</f>
        <v/>
      </c>
      <c r="E15" s="199"/>
      <c r="F15" s="235" t="str">
        <f>UPPER(IF($E15="","",VLOOKUP($E15,'1Q ELO (3)'!$A$7:$M$38,2)))</f>
        <v/>
      </c>
      <c r="G15" s="235" t="str">
        <f>IF($E15="","",VLOOKUP($E15,'1Q ELO (3)'!$A$7:$M$38,3))</f>
        <v/>
      </c>
      <c r="H15" s="235"/>
      <c r="I15" s="235" t="str">
        <f>IF($E15="","",VLOOKUP($E15,'1Q ELO (3)'!$A$7:$M$38,4))</f>
        <v/>
      </c>
      <c r="J15" s="300"/>
      <c r="K15" s="202"/>
      <c r="L15" s="202"/>
      <c r="M15" s="202"/>
      <c r="N15" s="227"/>
      <c r="O15" s="202"/>
      <c r="P15" s="227"/>
      <c r="Q15" s="205"/>
      <c r="R15" s="206"/>
      <c r="S15" s="207"/>
      <c r="U15" s="218"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(3)'!$A$7:$M$32,12))</f>
        <v/>
      </c>
      <c r="C17" s="197" t="str">
        <f>IF($E17="","",VLOOKUP($E17,'1Q ELO (3)'!$A$7:$M$30,13))</f>
        <v/>
      </c>
      <c r="D17" s="198" t="str">
        <f>IF($E17="","",VLOOKUP($E17,'1Q ELO (3)'!$A$7:$M$30,5))</f>
        <v/>
      </c>
      <c r="E17" s="199"/>
      <c r="F17" s="220" t="str">
        <f>UPPER(IF($E17="","",VLOOKUP($E17,'1Q ELO (3)'!$A$7:$M$38,2)))</f>
        <v/>
      </c>
      <c r="G17" s="220" t="str">
        <f>IF($E17="","",VLOOKUP($E17,'1Q ELO (3)'!$A$7:$M$38,3))</f>
        <v/>
      </c>
      <c r="H17" s="220"/>
      <c r="I17" s="220" t="str">
        <f>IF($E17="","",VLOOKUP($E17,'1Q ELO (3)'!$A$7:$M$38,4))</f>
        <v/>
      </c>
      <c r="J17" s="221"/>
      <c r="K17" s="202"/>
      <c r="L17" s="298"/>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c r="L18" s="299"/>
      <c r="M18" s="202"/>
      <c r="N18" s="227"/>
      <c r="O18" s="227"/>
      <c r="P18" s="227"/>
      <c r="Q18" s="205"/>
      <c r="R18" s="206"/>
      <c r="S18" s="207"/>
    </row>
    <row r="19" spans="1:19" s="63" customFormat="1" ht="9" customHeight="1" x14ac:dyDescent="0.25">
      <c r="A19" s="234">
        <v>7</v>
      </c>
      <c r="B19" s="197" t="str">
        <f>IF($E19="","",VLOOKUP($E19,'1Q ELO (3)'!$A$7:$M$32,12))</f>
        <v/>
      </c>
      <c r="C19" s="197" t="str">
        <f>IF($E19="","",VLOOKUP($E19,'1Q ELO (3)'!$A$7:$M$30,13))</f>
        <v/>
      </c>
      <c r="D19" s="198" t="str">
        <f>IF($E19="","",VLOOKUP($E19,'1Q ELO (3)'!$A$7:$M$30,5))</f>
        <v/>
      </c>
      <c r="E19" s="199"/>
      <c r="F19" s="235" t="str">
        <f>UPPER(IF($E19="","",VLOOKUP($E19,'1Q ELO (3)'!$A$7:$M$38,2)))</f>
        <v/>
      </c>
      <c r="G19" s="235" t="str">
        <f>IF($E19="","",VLOOKUP($E19,'1Q ELO (3)'!$A$7:$M$38,3))</f>
        <v/>
      </c>
      <c r="H19" s="235"/>
      <c r="I19" s="235" t="str">
        <f>IF($E19="","",VLOOKUP($E19,'1Q ELO (3)'!$A$7:$M$38,4))</f>
        <v/>
      </c>
      <c r="J19" s="201"/>
      <c r="K19" s="202"/>
      <c r="L19" s="202"/>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17"/>
      <c r="M20" s="202"/>
      <c r="N20" s="227"/>
      <c r="O20" s="227"/>
      <c r="P20" s="227"/>
      <c r="Q20" s="205"/>
      <c r="R20" s="206"/>
      <c r="S20" s="207"/>
    </row>
    <row r="21" spans="1:19" s="63" customFormat="1" ht="9" customHeight="1" x14ac:dyDescent="0.25">
      <c r="A21" s="302">
        <v>8</v>
      </c>
      <c r="B21" s="197" t="str">
        <f>IF($E21="","",VLOOKUP($E21,'1Q ELO (3)'!$A$7:$M$32,12))</f>
        <v/>
      </c>
      <c r="C21" s="197" t="str">
        <f>IF($E21="","",VLOOKUP($E21,'1Q ELO (3)'!$A$7:$M$30,13))</f>
        <v/>
      </c>
      <c r="D21" s="198" t="str">
        <f>IF($E21="","",VLOOKUP($E21,'1Q ELO (3)'!$A$7:$M$30,5))</f>
        <v/>
      </c>
      <c r="E21" s="199"/>
      <c r="F21" s="219" t="str">
        <f>UPPER(IF($E21="","",VLOOKUP($E21,'1Q ELO (3)'!$A$7:$M$38,2)))</f>
        <v/>
      </c>
      <c r="G21" s="219" t="str">
        <f>IF($E21="","",VLOOKUP($E21,'1Q ELO (3)'!$A$7:$M$38,3))</f>
        <v/>
      </c>
      <c r="H21" s="219"/>
      <c r="I21" s="219" t="str">
        <f>IF($E21="","",VLOOKUP($E21,'1Q ELO (3)'!$A$7:$M$38,4))</f>
        <v/>
      </c>
      <c r="J21" s="231"/>
      <c r="K21" s="202"/>
      <c r="L21" s="202"/>
      <c r="M21" s="202"/>
      <c r="N21" s="227"/>
      <c r="O21" s="227"/>
      <c r="P21" s="227"/>
      <c r="Q21" s="205"/>
      <c r="R21" s="206"/>
      <c r="S21" s="207"/>
    </row>
    <row r="22" spans="1:19" s="63" customFormat="1" ht="9" customHeight="1" x14ac:dyDescent="0.25">
      <c r="A22" s="209"/>
      <c r="B22" s="210"/>
      <c r="C22" s="210"/>
      <c r="D22" s="211"/>
      <c r="E22" s="212"/>
      <c r="F22" s="233"/>
      <c r="G22" s="233"/>
      <c r="H22" s="303"/>
      <c r="I22" s="233"/>
      <c r="J22" s="224"/>
      <c r="K22" s="202"/>
      <c r="L22" s="202"/>
      <c r="M22" s="202"/>
      <c r="N22" s="227"/>
      <c r="O22" s="227"/>
      <c r="P22" s="227"/>
      <c r="Q22" s="205"/>
      <c r="R22" s="206"/>
      <c r="S22" s="207"/>
    </row>
    <row r="23" spans="1:19" s="63" customFormat="1" ht="9" customHeight="1" x14ac:dyDescent="0.25">
      <c r="A23" s="304"/>
      <c r="B23" s="304"/>
      <c r="C23" s="304"/>
      <c r="D23" s="304"/>
      <c r="E23" s="304"/>
      <c r="F23" s="305"/>
      <c r="G23" s="305"/>
      <c r="H23" s="305"/>
      <c r="I23" s="305"/>
      <c r="J23" s="306"/>
      <c r="K23" s="307"/>
      <c r="L23" s="308"/>
      <c r="M23" s="307"/>
      <c r="N23" s="308"/>
      <c r="O23" s="307"/>
      <c r="P23" s="308"/>
      <c r="Q23" s="307"/>
      <c r="R23" s="308"/>
      <c r="S23" s="207"/>
    </row>
    <row r="24" spans="1:19" s="63" customFormat="1" ht="9" customHeight="1" x14ac:dyDescent="0.25">
      <c r="A24" s="242" t="s">
        <v>54</v>
      </c>
      <c r="B24" s="243"/>
      <c r="C24" s="244"/>
      <c r="D24" s="243"/>
      <c r="E24" s="245" t="s">
        <v>60</v>
      </c>
      <c r="F24" s="246" t="s">
        <v>61</v>
      </c>
      <c r="G24" s="245"/>
      <c r="H24" s="245"/>
      <c r="I24" s="247"/>
      <c r="J24" s="245" t="s">
        <v>60</v>
      </c>
      <c r="K24" s="246" t="s">
        <v>62</v>
      </c>
      <c r="L24" s="248"/>
      <c r="M24" s="246" t="s">
        <v>63</v>
      </c>
      <c r="N24" s="249"/>
      <c r="O24" s="250" t="s">
        <v>64</v>
      </c>
      <c r="P24" s="250"/>
      <c r="Q24" s="251"/>
      <c r="R24" s="252"/>
      <c r="S24" s="207"/>
    </row>
    <row r="25" spans="1:19" s="63" customFormat="1" ht="9" customHeight="1" x14ac:dyDescent="0.25">
      <c r="A25" s="309" t="s">
        <v>65</v>
      </c>
      <c r="B25" s="262"/>
      <c r="C25" s="310"/>
      <c r="D25" s="311"/>
      <c r="E25" s="257">
        <v>1</v>
      </c>
      <c r="F25" s="258" t="str">
        <f>IF(E25&gt;$R$32,,UPPER(VLOOKUP(E25,'1Q ELO (3)'!$A$7:$O$134,2)))</f>
        <v/>
      </c>
      <c r="G25" s="259"/>
      <c r="H25" s="258"/>
      <c r="I25" s="260"/>
      <c r="J25" s="261" t="s">
        <v>66</v>
      </c>
      <c r="K25" s="262"/>
      <c r="L25" s="263"/>
      <c r="M25" s="262"/>
      <c r="N25" s="264"/>
      <c r="O25" s="265" t="s">
        <v>67</v>
      </c>
      <c r="P25" s="266"/>
      <c r="Q25" s="266"/>
      <c r="R25" s="267"/>
      <c r="S25" s="207"/>
    </row>
    <row r="26" spans="1:19" s="63" customFormat="1" ht="9" customHeight="1" x14ac:dyDescent="0.25">
      <c r="A26" s="268" t="s">
        <v>68</v>
      </c>
      <c r="B26" s="269"/>
      <c r="C26" s="271"/>
      <c r="D26" s="311"/>
      <c r="E26" s="257">
        <v>2</v>
      </c>
      <c r="F26" s="258" t="str">
        <f>IF(E26&gt;$R$32,,UPPER(VLOOKUP(E26,'1Q ELO (3)'!$A$7:$O$134,2)))</f>
        <v/>
      </c>
      <c r="G26" s="259"/>
      <c r="H26" s="258"/>
      <c r="I26" s="260"/>
      <c r="J26" s="261" t="s">
        <v>69</v>
      </c>
      <c r="K26" s="262"/>
      <c r="L26" s="263"/>
      <c r="M26" s="262"/>
      <c r="N26" s="264"/>
      <c r="O26" s="272"/>
      <c r="P26" s="273"/>
      <c r="Q26" s="269"/>
      <c r="R26" s="274"/>
      <c r="S26" s="207"/>
    </row>
    <row r="27" spans="1:19" s="63" customFormat="1" ht="9" customHeight="1" x14ac:dyDescent="0.25">
      <c r="A27" s="275"/>
      <c r="B27" s="276"/>
      <c r="C27" s="278"/>
      <c r="D27" s="182"/>
      <c r="E27" s="312">
        <v>3</v>
      </c>
      <c r="F27" s="258" t="str">
        <f>IF(E27&gt;$R$32,,UPPER(VLOOKUP(E27,'1Q ELO (3)'!$A$7:$O$134,2)))</f>
        <v/>
      </c>
      <c r="G27" s="259"/>
      <c r="H27" s="258"/>
      <c r="I27" s="260"/>
      <c r="J27" s="261" t="s">
        <v>70</v>
      </c>
      <c r="K27" s="262"/>
      <c r="L27" s="263"/>
      <c r="M27" s="262"/>
      <c r="N27" s="264"/>
      <c r="O27" s="265" t="s">
        <v>71</v>
      </c>
      <c r="P27" s="266"/>
      <c r="Q27" s="266"/>
      <c r="R27" s="267"/>
      <c r="S27" s="207"/>
    </row>
    <row r="28" spans="1:19" s="63" customFormat="1" ht="9" customHeight="1" x14ac:dyDescent="0.25">
      <c r="A28" s="279"/>
      <c r="B28" s="182"/>
      <c r="C28" s="280"/>
      <c r="D28" s="182"/>
      <c r="E28" s="312">
        <v>4</v>
      </c>
      <c r="F28" s="258" t="str">
        <f>IF(E28&gt;$R$32,,UPPER(VLOOKUP(E28,'1Q ELO (3)'!$A$7:$O$134,2)))</f>
        <v/>
      </c>
      <c r="G28" s="259"/>
      <c r="H28" s="258"/>
      <c r="I28" s="260"/>
      <c r="J28" s="261" t="s">
        <v>72</v>
      </c>
      <c r="K28" s="262"/>
      <c r="L28" s="263"/>
      <c r="M28" s="262"/>
      <c r="N28" s="264"/>
      <c r="O28" s="262"/>
      <c r="P28" s="263"/>
      <c r="Q28" s="262"/>
      <c r="R28" s="264"/>
      <c r="S28" s="207"/>
    </row>
    <row r="29" spans="1:19" s="63" customFormat="1" ht="9" customHeight="1" x14ac:dyDescent="0.25">
      <c r="A29" s="281"/>
      <c r="B29" s="282"/>
      <c r="C29" s="283"/>
      <c r="D29" s="282"/>
      <c r="E29" s="257"/>
      <c r="F29" s="258"/>
      <c r="G29" s="259"/>
      <c r="H29" s="258"/>
      <c r="I29" s="260"/>
      <c r="J29" s="261" t="s">
        <v>73</v>
      </c>
      <c r="K29" s="262"/>
      <c r="L29" s="263"/>
      <c r="M29" s="262"/>
      <c r="N29" s="264"/>
      <c r="O29" s="269"/>
      <c r="P29" s="273"/>
      <c r="Q29" s="269"/>
      <c r="R29" s="274"/>
      <c r="S29" s="207"/>
    </row>
    <row r="30" spans="1:19" s="63" customFormat="1" ht="9" customHeight="1" x14ac:dyDescent="0.25">
      <c r="A30" s="284"/>
      <c r="B30" s="19"/>
      <c r="C30" s="280"/>
      <c r="D30" s="182"/>
      <c r="E30" s="257"/>
      <c r="F30" s="258"/>
      <c r="G30" s="259"/>
      <c r="H30" s="258"/>
      <c r="I30" s="260"/>
      <c r="J30" s="261" t="s">
        <v>74</v>
      </c>
      <c r="K30" s="262"/>
      <c r="L30" s="263"/>
      <c r="M30" s="262"/>
      <c r="N30" s="264"/>
      <c r="O30" s="265" t="s">
        <v>34</v>
      </c>
      <c r="P30" s="266"/>
      <c r="Q30" s="266"/>
      <c r="R30" s="267"/>
      <c r="S30" s="207"/>
    </row>
    <row r="31" spans="1:19" s="63" customFormat="1" ht="9" customHeight="1" x14ac:dyDescent="0.25">
      <c r="A31" s="284"/>
      <c r="B31" s="19"/>
      <c r="C31" s="286"/>
      <c r="D31" s="285"/>
      <c r="E31" s="257"/>
      <c r="F31" s="258"/>
      <c r="G31" s="259"/>
      <c r="H31" s="258"/>
      <c r="I31" s="260"/>
      <c r="J31" s="261" t="s">
        <v>75</v>
      </c>
      <c r="K31" s="262"/>
      <c r="L31" s="263"/>
      <c r="M31" s="262"/>
      <c r="N31" s="264"/>
      <c r="O31" s="262"/>
      <c r="P31" s="263"/>
      <c r="Q31" s="262"/>
      <c r="R31" s="264"/>
      <c r="S31" s="207"/>
    </row>
    <row r="32" spans="1:19" s="63" customFormat="1" ht="9" customHeight="1" x14ac:dyDescent="0.25">
      <c r="A32" s="287"/>
      <c r="B32" s="288"/>
      <c r="C32" s="290"/>
      <c r="D32" s="289"/>
      <c r="E32" s="291"/>
      <c r="F32" s="292"/>
      <c r="G32" s="293"/>
      <c r="H32" s="292"/>
      <c r="I32" s="294"/>
      <c r="J32" s="295" t="s">
        <v>76</v>
      </c>
      <c r="K32" s="269"/>
      <c r="L32" s="273"/>
      <c r="M32" s="269"/>
      <c r="N32" s="274"/>
      <c r="O32" s="269">
        <f>R4</f>
        <v>0</v>
      </c>
      <c r="P32" s="273"/>
      <c r="Q32" s="269"/>
      <c r="R32" s="296">
        <f>MIN(8,'1Q ELO (3)'!O5)</f>
        <v>8</v>
      </c>
      <c r="S32" s="207"/>
    </row>
    <row r="33" spans="10:19" s="63" customFormat="1" ht="9" customHeight="1" x14ac:dyDescent="0.25">
      <c r="J33" s="163"/>
      <c r="L33" s="163"/>
      <c r="N33" s="164"/>
      <c r="P33" s="163"/>
      <c r="R33" s="164"/>
      <c r="S33" s="207"/>
    </row>
    <row r="34" spans="10:19" s="63" customFormat="1" ht="9" customHeight="1" x14ac:dyDescent="0.25">
      <c r="J34" s="163"/>
      <c r="L34" s="163"/>
      <c r="N34" s="164"/>
      <c r="P34" s="163"/>
      <c r="R34" s="164"/>
      <c r="S34" s="207"/>
    </row>
    <row r="35" spans="10:19" s="63" customFormat="1" ht="9" customHeight="1" x14ac:dyDescent="0.25">
      <c r="J35" s="163"/>
      <c r="L35" s="163"/>
      <c r="N35" s="164"/>
      <c r="P35" s="163"/>
      <c r="R35" s="164"/>
      <c r="S35" s="207"/>
    </row>
    <row r="36" spans="10:19" s="63" customFormat="1" ht="9" customHeight="1" x14ac:dyDescent="0.25">
      <c r="J36" s="163"/>
      <c r="L36" s="163"/>
      <c r="N36" s="164"/>
      <c r="P36" s="163"/>
      <c r="R36" s="164"/>
      <c r="S36" s="207"/>
    </row>
    <row r="37" spans="10:19" s="63" customFormat="1" ht="9" customHeight="1" x14ac:dyDescent="0.25">
      <c r="J37" s="163"/>
      <c r="L37" s="163"/>
      <c r="N37" s="164"/>
      <c r="P37" s="163"/>
      <c r="R37" s="164"/>
      <c r="S37" s="207"/>
    </row>
    <row r="38" spans="10:19" s="63" customFormat="1" ht="9" customHeight="1" x14ac:dyDescent="0.25">
      <c r="J38" s="163"/>
      <c r="L38" s="163"/>
      <c r="N38" s="164"/>
      <c r="P38" s="163"/>
      <c r="R38" s="164"/>
      <c r="S38" s="207"/>
    </row>
    <row r="39" spans="10:19" s="63" customFormat="1" ht="9" customHeight="1" x14ac:dyDescent="0.25">
      <c r="J39" s="163"/>
      <c r="L39" s="163"/>
      <c r="N39" s="164"/>
      <c r="P39" s="163"/>
      <c r="R39" s="164"/>
      <c r="S39" s="207"/>
    </row>
    <row r="40" spans="10:19" s="63" customFormat="1" ht="9" customHeight="1" x14ac:dyDescent="0.25">
      <c r="J40" s="163"/>
      <c r="L40" s="163"/>
      <c r="N40" s="164"/>
      <c r="P40" s="163"/>
      <c r="R40" s="164"/>
      <c r="S40" s="207"/>
    </row>
    <row r="41" spans="10:19" s="63" customFormat="1" ht="9" customHeight="1" x14ac:dyDescent="0.25">
      <c r="J41" s="163"/>
      <c r="L41" s="163"/>
      <c r="N41" s="164"/>
      <c r="P41" s="163"/>
      <c r="R41" s="164"/>
      <c r="S41" s="207"/>
    </row>
    <row r="42" spans="10:19" s="63" customFormat="1" ht="9" customHeight="1" x14ac:dyDescent="0.25">
      <c r="J42" s="163"/>
      <c r="L42" s="163"/>
      <c r="N42" s="164"/>
      <c r="P42" s="163"/>
      <c r="R42" s="164"/>
      <c r="S42" s="207"/>
    </row>
    <row r="43" spans="10:19" s="63" customFormat="1" ht="9" customHeight="1" x14ac:dyDescent="0.25">
      <c r="J43" s="163"/>
      <c r="L43" s="163"/>
      <c r="N43" s="164"/>
      <c r="P43" s="163"/>
      <c r="R43" s="164"/>
      <c r="S43" s="207"/>
    </row>
    <row r="44" spans="10:19" s="63" customFormat="1" ht="9" customHeight="1" x14ac:dyDescent="0.25">
      <c r="J44" s="163"/>
      <c r="L44" s="163"/>
      <c r="N44" s="164"/>
      <c r="P44" s="163"/>
      <c r="R44" s="164"/>
      <c r="S44" s="207"/>
    </row>
    <row r="45" spans="10:19" s="63" customFormat="1" ht="9" customHeight="1" x14ac:dyDescent="0.25">
      <c r="J45" s="163"/>
      <c r="L45" s="163"/>
      <c r="N45" s="164"/>
      <c r="P45" s="163"/>
      <c r="R45" s="164"/>
      <c r="S45" s="207"/>
    </row>
    <row r="46" spans="10:19" s="63" customFormat="1" ht="9" customHeight="1" x14ac:dyDescent="0.25">
      <c r="J46" s="163"/>
      <c r="L46" s="163"/>
      <c r="N46" s="164"/>
      <c r="P46" s="163"/>
      <c r="R46" s="164"/>
      <c r="S46" s="207"/>
    </row>
    <row r="47" spans="10:19" s="63" customFormat="1" ht="9" customHeight="1" x14ac:dyDescent="0.25">
      <c r="J47" s="163"/>
      <c r="L47" s="163"/>
      <c r="N47" s="164"/>
      <c r="P47" s="163"/>
      <c r="R47" s="164"/>
      <c r="S47" s="207"/>
    </row>
    <row r="48" spans="10:19" s="63" customFormat="1" ht="9" customHeight="1" x14ac:dyDescent="0.25">
      <c r="J48" s="163"/>
      <c r="L48" s="163"/>
      <c r="N48" s="164"/>
      <c r="P48" s="163"/>
      <c r="R48" s="164"/>
      <c r="S48" s="207"/>
    </row>
    <row r="49" spans="10:19" s="63" customFormat="1" ht="9" customHeight="1" x14ac:dyDescent="0.25">
      <c r="J49" s="163"/>
      <c r="L49" s="163"/>
      <c r="N49" s="164"/>
      <c r="P49" s="163"/>
      <c r="R49" s="164"/>
      <c r="S49" s="207"/>
    </row>
    <row r="50" spans="10:19" s="63" customFormat="1" ht="9" customHeight="1" x14ac:dyDescent="0.25">
      <c r="J50" s="163"/>
      <c r="L50" s="163"/>
      <c r="N50" s="164"/>
      <c r="P50" s="163"/>
      <c r="R50" s="164"/>
      <c r="S50" s="207"/>
    </row>
    <row r="51" spans="10:19" s="63" customFormat="1" ht="9" customHeight="1" x14ac:dyDescent="0.25">
      <c r="J51" s="163"/>
      <c r="L51" s="163"/>
      <c r="N51" s="164"/>
      <c r="P51" s="163"/>
      <c r="R51" s="164"/>
      <c r="S51" s="207"/>
    </row>
    <row r="52" spans="10:19" s="63" customFormat="1" ht="9" customHeight="1" x14ac:dyDescent="0.25">
      <c r="J52" s="163"/>
      <c r="L52" s="163"/>
      <c r="N52" s="164"/>
      <c r="P52" s="163"/>
      <c r="R52" s="164"/>
      <c r="S52" s="207"/>
    </row>
    <row r="53" spans="10:19" s="63" customFormat="1" ht="9" customHeight="1" x14ac:dyDescent="0.25">
      <c r="J53" s="163"/>
      <c r="L53" s="163"/>
      <c r="N53" s="164"/>
      <c r="P53" s="163"/>
      <c r="R53" s="164"/>
      <c r="S53" s="207"/>
    </row>
    <row r="54" spans="10:19" s="63" customFormat="1" ht="9" customHeight="1" x14ac:dyDescent="0.25">
      <c r="J54" s="163"/>
      <c r="L54" s="163"/>
      <c r="N54" s="164"/>
      <c r="P54" s="163"/>
      <c r="R54" s="164"/>
      <c r="S54" s="207"/>
    </row>
    <row r="55" spans="10:19" s="63" customFormat="1" ht="9" customHeight="1" x14ac:dyDescent="0.25">
      <c r="J55" s="163"/>
      <c r="L55" s="163"/>
      <c r="N55" s="164"/>
      <c r="P55" s="163"/>
      <c r="R55" s="164"/>
      <c r="S55" s="207"/>
    </row>
    <row r="56" spans="10:19" s="63" customFormat="1" ht="9" customHeight="1" x14ac:dyDescent="0.25">
      <c r="J56" s="163"/>
      <c r="L56" s="163"/>
      <c r="N56" s="164"/>
      <c r="P56" s="163"/>
      <c r="R56" s="164"/>
      <c r="S56" s="207"/>
    </row>
    <row r="57" spans="10:19" s="63" customFormat="1" ht="9" customHeight="1" x14ac:dyDescent="0.25">
      <c r="J57" s="163"/>
      <c r="L57" s="163"/>
      <c r="N57" s="164"/>
      <c r="P57" s="163"/>
      <c r="R57" s="164"/>
      <c r="S57" s="207"/>
    </row>
    <row r="58" spans="10:19" s="63" customFormat="1" ht="9" customHeight="1" x14ac:dyDescent="0.25">
      <c r="J58" s="163"/>
      <c r="L58" s="163"/>
      <c r="N58" s="164"/>
      <c r="P58" s="163"/>
      <c r="R58" s="164"/>
      <c r="S58" s="207"/>
    </row>
    <row r="59" spans="10:19" s="63" customFormat="1" ht="9" customHeight="1" x14ac:dyDescent="0.25">
      <c r="J59" s="163"/>
      <c r="L59" s="163"/>
      <c r="N59" s="164"/>
      <c r="P59" s="163"/>
      <c r="R59" s="164"/>
      <c r="S59" s="313"/>
    </row>
    <row r="60" spans="10:19" s="63" customFormat="1" ht="9" customHeight="1" x14ac:dyDescent="0.25">
      <c r="J60" s="163"/>
      <c r="L60" s="163"/>
      <c r="N60" s="164"/>
      <c r="P60" s="163"/>
      <c r="R60" s="164"/>
      <c r="S60" s="207"/>
    </row>
    <row r="61" spans="10:19" s="63" customFormat="1" ht="9" customHeight="1" x14ac:dyDescent="0.25">
      <c r="J61" s="163"/>
      <c r="L61" s="163"/>
      <c r="N61" s="164"/>
      <c r="P61" s="163"/>
      <c r="R61" s="164"/>
      <c r="S61" s="207"/>
    </row>
    <row r="62" spans="10:19" s="63" customFormat="1" ht="9" customHeight="1" x14ac:dyDescent="0.25">
      <c r="J62" s="163"/>
      <c r="L62" s="163"/>
      <c r="N62" s="164"/>
      <c r="P62" s="163"/>
      <c r="R62" s="164"/>
      <c r="S62" s="207"/>
    </row>
    <row r="63" spans="10:19" s="63" customFormat="1" ht="9" customHeight="1" x14ac:dyDescent="0.25">
      <c r="J63" s="163"/>
      <c r="L63" s="163"/>
      <c r="N63" s="164"/>
      <c r="P63" s="163"/>
      <c r="R63" s="164"/>
      <c r="S63" s="207"/>
    </row>
    <row r="64" spans="10:19" s="63" customFormat="1" ht="9" customHeight="1" x14ac:dyDescent="0.25">
      <c r="J64" s="163"/>
      <c r="L64" s="163"/>
      <c r="N64" s="164"/>
      <c r="P64" s="163"/>
      <c r="R64" s="164"/>
      <c r="S64" s="207"/>
    </row>
    <row r="65" spans="10:19" s="63" customFormat="1" ht="9" customHeight="1" x14ac:dyDescent="0.25">
      <c r="J65" s="163"/>
      <c r="L65" s="163"/>
      <c r="N65" s="164"/>
      <c r="P65" s="163"/>
      <c r="R65" s="164"/>
      <c r="S65" s="207"/>
    </row>
    <row r="66" spans="10:19" s="63" customFormat="1" ht="9" customHeight="1" x14ac:dyDescent="0.25">
      <c r="J66" s="163"/>
      <c r="L66" s="163"/>
      <c r="N66" s="164"/>
      <c r="P66" s="163"/>
      <c r="R66" s="164"/>
      <c r="S66" s="207"/>
    </row>
    <row r="67" spans="10:19" s="63" customFormat="1" ht="9" customHeight="1" x14ac:dyDescent="0.25">
      <c r="J67" s="163"/>
      <c r="L67" s="163"/>
      <c r="N67" s="164"/>
      <c r="P67" s="163"/>
      <c r="R67" s="164"/>
      <c r="S67" s="207"/>
    </row>
    <row r="68" spans="10:19" s="63" customFormat="1" ht="9" customHeight="1" x14ac:dyDescent="0.25">
      <c r="J68" s="163"/>
      <c r="L68" s="163"/>
      <c r="N68" s="164"/>
      <c r="P68" s="163"/>
      <c r="R68" s="164"/>
      <c r="S68" s="207"/>
    </row>
    <row r="69" spans="10:19" s="63" customFormat="1" ht="9" customHeight="1" x14ac:dyDescent="0.25">
      <c r="J69" s="163"/>
      <c r="L69" s="163"/>
      <c r="N69" s="164"/>
      <c r="P69" s="163"/>
      <c r="R69" s="164"/>
      <c r="S69" s="207"/>
    </row>
    <row r="70" spans="10:19" s="10" customFormat="1" ht="6.75" customHeight="1" x14ac:dyDescent="0.25">
      <c r="J70" s="163"/>
      <c r="L70" s="163"/>
      <c r="N70" s="164"/>
      <c r="P70" s="163"/>
      <c r="R70" s="164"/>
      <c r="S70" s="314"/>
    </row>
    <row r="71" spans="10:19" s="21" customFormat="1" ht="10.5" customHeight="1" x14ac:dyDescent="0.25">
      <c r="J71" s="163"/>
      <c r="L71" s="163"/>
      <c r="N71" s="164"/>
      <c r="P71" s="163"/>
      <c r="R71" s="164"/>
    </row>
    <row r="72" spans="10:19" s="21" customFormat="1" ht="9" customHeight="1" x14ac:dyDescent="0.25">
      <c r="J72" s="163"/>
      <c r="L72" s="163"/>
      <c r="N72" s="164"/>
      <c r="P72" s="163"/>
      <c r="R72" s="164"/>
    </row>
    <row r="73" spans="10:19" s="21" customFormat="1" ht="9" customHeight="1" x14ac:dyDescent="0.25">
      <c r="J73" s="163"/>
      <c r="L73" s="163"/>
      <c r="N73" s="164"/>
      <c r="P73" s="163"/>
      <c r="R73" s="164"/>
    </row>
    <row r="74" spans="10:19" s="21" customFormat="1" ht="9" customHeight="1" x14ac:dyDescent="0.25">
      <c r="J74" s="163"/>
      <c r="L74" s="163"/>
      <c r="N74" s="164"/>
      <c r="P74" s="163"/>
      <c r="R74" s="164"/>
    </row>
    <row r="75" spans="10:19" s="21" customFormat="1" ht="9" customHeight="1" x14ac:dyDescent="0.25">
      <c r="J75" s="163"/>
      <c r="L75" s="163"/>
      <c r="N75" s="164"/>
      <c r="P75" s="163"/>
      <c r="R75" s="164"/>
    </row>
    <row r="76" spans="10:19" s="21" customFormat="1" ht="9" customHeight="1" x14ac:dyDescent="0.25">
      <c r="J76" s="163"/>
      <c r="L76" s="163"/>
      <c r="N76" s="164"/>
      <c r="P76" s="163"/>
      <c r="R76" s="164"/>
    </row>
    <row r="77" spans="10:19" s="21" customFormat="1" ht="9" customHeight="1" x14ac:dyDescent="0.25">
      <c r="J77" s="163"/>
      <c r="L77" s="163"/>
      <c r="N77" s="164"/>
      <c r="P77" s="163"/>
      <c r="R77" s="164"/>
    </row>
    <row r="78" spans="10:19" s="21" customFormat="1" ht="9" customHeight="1" x14ac:dyDescent="0.25">
      <c r="J78" s="163"/>
      <c r="L78" s="163"/>
      <c r="N78" s="164"/>
      <c r="P78" s="163"/>
      <c r="R78" s="164"/>
    </row>
    <row r="79" spans="10:19" s="21" customFormat="1" ht="9" customHeight="1" x14ac:dyDescent="0.25">
      <c r="J79" s="163"/>
      <c r="L79" s="163"/>
      <c r="N79" s="164"/>
      <c r="P79" s="163"/>
      <c r="R79" s="164"/>
    </row>
  </sheetData>
  <mergeCells count="1">
    <mergeCell ref="A4:C4"/>
  </mergeCells>
  <conditionalFormatting sqref="B8 B10 B12 B14 B16 B18 B20 B22">
    <cfRule type="cellIs" dxfId="875" priority="4" operator="equal">
      <formula>"QA"</formula>
    </cfRule>
    <cfRule type="cellIs" dxfId="874" priority="5" operator="equal">
      <formula>"DA"</formula>
    </cfRule>
  </conditionalFormatting>
  <conditionalFormatting sqref="E7 E11 E15 E19">
    <cfRule type="expression" dxfId="873" priority="2">
      <formula>$E7&lt;9</formula>
    </cfRule>
  </conditionalFormatting>
  <conditionalFormatting sqref="H7 H9 H11 H13 H15 H17 H19 H21">
    <cfRule type="expression" dxfId="872" priority="11">
      <formula>AND($E7&lt;9,$C7&gt;0)</formula>
    </cfRule>
  </conditionalFormatting>
  <conditionalFormatting sqref="I8 I12 I16 I20">
    <cfRule type="expression" dxfId="871" priority="8">
      <formula>AND($O$1="CU",I8="Umpire")</formula>
    </cfRule>
    <cfRule type="expression" dxfId="870" priority="9">
      <formula>AND($O$1="CU",I8&lt;&gt;"Umpire",J8&lt;&gt;"")</formula>
    </cfRule>
    <cfRule type="expression" dxfId="869" priority="10">
      <formula>AND($O$1="CU",I8&lt;&gt;"Umpire")</formula>
    </cfRule>
  </conditionalFormatting>
  <conditionalFormatting sqref="J8 J12 J16 J20 R32">
    <cfRule type="expression" dxfId="868" priority="3">
      <formula>$O$1="CU"</formula>
    </cfRule>
  </conditionalFormatting>
  <conditionalFormatting sqref="K8 K12 K16 K20">
    <cfRule type="expression" dxfId="867" priority="6">
      <formula>J8="as"</formula>
    </cfRule>
    <cfRule type="expression" dxfId="866" priority="7">
      <formula>J8="bs"</formula>
    </cfRule>
  </conditionalFormatting>
  <dataValidations count="1">
    <dataValidation type="list" allowBlank="1" showInputMessage="1" sqref="I8 K10 I12 M14 I16 K18 I20" xr:uid="{00000000-0002-0000-2A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44034"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44033"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44036"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44037"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9FF66"/>
    <pageSetUpPr fitToPage="1"/>
  </sheetPr>
  <dimension ref="A1:U47"/>
  <sheetViews>
    <sheetView showGridLines="0" showZeros="0" zoomScale="85" zoomScaleNormal="85" workbookViewId="0">
      <selection activeCell="A6" sqref="A6"/>
    </sheetView>
  </sheetViews>
  <sheetFormatPr defaultColWidth="8.6640625" defaultRowHeight="12.75" customHeight="1"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5.109375" customWidth="1"/>
    <col min="18" max="18" width="1.6640625" style="164" customWidth="1"/>
    <col min="19" max="19" width="9.1093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79</v>
      </c>
      <c r="L1" s="99"/>
      <c r="M1" s="107"/>
      <c r="N1" s="166"/>
      <c r="O1" s="166"/>
      <c r="P1" s="166"/>
      <c r="Q1" s="165"/>
      <c r="R1" s="166"/>
    </row>
    <row r="2" spans="1:21" s="172" customFormat="1" ht="13.2" x14ac:dyDescent="0.25">
      <c r="A2" s="103" t="s">
        <v>32</v>
      </c>
      <c r="B2" s="103"/>
      <c r="C2" s="103"/>
      <c r="D2" s="168"/>
      <c r="E2" s="168">
        <f>Altalanos!$C$8</f>
        <v>0</v>
      </c>
      <c r="F2" s="103"/>
      <c r="G2" s="169"/>
      <c r="H2" s="170"/>
      <c r="I2" s="170"/>
      <c r="J2" s="171"/>
      <c r="K2" s="98" t="s">
        <v>247</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81</v>
      </c>
      <c r="F5" s="185" t="s">
        <v>27</v>
      </c>
      <c r="G5" s="185" t="s">
        <v>28</v>
      </c>
      <c r="H5" s="185"/>
      <c r="I5" s="185" t="s">
        <v>38</v>
      </c>
      <c r="J5" s="185"/>
      <c r="K5" s="183" t="s">
        <v>82</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(3)'!$A$7:$M$32,12))</f>
        <v/>
      </c>
      <c r="C7" s="197" t="str">
        <f>IF($E7="","",VLOOKUP($E7,'1Q ELO (3)'!$A$7:$M$32,13))</f>
        <v/>
      </c>
      <c r="D7" s="198" t="str">
        <f>IF($E7="","",VLOOKUP($E7,'1Q ELO (3)'!$A$7:$M$32,5))</f>
        <v/>
      </c>
      <c r="E7" s="199"/>
      <c r="F7" s="235" t="str">
        <f>UPPER(IF($E7="","",VLOOKUP($E7,'1Q ELO (3)'!$A$7:$M$32,2)))</f>
        <v/>
      </c>
      <c r="G7" s="235" t="str">
        <f>IF($E7="","",VLOOKUP($E7,'1Q ELO (3)'!$A$7:$M$32,3))</f>
        <v/>
      </c>
      <c r="H7" s="235"/>
      <c r="I7" s="235" t="str">
        <f>IF($E7="","",VLOOKUP($E7,'1Q ELO (3)'!$A$7:$M$32,4))</f>
        <v/>
      </c>
      <c r="J7" s="201"/>
      <c r="K7" s="202"/>
      <c r="L7" s="202"/>
      <c r="M7" s="202"/>
      <c r="N7" s="202"/>
      <c r="O7" s="203"/>
      <c r="P7" s="204"/>
      <c r="Q7" s="205"/>
      <c r="R7" s="206"/>
      <c r="S7" s="207"/>
      <c r="U7" s="208" t="str">
        <f>Birók!P21</f>
        <v>Bíró</v>
      </c>
    </row>
    <row r="8" spans="1:21" s="63" customFormat="1" ht="9" customHeight="1" x14ac:dyDescent="0.25">
      <c r="A8" s="209"/>
      <c r="B8" s="315"/>
      <c r="C8" s="212"/>
      <c r="D8" s="316"/>
      <c r="E8" s="212"/>
      <c r="F8" s="213"/>
      <c r="G8" s="213"/>
      <c r="H8" s="214"/>
      <c r="I8" s="317"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(3)'!$A$7:$M$32,12))</f>
        <v/>
      </c>
      <c r="C9" s="197" t="str">
        <f>IF($E9="","",VLOOKUP($E9,'1Q ELO (3)'!$A$7:$M$32,13))</f>
        <v/>
      </c>
      <c r="D9" s="198" t="str">
        <f>IF($E9="","",VLOOKUP($E9,'1Q ELO (3)'!$A$7:$M$32,5))</f>
        <v/>
      </c>
      <c r="E9" s="199"/>
      <c r="F9" s="219" t="str">
        <f>UPPER(IF($E9="","",VLOOKUP($E9,'1Q ELO (3)'!$A$7:$M$32,2)))</f>
        <v/>
      </c>
      <c r="G9" s="219" t="str">
        <f>IF($E9="","",VLOOKUP($E9,'1Q ELO (3)'!$A$7:$M$32,3))</f>
        <v/>
      </c>
      <c r="H9" s="219"/>
      <c r="I9" s="219" t="str">
        <f>IF($E9="","",VLOOKUP($E9,'1Q ELO (3)'!$A$7:$M$32,4))</f>
        <v/>
      </c>
      <c r="J9" s="221"/>
      <c r="K9" s="202"/>
      <c r="L9" s="222"/>
      <c r="M9" s="202"/>
      <c r="N9" s="202"/>
      <c r="O9" s="203"/>
      <c r="P9" s="204"/>
      <c r="Q9" s="205"/>
      <c r="R9" s="206"/>
      <c r="S9" s="207"/>
      <c r="U9" s="218" t="str">
        <f>Birók!P23</f>
        <v xml:space="preserve"> </v>
      </c>
    </row>
    <row r="10" spans="1:21" s="63" customFormat="1" ht="9" customHeight="1" x14ac:dyDescent="0.25">
      <c r="A10" s="209"/>
      <c r="B10" s="315" t="str">
        <f>IF($E10="","",VLOOKUP($E10,'1Q ELO (3)'!$A$7:$M$32,12))</f>
        <v/>
      </c>
      <c r="C10" s="212"/>
      <c r="D10" s="316"/>
      <c r="E10" s="223"/>
      <c r="F10" s="213"/>
      <c r="G10" s="213"/>
      <c r="H10" s="214"/>
      <c r="I10" s="213"/>
      <c r="J10" s="224"/>
      <c r="K10" s="318"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(3)'!$A$7:$M$32,12))</f>
        <v/>
      </c>
      <c r="C11" s="197" t="str">
        <f>IF($E11="","",VLOOKUP($E11,'1Q ELO (3)'!$A$7:$M$32,13))</f>
        <v/>
      </c>
      <c r="D11" s="198" t="str">
        <f>IF($E11="","",VLOOKUP($E11,'1Q ELO (3)'!$A$7:$M$32,5))</f>
        <v/>
      </c>
      <c r="E11" s="199"/>
      <c r="F11" s="219" t="str">
        <f>UPPER(IF($E11="","",VLOOKUP($E11,'1Q ELO (3)'!$A$7:$M$32,2)))</f>
        <v/>
      </c>
      <c r="G11" s="219" t="str">
        <f>IF($E11="","",VLOOKUP($E11,'1Q ELO (3)'!$A$7:$M$32,3))</f>
        <v/>
      </c>
      <c r="H11" s="219"/>
      <c r="I11" s="219" t="str">
        <f>IF($E11="","",VLOOKUP($E11,'1Q ELO (3)'!$A$7:$M$32,4))</f>
        <v/>
      </c>
      <c r="J11" s="201"/>
      <c r="K11" s="202"/>
      <c r="L11" s="228"/>
      <c r="M11" s="202"/>
      <c r="N11" s="227"/>
      <c r="O11" s="227"/>
      <c r="P11" s="227"/>
      <c r="Q11" s="205"/>
      <c r="R11" s="206"/>
      <c r="S11" s="207"/>
      <c r="U11" s="218" t="str">
        <f>Birók!P25</f>
        <v xml:space="preserve"> </v>
      </c>
    </row>
    <row r="12" spans="1:21" s="63" customFormat="1" ht="9" customHeight="1" x14ac:dyDescent="0.25">
      <c r="A12" s="209"/>
      <c r="B12" s="315" t="str">
        <f>IF($E12="","",VLOOKUP($E12,'1Q ELO (3)'!$A$7:$M$32,12))</f>
        <v/>
      </c>
      <c r="C12" s="212"/>
      <c r="D12" s="316"/>
      <c r="E12" s="223"/>
      <c r="F12" s="213"/>
      <c r="G12" s="213"/>
      <c r="H12" s="214"/>
      <c r="I12" s="318" t="s">
        <v>59</v>
      </c>
      <c r="J12" s="216"/>
      <c r="K12" s="217" t="str">
        <f>UPPER(IF(OR(J12="a",J12="as"),F11,IF(OR(J12="b",J12="bs"),F13,)))</f>
        <v/>
      </c>
      <c r="L12" s="230"/>
      <c r="M12" s="202"/>
      <c r="N12" s="227"/>
      <c r="O12" s="227"/>
      <c r="P12" s="227"/>
      <c r="Q12" s="205"/>
      <c r="R12" s="206"/>
      <c r="S12" s="207"/>
      <c r="U12" s="218" t="str">
        <f>Birók!P26</f>
        <v xml:space="preserve"> </v>
      </c>
    </row>
    <row r="13" spans="1:21" s="63" customFormat="1" ht="9" customHeight="1" x14ac:dyDescent="0.25">
      <c r="A13" s="209">
        <v>4</v>
      </c>
      <c r="B13" s="197" t="str">
        <f>IF($E13="","",VLOOKUP($E13,'1Q ELO (3)'!$A$7:$M$32,12))</f>
        <v/>
      </c>
      <c r="C13" s="197" t="str">
        <f>IF($E13="","",VLOOKUP($E13,'1Q ELO (3)'!$A$7:$M$32,13))</f>
        <v/>
      </c>
      <c r="D13" s="198" t="str">
        <f>IF($E13="","",VLOOKUP($E13,'1Q ELO (3)'!$A$7:$M$32,5))</f>
        <v/>
      </c>
      <c r="E13" s="199"/>
      <c r="F13" s="219" t="str">
        <f>UPPER(IF($E13="","",VLOOKUP($E13,'1Q ELO (3)'!$A$7:$M$32,2)))</f>
        <v/>
      </c>
      <c r="G13" s="219" t="str">
        <f>IF($E13="","",VLOOKUP($E13,'1Q ELO (3)'!$A$7:$M$32,3))</f>
        <v/>
      </c>
      <c r="H13" s="219"/>
      <c r="I13" s="219" t="str">
        <f>IF($E13="","",VLOOKUP($E13,'1Q ELO (3)'!$A$7:$M$32,4))</f>
        <v/>
      </c>
      <c r="J13" s="231"/>
      <c r="K13" s="202"/>
      <c r="L13" s="202"/>
      <c r="M13" s="202"/>
      <c r="N13" s="227"/>
      <c r="O13" s="227"/>
      <c r="P13" s="227"/>
      <c r="Q13" s="205"/>
      <c r="R13" s="206"/>
      <c r="S13" s="207"/>
      <c r="U13" s="218" t="str">
        <f>Birók!P27</f>
        <v xml:space="preserve"> </v>
      </c>
    </row>
    <row r="14" spans="1:21" s="63" customFormat="1" ht="9" customHeight="1" x14ac:dyDescent="0.25">
      <c r="A14" s="209"/>
      <c r="B14" s="210" t="str">
        <f>IF($E14="","",VLOOKUP($E14,'1Q ELO (3)'!$A$7:$M$32,12))</f>
        <v/>
      </c>
      <c r="C14" s="212"/>
      <c r="D14" s="316"/>
      <c r="E14" s="223"/>
      <c r="F14" s="213"/>
      <c r="G14" s="213"/>
      <c r="H14" s="214"/>
      <c r="I14" s="213"/>
      <c r="J14" s="224"/>
      <c r="K14" s="202"/>
      <c r="L14" s="202"/>
      <c r="M14" s="215"/>
      <c r="N14" s="299"/>
      <c r="O14" s="202"/>
      <c r="P14" s="227"/>
      <c r="Q14" s="205"/>
      <c r="R14" s="206"/>
      <c r="S14" s="207"/>
      <c r="U14" s="218" t="str">
        <f>Birók!P28</f>
        <v xml:space="preserve"> </v>
      </c>
    </row>
    <row r="15" spans="1:21" s="63" customFormat="1" ht="9" customHeight="1" x14ac:dyDescent="0.25">
      <c r="A15" s="234">
        <v>5</v>
      </c>
      <c r="B15" s="197" t="str">
        <f>IF($E15="","",VLOOKUP($E15,'1Q ELO (3)'!$A$7:$M$32,12))</f>
        <v/>
      </c>
      <c r="C15" s="197" t="str">
        <f>IF($E15="","",VLOOKUP($E15,'1Q ELO (3)'!$A$7:$M$32,13))</f>
        <v/>
      </c>
      <c r="D15" s="198" t="str">
        <f>IF($E15="","",VLOOKUP($E15,'1Q ELO (3)'!$A$7:$M$32,5))</f>
        <v/>
      </c>
      <c r="E15" s="319"/>
      <c r="F15" s="235" t="str">
        <f>UPPER(IF($E15="","",VLOOKUP($E15,'1Q ELO (3)'!$A$7:$M$32,2)))</f>
        <v/>
      </c>
      <c r="G15" s="235" t="str">
        <f>IF($E15="","",VLOOKUP($E15,'1Q ELO (3)'!$A$7:$M$32,3))</f>
        <v/>
      </c>
      <c r="H15" s="235"/>
      <c r="I15" s="235" t="str">
        <f>IF($E15="","",VLOOKUP($E15,'1Q ELO (3)'!$A$7:$M$32,4))</f>
        <v/>
      </c>
      <c r="J15" s="300"/>
      <c r="K15" s="202"/>
      <c r="L15" s="202"/>
      <c r="M15" s="202"/>
      <c r="N15" s="227"/>
      <c r="O15" s="202"/>
      <c r="P15" s="227"/>
      <c r="Q15" s="205"/>
      <c r="R15" s="206"/>
      <c r="S15" s="207"/>
      <c r="U15" s="218" t="str">
        <f>Birók!P29</f>
        <v xml:space="preserve"> </v>
      </c>
    </row>
    <row r="16" spans="1:21" s="63" customFormat="1" ht="9" customHeight="1" x14ac:dyDescent="0.25">
      <c r="A16" s="209"/>
      <c r="B16" s="210" t="str">
        <f>IF($E16="","",VLOOKUP($E16,'1Q ELO (3)'!$A$7:$M$32,12))</f>
        <v/>
      </c>
      <c r="C16" s="212"/>
      <c r="D16" s="316"/>
      <c r="E16" s="223"/>
      <c r="F16" s="213"/>
      <c r="G16" s="213"/>
      <c r="H16" s="214"/>
      <c r="I16" s="318" t="s">
        <v>59</v>
      </c>
      <c r="J16" s="216"/>
      <c r="K16" s="217" t="str">
        <f>UPPER(IF(OR(J16="a",J16="as"),F15,IF(OR(J16="b",J16="bs"),F17,)))</f>
        <v/>
      </c>
      <c r="L16" s="217"/>
      <c r="M16" s="202"/>
      <c r="N16" s="227"/>
      <c r="O16" s="227"/>
      <c r="P16" s="227"/>
      <c r="Q16" s="205"/>
      <c r="R16" s="206"/>
      <c r="S16" s="207"/>
      <c r="U16" s="301" t="str">
        <f>Birók!P30</f>
        <v>Egyik sem</v>
      </c>
    </row>
    <row r="17" spans="1:19" s="63" customFormat="1" ht="9" customHeight="1" x14ac:dyDescent="0.25">
      <c r="A17" s="209">
        <v>6</v>
      </c>
      <c r="B17" s="197" t="str">
        <f>IF($E17="","",VLOOKUP($E17,'1Q ELO (3)'!$A$7:$M$32,12))</f>
        <v/>
      </c>
      <c r="C17" s="197" t="str">
        <f>IF($E17="","",VLOOKUP($E17,'1Q ELO (3)'!$A$7:$M$32,13))</f>
        <v/>
      </c>
      <c r="D17" s="198" t="str">
        <f>IF($E17="","",VLOOKUP($E17,'1Q ELO (3)'!$A$7:$M$32,5))</f>
        <v/>
      </c>
      <c r="E17" s="199"/>
      <c r="F17" s="219" t="str">
        <f>UPPER(IF($E17="","",VLOOKUP($E17,'1Q ELO (3)'!$A$7:$M$32,2)))</f>
        <v/>
      </c>
      <c r="G17" s="219" t="str">
        <f>IF($E17="","",VLOOKUP($E17,'1Q ELO (3)'!$A$7:$M$32,3))</f>
        <v/>
      </c>
      <c r="H17" s="219"/>
      <c r="I17" s="219" t="str">
        <f>IF($E17="","",VLOOKUP($E17,'1Q ELO (3)'!$A$7:$M$32,4))</f>
        <v/>
      </c>
      <c r="J17" s="221"/>
      <c r="K17" s="202"/>
      <c r="L17" s="222"/>
      <c r="M17" s="202"/>
      <c r="N17" s="227"/>
      <c r="O17" s="227"/>
      <c r="P17" s="227"/>
      <c r="Q17" s="205"/>
      <c r="R17" s="206"/>
      <c r="S17" s="207"/>
    </row>
    <row r="18" spans="1:19" s="63" customFormat="1" ht="9" customHeight="1" x14ac:dyDescent="0.25">
      <c r="A18" s="209"/>
      <c r="B18" s="210" t="str">
        <f>IF($E18="","",VLOOKUP($E18,'1Q ELO (3)'!$A$7:$M$32,12))</f>
        <v/>
      </c>
      <c r="C18" s="212"/>
      <c r="D18" s="316"/>
      <c r="E18" s="223"/>
      <c r="F18" s="213"/>
      <c r="G18" s="213"/>
      <c r="H18" s="214"/>
      <c r="I18" s="213"/>
      <c r="J18" s="224"/>
      <c r="K18" s="318"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(3)'!$A$7:$M$32,12))</f>
        <v/>
      </c>
      <c r="C19" s="197" t="str">
        <f>IF($E19="","",VLOOKUP($E19,'1Q ELO (3)'!$A$7:$M$32,13))</f>
        <v/>
      </c>
      <c r="D19" s="198" t="str">
        <f>IF($E19="","",VLOOKUP($E19,'1Q ELO (3)'!$A$7:$M$32,5))</f>
        <v/>
      </c>
      <c r="E19" s="199"/>
      <c r="F19" s="219" t="str">
        <f>UPPER(IF($E19="","",VLOOKUP($E19,'1Q ELO (3)'!$A$7:$M$32,2)))</f>
        <v/>
      </c>
      <c r="G19" s="219" t="str">
        <f>IF($E19="","",VLOOKUP($E19,'1Q ELO (3)'!$A$7:$M$32,3))</f>
        <v/>
      </c>
      <c r="H19" s="219"/>
      <c r="I19" s="219" t="str">
        <f>IF($E19="","",VLOOKUP($E19,'1Q ELO (3)'!$A$7:$M$32,4))</f>
        <v/>
      </c>
      <c r="J19" s="201"/>
      <c r="K19" s="202"/>
      <c r="L19" s="228"/>
      <c r="M19" s="202"/>
      <c r="N19" s="227"/>
      <c r="O19" s="227"/>
      <c r="P19" s="227"/>
      <c r="Q19" s="205"/>
      <c r="R19" s="206"/>
      <c r="S19" s="207"/>
    </row>
    <row r="20" spans="1:19" s="63" customFormat="1" ht="9" customHeight="1" x14ac:dyDescent="0.25">
      <c r="A20" s="209"/>
      <c r="B20" s="210" t="str">
        <f>IF($E20="","",VLOOKUP($E20,'1Q ELO (3)'!$A$7:$M$32,12))</f>
        <v/>
      </c>
      <c r="C20" s="212"/>
      <c r="D20" s="211"/>
      <c r="E20" s="212"/>
      <c r="F20" s="213"/>
      <c r="G20" s="213"/>
      <c r="H20" s="214"/>
      <c r="I20" s="318" t="s">
        <v>59</v>
      </c>
      <c r="J20" s="216"/>
      <c r="K20" s="217" t="str">
        <f>UPPER(IF(OR(J20="a",J20="as"),F19,IF(OR(J20="b",J20="bs"),F21,)))</f>
        <v/>
      </c>
      <c r="L20" s="230"/>
      <c r="M20" s="202"/>
      <c r="N20" s="227"/>
      <c r="O20" s="227"/>
      <c r="P20" s="227"/>
      <c r="Q20" s="205"/>
      <c r="R20" s="206"/>
      <c r="S20" s="207"/>
    </row>
    <row r="21" spans="1:19" s="63" customFormat="1" ht="9" customHeight="1" x14ac:dyDescent="0.25">
      <c r="A21" s="302" t="s">
        <v>76</v>
      </c>
      <c r="B21" s="197" t="str">
        <f>IF($E21="","",VLOOKUP($E21,'1Q ELO (3)'!$A$7:$M$32,12))</f>
        <v/>
      </c>
      <c r="C21" s="197" t="str">
        <f>IF($E21="","",VLOOKUP($E21,'1Q ELO (3)'!$A$7:$M$32,13))</f>
        <v/>
      </c>
      <c r="D21" s="198" t="str">
        <f>IF($E21="","",VLOOKUP($E21,'1Q ELO (3)'!$A$7:$M$32,5))</f>
        <v/>
      </c>
      <c r="E21" s="199"/>
      <c r="F21" s="219" t="str">
        <f>UPPER(IF($E21="","",VLOOKUP($E21,'1Q ELO (3)'!$A$7:$M$32,2)))</f>
        <v/>
      </c>
      <c r="G21" s="219" t="str">
        <f>IF($E21="","",VLOOKUP($E21,'1Q ELO (3)'!$A$7:$M$32,3))</f>
        <v/>
      </c>
      <c r="H21" s="219"/>
      <c r="I21" s="219" t="str">
        <f>IF($E21="","",VLOOKUP($E21,'1Q ELO (3)'!$A$7:$M$32,4))</f>
        <v/>
      </c>
      <c r="J21" s="231"/>
      <c r="K21" s="202"/>
      <c r="L21" s="202"/>
      <c r="M21" s="202"/>
      <c r="N21" s="227"/>
      <c r="O21" s="227"/>
      <c r="P21" s="227"/>
      <c r="Q21" s="205"/>
      <c r="R21" s="206"/>
      <c r="S21" s="207"/>
    </row>
    <row r="22" spans="1:19" s="63" customFormat="1" ht="9" customHeight="1" x14ac:dyDescent="0.25">
      <c r="A22" s="209"/>
      <c r="B22" s="210" t="str">
        <f>IF($E22="","",VLOOKUP($E22,'1Q ELO (3)'!$A$7:$M$32,12))</f>
        <v/>
      </c>
      <c r="C22" s="212"/>
      <c r="D22" s="211"/>
      <c r="E22" s="212"/>
      <c r="F22" s="233"/>
      <c r="G22" s="233"/>
      <c r="H22" s="303"/>
      <c r="I22" s="233"/>
      <c r="J22" s="224"/>
      <c r="K22" s="202"/>
      <c r="L22" s="202"/>
      <c r="M22" s="202"/>
      <c r="N22" s="227"/>
      <c r="O22" s="227"/>
      <c r="P22" s="227"/>
      <c r="Q22" s="205"/>
      <c r="R22" s="206"/>
      <c r="S22" s="207"/>
    </row>
    <row r="23" spans="1:19" s="63" customFormat="1" ht="9" customHeight="1" x14ac:dyDescent="0.25">
      <c r="A23" s="196">
        <v>9</v>
      </c>
      <c r="B23" s="197" t="str">
        <f>IF($E23="","",VLOOKUP($E23,'1Q ELO (3)'!$A$7:$M$32,12))</f>
        <v/>
      </c>
      <c r="C23" s="197" t="str">
        <f>IF($E23="","",VLOOKUP($E23,'1Q ELO (3)'!$A$7:$M$32,13))</f>
        <v/>
      </c>
      <c r="D23" s="198" t="str">
        <f>IF($E23="","",VLOOKUP($E23,'1Q ELO (3)'!$A$7:$M$32,5))</f>
        <v/>
      </c>
      <c r="E23" s="199"/>
      <c r="F23" s="235" t="str">
        <f>UPPER(IF($E23="","",VLOOKUP($E23,'1Q ELO (3)'!$A$7:$M$32,2)))</f>
        <v/>
      </c>
      <c r="G23" s="235" t="str">
        <f>IF($E23="","",VLOOKUP($E23,'1Q ELO (3)'!$A$7:$M$32,3))</f>
        <v/>
      </c>
      <c r="H23" s="235"/>
      <c r="I23" s="235" t="str">
        <f>IF($E23="","",VLOOKUP($E23,'1Q ELO (3)'!$A$7:$M$32,4))</f>
        <v/>
      </c>
      <c r="J23" s="201"/>
      <c r="K23" s="202"/>
      <c r="L23" s="202"/>
      <c r="M23" s="202"/>
      <c r="N23" s="227"/>
      <c r="O23" s="227"/>
      <c r="P23" s="227"/>
      <c r="Q23" s="205"/>
      <c r="R23" s="206"/>
      <c r="S23" s="207"/>
    </row>
    <row r="24" spans="1:19" s="63" customFormat="1" ht="9" customHeight="1" x14ac:dyDescent="0.25">
      <c r="A24" s="209"/>
      <c r="B24" s="315" t="str">
        <f>IF($E24="","",VLOOKUP($E24,'1Q ELO (3)'!$A$7:$M$32,12))</f>
        <v/>
      </c>
      <c r="C24" s="212"/>
      <c r="D24" s="211"/>
      <c r="E24" s="212"/>
      <c r="F24" s="213"/>
      <c r="G24" s="213"/>
      <c r="H24" s="214"/>
      <c r="I24" s="318" t="s">
        <v>59</v>
      </c>
      <c r="J24" s="216"/>
      <c r="K24" s="217" t="str">
        <f>UPPER(IF(OR(J24="a",J24="as"),F23,IF(OR(J24="b",J24="bs"),F25,)))</f>
        <v/>
      </c>
      <c r="L24" s="217"/>
      <c r="M24" s="202"/>
      <c r="N24" s="227"/>
      <c r="O24" s="227"/>
      <c r="P24" s="227"/>
      <c r="Q24" s="205"/>
      <c r="R24" s="206"/>
      <c r="S24" s="207"/>
    </row>
    <row r="25" spans="1:19" s="63" customFormat="1" ht="9" customHeight="1" x14ac:dyDescent="0.25">
      <c r="A25" s="209">
        <v>10</v>
      </c>
      <c r="B25" s="197" t="str">
        <f>IF($E25="","",VLOOKUP($E25,'1Q ELO (3)'!$A$7:$M$32,12))</f>
        <v/>
      </c>
      <c r="C25" s="197" t="str">
        <f>IF($E25="","",VLOOKUP($E25,'1Q ELO (3)'!$A$7:$M$32,13))</f>
        <v/>
      </c>
      <c r="D25" s="198" t="str">
        <f>IF($E25="","",VLOOKUP($E25,'1Q ELO (3)'!$A$7:$M$32,5))</f>
        <v/>
      </c>
      <c r="E25" s="199"/>
      <c r="F25" s="219" t="str">
        <f>UPPER(IF($E25="","",VLOOKUP($E25,'1Q ELO (3)'!$A$7:$M$32,2)))</f>
        <v/>
      </c>
      <c r="G25" s="219" t="str">
        <f>IF($E25="","",VLOOKUP($E25,'1Q ELO (3)'!$A$7:$M$32,3))</f>
        <v/>
      </c>
      <c r="H25" s="219"/>
      <c r="I25" s="219" t="str">
        <f>IF($E25="","",VLOOKUP($E25,'1Q ELO (3)'!$A$7:$M$32,4))</f>
        <v/>
      </c>
      <c r="J25" s="221"/>
      <c r="K25" s="202"/>
      <c r="L25" s="222"/>
      <c r="M25" s="202"/>
      <c r="N25" s="227"/>
      <c r="O25" s="227"/>
      <c r="P25" s="227"/>
      <c r="Q25" s="205"/>
      <c r="R25" s="206"/>
      <c r="S25" s="207"/>
    </row>
    <row r="26" spans="1:19" s="63" customFormat="1" ht="9" customHeight="1" x14ac:dyDescent="0.25">
      <c r="A26" s="209"/>
      <c r="B26" s="210" t="str">
        <f>IF($E26="","",VLOOKUP($E26,'1Q ELO (3)'!$A$7:$M$32,12))</f>
        <v/>
      </c>
      <c r="C26" s="212"/>
      <c r="D26" s="211"/>
      <c r="E26" s="223"/>
      <c r="F26" s="213"/>
      <c r="G26" s="213"/>
      <c r="H26" s="214"/>
      <c r="I26" s="213"/>
      <c r="J26" s="224"/>
      <c r="K26" s="318" t="s">
        <v>59</v>
      </c>
      <c r="L26" s="225"/>
      <c r="M26" s="217" t="str">
        <f>UPPER(IF(OR(L26="a",L26="as"),K24,IF(OR(L26="b",L26="bs"),K28,)))</f>
        <v/>
      </c>
      <c r="N26" s="226"/>
      <c r="O26" s="227"/>
      <c r="P26" s="227"/>
      <c r="Q26" s="205"/>
      <c r="R26" s="206"/>
      <c r="S26" s="207"/>
    </row>
    <row r="27" spans="1:19" s="63" customFormat="1" ht="9" customHeight="1" x14ac:dyDescent="0.25">
      <c r="A27" s="209">
        <v>11</v>
      </c>
      <c r="B27" s="197" t="str">
        <f>IF($E27="","",VLOOKUP($E27,'1Q ELO (3)'!$A$7:$M$32,12))</f>
        <v/>
      </c>
      <c r="C27" s="197" t="str">
        <f>IF($E27="","",VLOOKUP($E27,'1Q ELO (3)'!$A$7:$M$32,13))</f>
        <v/>
      </c>
      <c r="D27" s="198" t="str">
        <f>IF($E27="","",VLOOKUP($E27,'1Q ELO (3)'!$A$7:$M$32,5))</f>
        <v/>
      </c>
      <c r="E27" s="199"/>
      <c r="F27" s="219" t="str">
        <f>UPPER(IF($E27="","",VLOOKUP($E27,'1Q ELO (3)'!$A$7:$M$32,2)))</f>
        <v/>
      </c>
      <c r="G27" s="219" t="str">
        <f>IF($E27="","",VLOOKUP($E27,'1Q ELO (3)'!$A$7:$M$32,3))</f>
        <v/>
      </c>
      <c r="H27" s="219"/>
      <c r="I27" s="219" t="str">
        <f>IF($E27="","",VLOOKUP($E27,'1Q ELO (3)'!$A$7:$M$32,4))</f>
        <v/>
      </c>
      <c r="J27" s="201"/>
      <c r="K27" s="202"/>
      <c r="L27" s="228"/>
      <c r="M27" s="202"/>
      <c r="N27" s="227"/>
      <c r="O27" s="227"/>
      <c r="P27" s="227"/>
      <c r="Q27" s="205"/>
      <c r="R27" s="206"/>
      <c r="S27" s="207"/>
    </row>
    <row r="28" spans="1:19" s="63" customFormat="1" ht="9" customHeight="1" x14ac:dyDescent="0.25">
      <c r="A28" s="234"/>
      <c r="B28" s="210" t="str">
        <f>IF($E28="","",VLOOKUP($E28,'1Q ELO (3)'!$A$7:$M$32,12))</f>
        <v/>
      </c>
      <c r="C28" s="212"/>
      <c r="D28" s="211"/>
      <c r="E28" s="223"/>
      <c r="F28" s="213"/>
      <c r="G28" s="213"/>
      <c r="H28" s="214"/>
      <c r="I28" s="318" t="s">
        <v>59</v>
      </c>
      <c r="J28" s="216"/>
      <c r="K28" s="217" t="str">
        <f>UPPER(IF(OR(J28="a",J28="as"),F27,IF(OR(J28="b",J28="bs"),F29,)))</f>
        <v/>
      </c>
      <c r="L28" s="230"/>
      <c r="M28" s="202"/>
      <c r="N28" s="227"/>
      <c r="O28" s="227"/>
      <c r="P28" s="227"/>
      <c r="Q28" s="205"/>
      <c r="R28" s="206"/>
      <c r="S28" s="207"/>
    </row>
    <row r="29" spans="1:19" s="63" customFormat="1" ht="9" customHeight="1" x14ac:dyDescent="0.25">
      <c r="A29" s="209">
        <v>12</v>
      </c>
      <c r="B29" s="197" t="str">
        <f>IF($E29="","",VLOOKUP($E29,'1Q ELO (3)'!$A$7:$M$32,12))</f>
        <v/>
      </c>
      <c r="C29" s="197" t="str">
        <f>IF($E29="","",VLOOKUP($E29,'1Q ELO (3)'!$A$7:$M$32,13))</f>
        <v/>
      </c>
      <c r="D29" s="198" t="str">
        <f>IF($E29="","",VLOOKUP($E29,'1Q ELO (3)'!$A$7:$M$32,5))</f>
        <v/>
      </c>
      <c r="E29" s="199"/>
      <c r="F29" s="219" t="str">
        <f>UPPER(IF($E29="","",VLOOKUP($E29,'1Q ELO (3)'!$A$7:$M$32,2)))</f>
        <v/>
      </c>
      <c r="G29" s="219" t="str">
        <f>IF($E29="","",VLOOKUP($E29,'1Q ELO (3)'!$A$7:$M$32,3))</f>
        <v/>
      </c>
      <c r="H29" s="219"/>
      <c r="I29" s="219" t="str">
        <f>IF($E29="","",VLOOKUP($E29,'1Q ELO (3)'!$A$7:$M$32,4))</f>
        <v/>
      </c>
      <c r="J29" s="231"/>
      <c r="K29" s="202"/>
      <c r="L29" s="202"/>
      <c r="M29" s="202"/>
      <c r="N29" s="227"/>
      <c r="O29" s="227"/>
      <c r="P29" s="227"/>
      <c r="Q29" s="205"/>
      <c r="R29" s="206"/>
      <c r="S29" s="207"/>
    </row>
    <row r="30" spans="1:19" s="63" customFormat="1" ht="9" customHeight="1" x14ac:dyDescent="0.25">
      <c r="A30" s="209"/>
      <c r="B30" s="210" t="str">
        <f>IF($E30="","",VLOOKUP($E30,'1Q ELO (3)'!$A$7:$M$32,12))</f>
        <v/>
      </c>
      <c r="C30" s="212"/>
      <c r="D30" s="211"/>
      <c r="E30" s="223"/>
      <c r="F30" s="213"/>
      <c r="G30" s="213"/>
      <c r="H30" s="214"/>
      <c r="I30" s="213"/>
      <c r="J30" s="224"/>
      <c r="K30" s="202"/>
      <c r="L30" s="202"/>
      <c r="M30" s="215"/>
      <c r="N30" s="299"/>
      <c r="O30" s="202"/>
      <c r="P30" s="227"/>
      <c r="Q30" s="205"/>
      <c r="R30" s="206"/>
      <c r="S30" s="207"/>
    </row>
    <row r="31" spans="1:19" s="63" customFormat="1" ht="9" customHeight="1" x14ac:dyDescent="0.25">
      <c r="A31" s="234">
        <v>13</v>
      </c>
      <c r="B31" s="197" t="str">
        <f>IF($E31="","",VLOOKUP($E31,'1Q ELO (3)'!$A$7:$M$32,12))</f>
        <v/>
      </c>
      <c r="C31" s="197" t="str">
        <f>IF($E31="","",VLOOKUP($E31,'1Q ELO (3)'!$A$7:$M$32,13))</f>
        <v/>
      </c>
      <c r="D31" s="198" t="str">
        <f>IF($E31="","",VLOOKUP($E31,'1Q ELO (3)'!$A$7:$M$32,5))</f>
        <v/>
      </c>
      <c r="E31" s="319"/>
      <c r="F31" s="235" t="str">
        <f>UPPER(IF($E31="","",VLOOKUP($E31,'1Q ELO (3)'!$A$7:$M$32,2)))</f>
        <v/>
      </c>
      <c r="G31" s="235" t="str">
        <f>IF($E31="","",VLOOKUP($E31,'1Q ELO (3)'!$A$7:$M$32,3))</f>
        <v/>
      </c>
      <c r="H31" s="235"/>
      <c r="I31" s="235" t="str">
        <f>IF($E31="","",VLOOKUP($E31,'1Q ELO (3)'!$A$7:$M$32,4))</f>
        <v/>
      </c>
      <c r="J31" s="236"/>
      <c r="K31" s="202"/>
      <c r="L31" s="202"/>
      <c r="M31" s="202"/>
      <c r="N31" s="227"/>
      <c r="O31" s="202"/>
      <c r="P31" s="227"/>
      <c r="Q31" s="205"/>
      <c r="R31" s="206"/>
      <c r="S31" s="207"/>
    </row>
    <row r="32" spans="1:19" s="63" customFormat="1" ht="9" customHeight="1" x14ac:dyDescent="0.25">
      <c r="A32" s="209"/>
      <c r="B32" s="315" t="str">
        <f>IF($E32="","",VLOOKUP($E32,'1Q ELO (3)'!$A$7:$M$32,12))</f>
        <v/>
      </c>
      <c r="C32" s="212"/>
      <c r="D32" s="211"/>
      <c r="E32" s="223"/>
      <c r="F32" s="213"/>
      <c r="G32" s="213"/>
      <c r="H32" s="214"/>
      <c r="I32" s="318" t="s">
        <v>59</v>
      </c>
      <c r="J32" s="216"/>
      <c r="K32" s="217" t="str">
        <f>UPPER(IF(OR(J32="a",J32="as"),F31,IF(OR(J32="b",J32="bs"),F33,)))</f>
        <v/>
      </c>
      <c r="L32" s="217"/>
      <c r="M32" s="202"/>
      <c r="N32" s="227"/>
      <c r="O32" s="227"/>
      <c r="P32" s="227"/>
      <c r="Q32" s="205"/>
      <c r="R32" s="206"/>
      <c r="S32" s="207"/>
    </row>
    <row r="33" spans="1:19" s="63" customFormat="1" ht="9" customHeight="1" x14ac:dyDescent="0.25">
      <c r="A33" s="209">
        <v>14</v>
      </c>
      <c r="B33" s="197" t="str">
        <f>IF($E33="","",VLOOKUP($E33,'1Q ELO (3)'!$A$7:$M$32,12))</f>
        <v/>
      </c>
      <c r="C33" s="197" t="str">
        <f>IF($E33="","",VLOOKUP($E33,'1Q ELO (3)'!$A$7:$M$32,13))</f>
        <v/>
      </c>
      <c r="D33" s="198" t="str">
        <f>IF($E33="","",VLOOKUP($E33,'1Q ELO (3)'!$A$7:$M$32,5))</f>
        <v/>
      </c>
      <c r="E33" s="199"/>
      <c r="F33" s="219" t="str">
        <f>UPPER(IF($E33="","",VLOOKUP($E33,'1Q ELO (3)'!$A$7:$M$32,2)))</f>
        <v/>
      </c>
      <c r="G33" s="219" t="str">
        <f>IF($E33="","",VLOOKUP($E33,'1Q ELO (3)'!$A$7:$M$32,3))</f>
        <v/>
      </c>
      <c r="H33" s="219"/>
      <c r="I33" s="219" t="str">
        <f>IF($E33="","",VLOOKUP($E33,'1Q ELO (3)'!$A$7:$M$32,4))</f>
        <v/>
      </c>
      <c r="J33" s="221"/>
      <c r="K33" s="202"/>
      <c r="L33" s="222"/>
      <c r="M33" s="202"/>
      <c r="N33" s="227"/>
      <c r="O33" s="227"/>
      <c r="P33" s="227"/>
      <c r="Q33" s="205"/>
      <c r="R33" s="206"/>
      <c r="S33" s="207"/>
    </row>
    <row r="34" spans="1:19" s="63" customFormat="1" ht="9" customHeight="1" x14ac:dyDescent="0.25">
      <c r="A34" s="209"/>
      <c r="B34" s="315" t="str">
        <f>IF($E34="","",VLOOKUP($E34,'1Q ELO (3)'!$A$7:$M$32,12))</f>
        <v/>
      </c>
      <c r="C34" s="212"/>
      <c r="D34" s="211"/>
      <c r="E34" s="223"/>
      <c r="F34" s="213"/>
      <c r="G34" s="213"/>
      <c r="H34" s="214"/>
      <c r="I34" s="213"/>
      <c r="J34" s="224"/>
      <c r="K34" s="318" t="s">
        <v>59</v>
      </c>
      <c r="L34" s="225"/>
      <c r="M34" s="217" t="str">
        <f>UPPER(IF(OR(L34="a",L34="as"),K32,IF(OR(L34="b",L34="bs"),K36,)))</f>
        <v/>
      </c>
      <c r="N34" s="226"/>
      <c r="O34" s="227"/>
      <c r="P34" s="227"/>
      <c r="Q34" s="205"/>
      <c r="R34" s="206"/>
      <c r="S34" s="207"/>
    </row>
    <row r="35" spans="1:19" s="63" customFormat="1" ht="9" customHeight="1" x14ac:dyDescent="0.25">
      <c r="A35" s="209">
        <v>15</v>
      </c>
      <c r="B35" s="197" t="str">
        <f>IF($E35="","",VLOOKUP($E35,'1Q ELO (3)'!$A$7:$M$32,12))</f>
        <v/>
      </c>
      <c r="C35" s="197" t="str">
        <f>IF($E35="","",VLOOKUP($E35,'1Q ELO (3)'!$A$7:$M$32,13))</f>
        <v/>
      </c>
      <c r="D35" s="198" t="str">
        <f>IF($E35="","",VLOOKUP($E35,'1Q ELO (3)'!$A$7:$M$32,5))</f>
        <v/>
      </c>
      <c r="E35" s="199"/>
      <c r="F35" s="219" t="str">
        <f>UPPER(IF($E35="","",VLOOKUP($E35,'1Q ELO (3)'!$A$7:$M$32,2)))</f>
        <v/>
      </c>
      <c r="G35" s="219" t="str">
        <f>IF($E35="","",VLOOKUP($E35,'1Q ELO (3)'!$A$7:$M$32,3))</f>
        <v/>
      </c>
      <c r="H35" s="219"/>
      <c r="I35" s="219" t="str">
        <f>IF($E35="","",VLOOKUP($E35,'1Q ELO (3)'!$A$7:$M$32,4))</f>
        <v/>
      </c>
      <c r="J35" s="201"/>
      <c r="K35" s="202"/>
      <c r="L35" s="228"/>
      <c r="M35" s="202"/>
      <c r="N35" s="227"/>
      <c r="O35" s="227"/>
      <c r="P35" s="227"/>
      <c r="Q35" s="205"/>
      <c r="R35" s="206"/>
      <c r="S35" s="207"/>
    </row>
    <row r="36" spans="1:19" s="63" customFormat="1" ht="9" customHeight="1" x14ac:dyDescent="0.25">
      <c r="A36" s="209"/>
      <c r="B36" s="315" t="str">
        <f>IF($E36="","",VLOOKUP($E36,'1Q ELO (3)'!$A$7:$M$32,12))</f>
        <v/>
      </c>
      <c r="C36" s="212"/>
      <c r="D36" s="211"/>
      <c r="E36" s="212"/>
      <c r="F36" s="213"/>
      <c r="G36" s="213"/>
      <c r="H36" s="214"/>
      <c r="I36" s="318" t="s">
        <v>59</v>
      </c>
      <c r="J36" s="216"/>
      <c r="K36" s="217" t="str">
        <f>UPPER(IF(OR(J36="a",J36="as"),F35,IF(OR(J36="b",J36="bs"),F37,)))</f>
        <v/>
      </c>
      <c r="L36" s="230"/>
      <c r="M36" s="202"/>
      <c r="N36" s="227"/>
      <c r="O36" s="227"/>
      <c r="P36" s="227"/>
      <c r="Q36" s="205"/>
      <c r="R36" s="206"/>
      <c r="S36" s="207"/>
    </row>
    <row r="37" spans="1:19" s="63" customFormat="1" ht="9" customHeight="1" x14ac:dyDescent="0.25">
      <c r="A37" s="302">
        <v>16</v>
      </c>
      <c r="B37" s="197" t="str">
        <f>IF($E37="","",VLOOKUP($E37,'1Q ELO (3)'!$A$7:$M$32,12))</f>
        <v/>
      </c>
      <c r="C37" s="197" t="str">
        <f>IF($E37="","",VLOOKUP($E37,'1Q ELO (3)'!$A$7:$M$32,13))</f>
        <v/>
      </c>
      <c r="D37" s="198" t="str">
        <f>IF($E37="","",VLOOKUP($E37,'1Q ELO (3)'!$A$7:$M$32,5))</f>
        <v/>
      </c>
      <c r="E37" s="199"/>
      <c r="F37" s="219" t="str">
        <f>UPPER(IF($E37="","",VLOOKUP($E37,'1Q ELO (3)'!$A$7:$M$32,2)))</f>
        <v/>
      </c>
      <c r="G37" s="219" t="str">
        <f>IF($E37="","",VLOOKUP($E37,'1Q ELO (3)'!$A$7:$M$32,3))</f>
        <v/>
      </c>
      <c r="H37" s="219"/>
      <c r="I37" s="219" t="str">
        <f>IF($E37="","",VLOOKUP($E37,'1Q ELO (3)'!$A$7:$M$32,4))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21" customFormat="1" ht="10.5" customHeight="1" x14ac:dyDescent="0.25">
      <c r="A39" s="242" t="s">
        <v>54</v>
      </c>
      <c r="B39" s="243"/>
      <c r="C39" s="243"/>
      <c r="D39" s="244"/>
      <c r="E39" s="245" t="s">
        <v>60</v>
      </c>
      <c r="F39" s="246" t="s">
        <v>61</v>
      </c>
      <c r="G39" s="245"/>
      <c r="H39" s="245"/>
      <c r="I39" s="247"/>
      <c r="J39" s="245" t="s">
        <v>60</v>
      </c>
      <c r="K39" s="246" t="s">
        <v>62</v>
      </c>
      <c r="L39" s="248"/>
      <c r="M39" s="246" t="s">
        <v>63</v>
      </c>
      <c r="N39" s="249"/>
      <c r="O39" s="250" t="s">
        <v>64</v>
      </c>
      <c r="P39" s="250"/>
      <c r="Q39" s="251"/>
      <c r="R39" s="252"/>
    </row>
    <row r="40" spans="1:19" s="21" customFormat="1" ht="9" customHeight="1" x14ac:dyDescent="0.25">
      <c r="A40" s="253" t="s">
        <v>65</v>
      </c>
      <c r="B40" s="254"/>
      <c r="C40" s="255"/>
      <c r="D40" s="256"/>
      <c r="E40" s="257">
        <v>1</v>
      </c>
      <c r="F40" s="258" t="str">
        <f>IF(E40&gt;$R$47,,UPPER(VLOOKUP(E40,'1Q ELO (3)'!$A$7:$O$134,2)))</f>
        <v/>
      </c>
      <c r="G40" s="259"/>
      <c r="H40" s="258"/>
      <c r="I40" s="260"/>
      <c r="J40" s="261" t="s">
        <v>66</v>
      </c>
      <c r="K40" s="262"/>
      <c r="L40" s="263"/>
      <c r="M40" s="262"/>
      <c r="N40" s="264"/>
      <c r="O40" s="265" t="s">
        <v>67</v>
      </c>
      <c r="P40" s="266"/>
      <c r="Q40" s="266"/>
      <c r="R40" s="267"/>
    </row>
    <row r="41" spans="1:19" s="21" customFormat="1" ht="9" customHeight="1" x14ac:dyDescent="0.25">
      <c r="A41" s="268" t="s">
        <v>68</v>
      </c>
      <c r="B41" s="269"/>
      <c r="C41" s="270"/>
      <c r="D41" s="271"/>
      <c r="E41" s="257">
        <v>2</v>
      </c>
      <c r="F41" s="258" t="str">
        <f>IF(E41&gt;$R$47,,UPPER(VLOOKUP(E41,'1Q ELO (3)'!$A$7:$O$134,2)))</f>
        <v/>
      </c>
      <c r="G41" s="259"/>
      <c r="H41" s="258"/>
      <c r="I41" s="260"/>
      <c r="J41" s="261" t="s">
        <v>69</v>
      </c>
      <c r="K41" s="262"/>
      <c r="L41" s="263"/>
      <c r="M41" s="262"/>
      <c r="N41" s="264"/>
      <c r="O41" s="272"/>
      <c r="P41" s="273"/>
      <c r="Q41" s="269"/>
      <c r="R41" s="274"/>
    </row>
    <row r="42" spans="1:19" s="21" customFormat="1" ht="9" customHeight="1" x14ac:dyDescent="0.25">
      <c r="A42" s="275"/>
      <c r="B42" s="276"/>
      <c r="C42" s="277"/>
      <c r="D42" s="278"/>
      <c r="E42" s="257">
        <v>3</v>
      </c>
      <c r="F42" s="258" t="str">
        <f>IF(E42&gt;$R$47,,UPPER(VLOOKUP(E42,'1Q ELO (3)'!$A$7:$O$134,2)))</f>
        <v/>
      </c>
      <c r="G42" s="259"/>
      <c r="H42" s="258"/>
      <c r="I42" s="260"/>
      <c r="J42" s="261" t="s">
        <v>70</v>
      </c>
      <c r="K42" s="262"/>
      <c r="L42" s="263"/>
      <c r="M42" s="262"/>
      <c r="N42" s="264"/>
      <c r="O42" s="265" t="s">
        <v>71</v>
      </c>
      <c r="P42" s="266"/>
      <c r="Q42" s="266"/>
      <c r="R42" s="267"/>
    </row>
    <row r="43" spans="1:19" s="21" customFormat="1" ht="9" customHeight="1" x14ac:dyDescent="0.25">
      <c r="A43" s="279"/>
      <c r="B43" s="182"/>
      <c r="C43" s="182"/>
      <c r="D43" s="280"/>
      <c r="E43" s="257">
        <v>4</v>
      </c>
      <c r="F43" s="258" t="str">
        <f>IF(E43&gt;$R$47,,UPPER(VLOOKUP(E43,'1Q ELO (3)'!$A$7:$O$134,2)))</f>
        <v/>
      </c>
      <c r="G43" s="259"/>
      <c r="H43" s="258"/>
      <c r="I43" s="260"/>
      <c r="J43" s="261" t="s">
        <v>72</v>
      </c>
      <c r="K43" s="262"/>
      <c r="L43" s="263"/>
      <c r="M43" s="262"/>
      <c r="N43" s="264"/>
      <c r="O43" s="262"/>
      <c r="P43" s="263"/>
      <c r="Q43" s="262"/>
      <c r="R43" s="264"/>
    </row>
    <row r="44" spans="1:19" s="21" customFormat="1" ht="9" customHeight="1" x14ac:dyDescent="0.25">
      <c r="A44" s="281"/>
      <c r="B44" s="282"/>
      <c r="C44" s="282"/>
      <c r="D44" s="283"/>
      <c r="E44" s="257"/>
      <c r="F44" s="258"/>
      <c r="G44" s="259"/>
      <c r="H44" s="258"/>
      <c r="I44" s="260"/>
      <c r="J44" s="261" t="s">
        <v>73</v>
      </c>
      <c r="K44" s="262"/>
      <c r="L44" s="263"/>
      <c r="M44" s="262"/>
      <c r="N44" s="264"/>
      <c r="O44" s="269"/>
      <c r="P44" s="273"/>
      <c r="Q44" s="269"/>
      <c r="R44" s="274"/>
    </row>
    <row r="45" spans="1:19" s="21" customFormat="1" ht="9" customHeight="1" x14ac:dyDescent="0.25">
      <c r="A45" s="284"/>
      <c r="B45" s="19"/>
      <c r="C45" s="182"/>
      <c r="D45" s="280"/>
      <c r="E45" s="257"/>
      <c r="F45" s="258"/>
      <c r="G45" s="259"/>
      <c r="H45" s="258"/>
      <c r="I45" s="260"/>
      <c r="J45" s="261" t="s">
        <v>74</v>
      </c>
      <c r="K45" s="262"/>
      <c r="L45" s="263"/>
      <c r="M45" s="262"/>
      <c r="N45" s="264"/>
      <c r="O45" s="265" t="s">
        <v>34</v>
      </c>
      <c r="P45" s="266"/>
      <c r="Q45" s="266"/>
      <c r="R45" s="267"/>
    </row>
    <row r="46" spans="1:19" s="21" customFormat="1" ht="9" customHeight="1" x14ac:dyDescent="0.25">
      <c r="A46" s="284"/>
      <c r="B46" s="19"/>
      <c r="C46" s="285"/>
      <c r="D46" s="286"/>
      <c r="E46" s="257"/>
      <c r="F46" s="258"/>
      <c r="G46" s="259"/>
      <c r="H46" s="258"/>
      <c r="I46" s="260"/>
      <c r="J46" s="261" t="s">
        <v>75</v>
      </c>
      <c r="K46" s="262"/>
      <c r="L46" s="263"/>
      <c r="M46" s="262"/>
      <c r="N46" s="264"/>
      <c r="O46" s="262"/>
      <c r="P46" s="263"/>
      <c r="Q46" s="262"/>
      <c r="R46" s="264"/>
    </row>
    <row r="47" spans="1:19" s="21" customFormat="1" ht="9" customHeight="1" x14ac:dyDescent="0.25">
      <c r="A47" s="287"/>
      <c r="B47" s="288"/>
      <c r="C47" s="289"/>
      <c r="D47" s="290"/>
      <c r="E47" s="291"/>
      <c r="F47" s="292"/>
      <c r="G47" s="293"/>
      <c r="H47" s="292"/>
      <c r="I47" s="294"/>
      <c r="J47" s="295" t="s">
        <v>76</v>
      </c>
      <c r="K47" s="269"/>
      <c r="L47" s="273"/>
      <c r="M47" s="269"/>
      <c r="N47" s="274"/>
      <c r="O47" s="269">
        <f>R4</f>
        <v>0</v>
      </c>
      <c r="P47" s="273"/>
      <c r="Q47" s="269"/>
      <c r="R47" s="296">
        <f>MIN(4,'1Q ELO (3)'!O5)</f>
        <v>4</v>
      </c>
    </row>
  </sheetData>
  <mergeCells count="1">
    <mergeCell ref="A4:C4"/>
  </mergeCells>
  <conditionalFormatting sqref="E7 E15 E17 E19 E21 E23">
    <cfRule type="expression" dxfId="865" priority="2">
      <formula>$E7&lt;5</formula>
    </cfRule>
  </conditionalFormatting>
  <conditionalFormatting sqref="F7 F9 F11 F13 F15 F17 F19 F21 F23 F25 F27 F29 F31 F33 F35 F37">
    <cfRule type="cellIs" dxfId="864" priority="3" operator="equal">
      <formula>"Bye"</formula>
    </cfRule>
  </conditionalFormatting>
  <conditionalFormatting sqref="H7 H9 H11 H13 H15 H17 H19 H21 H23 H25 H27 H29 H31 H33 H35 H37">
    <cfRule type="expression" dxfId="863" priority="10">
      <formula>AND($E7&lt;9,$C7&gt;0)</formula>
    </cfRule>
  </conditionalFormatting>
  <conditionalFormatting sqref="I8 K10 I12 M14 I16 K18 I20 I24 K26 I28 M30 I32 K34 I36">
    <cfRule type="expression" dxfId="862" priority="7">
      <formula>AND($O$1="CU",I8="Umpire")</formula>
    </cfRule>
    <cfRule type="expression" dxfId="861" priority="8">
      <formula>AND($O$1="CU",I8&lt;&gt;"Umpire",J8&lt;&gt;"")</formula>
    </cfRule>
    <cfRule type="expression" dxfId="860" priority="9">
      <formula>AND($O$1="CU",I8&lt;&gt;"Umpire")</formula>
    </cfRule>
  </conditionalFormatting>
  <conditionalFormatting sqref="J8 L10 J12 N14 J16 L18 J20 J24 L26 J28 N30 J32 L34 J36 R47">
    <cfRule type="expression" dxfId="859" priority="4">
      <formula>$O$1="CU"</formula>
    </cfRule>
  </conditionalFormatting>
  <conditionalFormatting sqref="K8 M10 K12 O14 K16 M18 K20 K24 M26 K28 O30 K32 M34 K36">
    <cfRule type="expression" dxfId="858" priority="5">
      <formula>J8="as"</formula>
    </cfRule>
    <cfRule type="expression" dxfId="857" priority="6">
      <formula>J8="bs"</formula>
    </cfRule>
  </conditionalFormatting>
  <dataValidations count="1">
    <dataValidation type="list" allowBlank="1" showInputMessage="1" sqref="I8 K10 I12 M14 I16 K18 I20 I24 K26 I28 M30 I32 K34 I36" xr:uid="{00000000-0002-0000-2B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45058"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45057"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45060"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45061"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CCFFFF"/>
  </sheetPr>
  <dimension ref="A1:Q156"/>
  <sheetViews>
    <sheetView showGridLines="0" showZeros="0" zoomScale="85" zoomScaleNormal="85" workbookViewId="0">
      <pane ySplit="6" topLeftCell="A7" activePane="bottomLeft" state="frozen"/>
      <selection pane="bottomLeft" activeCell="S10" sqref="S10"/>
    </sheetView>
  </sheetViews>
  <sheetFormatPr defaultColWidth="8.6640625" defaultRowHeight="12.75" customHeight="1" x14ac:dyDescent="0.25"/>
  <cols>
    <col min="1" max="1" width="3.88671875" customWidth="1"/>
    <col min="2" max="2" width="16.5546875" customWidth="1"/>
    <col min="3" max="3" width="14" customWidth="1"/>
    <col min="4" max="4" width="13.88671875" style="45" customWidth="1"/>
    <col min="5" max="5" width="12.109375" style="92" customWidth="1"/>
    <col min="6" max="6" width="6.109375" style="93" hidden="1" customWidth="1"/>
    <col min="7" max="7" width="29.88671875" style="93"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95" t="str">
        <f>Altalanos!$A$6</f>
        <v>Diákolimpia / H-B vm</v>
      </c>
      <c r="B1" s="96"/>
      <c r="C1" s="96"/>
      <c r="D1" s="97"/>
      <c r="E1" s="98" t="s">
        <v>83</v>
      </c>
      <c r="F1" s="99"/>
      <c r="G1" s="322"/>
      <c r="H1" s="107"/>
      <c r="I1" s="107"/>
      <c r="J1" s="101"/>
      <c r="K1" s="101"/>
      <c r="L1" s="101"/>
      <c r="M1" s="101"/>
      <c r="N1" s="101"/>
      <c r="O1" s="101"/>
      <c r="P1" s="101"/>
      <c r="Q1" s="102"/>
    </row>
    <row r="2" spans="1:17" ht="13.2" x14ac:dyDescent="0.25">
      <c r="B2" s="103" t="s">
        <v>32</v>
      </c>
      <c r="C2" s="700">
        <f>Altalanos!$C$8</f>
        <v>0</v>
      </c>
      <c r="D2" s="99"/>
      <c r="E2" s="98" t="s">
        <v>33</v>
      </c>
      <c r="F2" s="323"/>
      <c r="G2" s="323"/>
      <c r="H2" s="105"/>
      <c r="I2" s="105"/>
      <c r="J2" s="107"/>
      <c r="K2" s="107"/>
      <c r="L2" s="107"/>
      <c r="M2" s="107"/>
      <c r="N2" s="108"/>
      <c r="O2" s="109"/>
      <c r="P2" s="109"/>
      <c r="Q2" s="108"/>
    </row>
    <row r="3" spans="1:17" s="10" customFormat="1" ht="13.2" x14ac:dyDescent="0.25">
      <c r="A3" s="324" t="s">
        <v>84</v>
      </c>
      <c r="B3" s="325"/>
      <c r="C3" s="325"/>
      <c r="D3" s="325"/>
      <c r="E3" s="325"/>
      <c r="F3" s="325"/>
      <c r="G3" s="325"/>
      <c r="H3" s="325"/>
      <c r="I3" s="326"/>
      <c r="J3" s="114"/>
      <c r="K3" s="115"/>
      <c r="L3" s="115"/>
      <c r="M3" s="115"/>
      <c r="N3" s="116" t="s">
        <v>34</v>
      </c>
      <c r="O3" s="117"/>
      <c r="P3" s="118"/>
      <c r="Q3" s="119"/>
    </row>
    <row r="4" spans="1:17" s="10" customFormat="1" ht="13.2" x14ac:dyDescent="0.25">
      <c r="A4" s="56" t="s">
        <v>24</v>
      </c>
      <c r="B4" s="56"/>
      <c r="C4" s="54" t="s">
        <v>13</v>
      </c>
      <c r="D4" s="56" t="s">
        <v>35</v>
      </c>
      <c r="E4" s="327"/>
      <c r="G4" s="328"/>
      <c r="H4" s="329" t="s">
        <v>36</v>
      </c>
      <c r="I4" s="330"/>
      <c r="J4" s="123"/>
      <c r="K4" s="124"/>
      <c r="L4" s="124"/>
      <c r="M4" s="124"/>
      <c r="N4" s="123"/>
      <c r="O4" s="125"/>
      <c r="P4" s="125"/>
      <c r="Q4" s="126"/>
    </row>
    <row r="5" spans="1:17" s="10" customFormat="1" ht="13.2" x14ac:dyDescent="0.25">
      <c r="A5" s="3" t="str">
        <f>Altalanos!$A$10</f>
        <v>2025. 04. 29-30.</v>
      </c>
      <c r="B5" s="3"/>
      <c r="C5" s="127" t="str">
        <f>Altalanos!$C$10</f>
        <v>Berettyóújfalu</v>
      </c>
      <c r="D5" s="128" t="str">
        <f>Altalanos!$D$10</f>
        <v xml:space="preserve">  </v>
      </c>
      <c r="E5" s="128"/>
      <c r="F5" s="128"/>
      <c r="G5" s="128"/>
      <c r="H5" s="331">
        <f>Altalanos!$E$10</f>
        <v>0</v>
      </c>
      <c r="I5" s="332"/>
      <c r="J5" s="131"/>
      <c r="K5" s="129"/>
      <c r="L5" s="129"/>
      <c r="M5" s="129"/>
      <c r="N5" s="131"/>
      <c r="O5" s="128"/>
      <c r="P5" s="128"/>
      <c r="Q5" s="132"/>
    </row>
    <row r="6" spans="1:17" ht="30" customHeight="1" x14ac:dyDescent="0.25">
      <c r="A6" s="133" t="s">
        <v>37</v>
      </c>
      <c r="B6" s="134" t="s">
        <v>27</v>
      </c>
      <c r="C6" s="134" t="s">
        <v>28</v>
      </c>
      <c r="D6" s="134" t="s">
        <v>38</v>
      </c>
      <c r="E6" s="135" t="s">
        <v>39</v>
      </c>
      <c r="F6" s="135" t="s">
        <v>85</v>
      </c>
      <c r="G6" s="135" t="s">
        <v>40</v>
      </c>
      <c r="H6" s="333" t="s">
        <v>41</v>
      </c>
      <c r="I6" s="334"/>
      <c r="J6" s="138" t="s">
        <v>42</v>
      </c>
      <c r="K6" s="139" t="s">
        <v>43</v>
      </c>
      <c r="L6" s="140" t="s">
        <v>44</v>
      </c>
      <c r="M6" s="335" t="s">
        <v>45</v>
      </c>
      <c r="N6" s="336" t="s">
        <v>86</v>
      </c>
      <c r="O6" s="337" t="s">
        <v>47</v>
      </c>
      <c r="P6" s="338" t="s">
        <v>48</v>
      </c>
      <c r="Q6" s="135" t="s">
        <v>49</v>
      </c>
    </row>
    <row r="7" spans="1:17" s="72" customFormat="1" ht="18.75" customHeight="1" x14ac:dyDescent="0.25">
      <c r="A7" s="144">
        <v>1</v>
      </c>
      <c r="B7" s="145"/>
      <c r="C7" s="145"/>
      <c r="D7" s="146"/>
      <c r="E7" s="147"/>
      <c r="F7" s="339"/>
      <c r="G7" s="340"/>
      <c r="H7" s="146"/>
      <c r="I7" s="146"/>
      <c r="J7" s="150"/>
      <c r="K7" s="151"/>
      <c r="L7" s="152"/>
      <c r="M7" s="151"/>
      <c r="N7" s="153"/>
      <c r="O7" s="146"/>
      <c r="P7" s="154"/>
      <c r="Q7" s="160"/>
    </row>
    <row r="8" spans="1:17" s="72" customFormat="1" ht="18.75" customHeight="1" x14ac:dyDescent="0.25">
      <c r="A8" s="144">
        <v>2</v>
      </c>
      <c r="B8" s="145"/>
      <c r="C8" s="145"/>
      <c r="D8" s="146"/>
      <c r="E8" s="147"/>
      <c r="F8" s="161"/>
      <c r="G8" s="341"/>
      <c r="H8" s="146"/>
      <c r="I8" s="146"/>
      <c r="J8" s="150"/>
      <c r="K8" s="151"/>
      <c r="L8" s="152"/>
      <c r="M8" s="151"/>
      <c r="N8" s="153"/>
      <c r="O8" s="146"/>
      <c r="P8" s="154"/>
      <c r="Q8" s="160"/>
    </row>
    <row r="9" spans="1:17" s="72" customFormat="1" ht="18.75" customHeight="1" x14ac:dyDescent="0.25">
      <c r="A9" s="144">
        <v>3</v>
      </c>
      <c r="B9" s="145"/>
      <c r="C9" s="145"/>
      <c r="D9" s="146"/>
      <c r="E9" s="147"/>
      <c r="F9" s="161"/>
      <c r="G9" s="341"/>
      <c r="H9" s="146"/>
      <c r="I9" s="146"/>
      <c r="J9" s="150"/>
      <c r="K9" s="151"/>
      <c r="L9" s="152"/>
      <c r="M9" s="151"/>
      <c r="N9" s="153"/>
      <c r="O9" s="146"/>
      <c r="P9" s="157"/>
      <c r="Q9" s="155"/>
    </row>
    <row r="10" spans="1:17" s="72" customFormat="1" ht="18.75" customHeight="1" x14ac:dyDescent="0.25">
      <c r="A10" s="144">
        <v>4</v>
      </c>
      <c r="B10" s="145"/>
      <c r="C10" s="145"/>
      <c r="D10" s="146"/>
      <c r="E10" s="147"/>
      <c r="F10" s="161"/>
      <c r="G10" s="341"/>
      <c r="H10" s="146"/>
      <c r="I10" s="146"/>
      <c r="J10" s="150"/>
      <c r="K10" s="151"/>
      <c r="L10" s="152"/>
      <c r="M10" s="151"/>
      <c r="N10" s="153"/>
      <c r="O10" s="146"/>
      <c r="P10" s="158"/>
      <c r="Q10" s="156"/>
    </row>
    <row r="11" spans="1:17" s="72" customFormat="1" ht="18.75" customHeight="1" x14ac:dyDescent="0.25">
      <c r="A11" s="144">
        <v>5</v>
      </c>
      <c r="B11" s="145"/>
      <c r="C11" s="145"/>
      <c r="D11" s="146"/>
      <c r="E11" s="147"/>
      <c r="F11" s="161"/>
      <c r="G11" s="341"/>
      <c r="H11" s="146"/>
      <c r="I11" s="146"/>
      <c r="J11" s="150"/>
      <c r="K11" s="151"/>
      <c r="L11" s="152"/>
      <c r="M11" s="151"/>
      <c r="N11" s="153"/>
      <c r="O11" s="146"/>
      <c r="P11" s="158"/>
      <c r="Q11" s="156"/>
    </row>
    <row r="12" spans="1:17" s="72" customFormat="1" ht="18.75" customHeight="1" x14ac:dyDescent="0.25">
      <c r="A12" s="144">
        <v>6</v>
      </c>
      <c r="B12" s="145"/>
      <c r="C12" s="145"/>
      <c r="D12" s="146"/>
      <c r="E12" s="147"/>
      <c r="F12" s="161"/>
      <c r="G12" s="341"/>
      <c r="H12" s="146"/>
      <c r="I12" s="146"/>
      <c r="J12" s="150"/>
      <c r="K12" s="151"/>
      <c r="L12" s="152"/>
      <c r="M12" s="151"/>
      <c r="N12" s="153"/>
      <c r="O12" s="146"/>
      <c r="P12" s="158"/>
      <c r="Q12" s="156"/>
    </row>
    <row r="13" spans="1:17" s="72" customFormat="1" ht="18.75" customHeight="1" x14ac:dyDescent="0.25">
      <c r="A13" s="144">
        <v>7</v>
      </c>
      <c r="B13" s="145"/>
      <c r="C13" s="145"/>
      <c r="D13" s="146"/>
      <c r="E13" s="147"/>
      <c r="F13" s="161"/>
      <c r="G13" s="341"/>
      <c r="H13" s="146"/>
      <c r="I13" s="146"/>
      <c r="J13" s="150"/>
      <c r="K13" s="151"/>
      <c r="L13" s="152"/>
      <c r="M13" s="151"/>
      <c r="N13" s="153"/>
      <c r="O13" s="146"/>
      <c r="P13" s="158"/>
      <c r="Q13" s="156"/>
    </row>
    <row r="14" spans="1:17" s="72" customFormat="1" ht="18.75" customHeight="1" x14ac:dyDescent="0.25">
      <c r="A14" s="144">
        <v>8</v>
      </c>
      <c r="B14" s="145"/>
      <c r="C14" s="145"/>
      <c r="D14" s="146"/>
      <c r="E14" s="147"/>
      <c r="F14" s="161"/>
      <c r="G14" s="341"/>
      <c r="H14" s="146"/>
      <c r="I14" s="146"/>
      <c r="J14" s="150"/>
      <c r="K14" s="151"/>
      <c r="L14" s="152"/>
      <c r="M14" s="151"/>
      <c r="N14" s="153"/>
      <c r="O14" s="146"/>
      <c r="P14" s="158"/>
      <c r="Q14" s="156"/>
    </row>
    <row r="15" spans="1:17" s="72" customFormat="1" ht="18.75" customHeight="1" x14ac:dyDescent="0.25">
      <c r="A15" s="144">
        <v>9</v>
      </c>
      <c r="B15" s="145"/>
      <c r="C15" s="145"/>
      <c r="D15" s="146"/>
      <c r="E15" s="147"/>
      <c r="F15" s="160"/>
      <c r="G15" s="160"/>
      <c r="H15" s="146"/>
      <c r="I15" s="146"/>
      <c r="J15" s="150"/>
      <c r="K15" s="151"/>
      <c r="L15" s="152"/>
      <c r="M15" s="342"/>
      <c r="N15" s="153"/>
      <c r="O15" s="146"/>
      <c r="P15" s="160"/>
      <c r="Q15" s="160"/>
    </row>
    <row r="16" spans="1:17" s="72" customFormat="1" ht="18.75" customHeight="1" x14ac:dyDescent="0.25">
      <c r="A16" s="144">
        <v>10</v>
      </c>
      <c r="B16" s="343"/>
      <c r="C16" s="145"/>
      <c r="D16" s="146"/>
      <c r="E16" s="147"/>
      <c r="F16" s="160"/>
      <c r="G16" s="160"/>
      <c r="H16" s="146"/>
      <c r="I16" s="146"/>
      <c r="J16" s="150"/>
      <c r="K16" s="151"/>
      <c r="L16" s="152"/>
      <c r="M16" s="342"/>
      <c r="N16" s="153"/>
      <c r="O16" s="146"/>
      <c r="P16" s="154"/>
      <c r="Q16" s="160"/>
    </row>
    <row r="17" spans="1:17" s="72" customFormat="1" ht="18.75" customHeight="1" x14ac:dyDescent="0.25">
      <c r="A17" s="144">
        <v>11</v>
      </c>
      <c r="B17" s="145"/>
      <c r="C17" s="145"/>
      <c r="D17" s="146"/>
      <c r="E17" s="147"/>
      <c r="F17" s="160"/>
      <c r="G17" s="160"/>
      <c r="H17" s="146"/>
      <c r="I17" s="146"/>
      <c r="J17" s="150"/>
      <c r="K17" s="151"/>
      <c r="L17" s="152"/>
      <c r="M17" s="342"/>
      <c r="N17" s="153"/>
      <c r="O17" s="146"/>
      <c r="P17" s="154"/>
      <c r="Q17" s="160"/>
    </row>
    <row r="18" spans="1:17" s="72" customFormat="1" ht="18.75" customHeight="1" x14ac:dyDescent="0.25">
      <c r="A18" s="144">
        <v>12</v>
      </c>
      <c r="B18" s="145"/>
      <c r="C18" s="145"/>
      <c r="D18" s="146"/>
      <c r="E18" s="147"/>
      <c r="F18" s="160"/>
      <c r="G18" s="160"/>
      <c r="H18" s="146"/>
      <c r="I18" s="146"/>
      <c r="J18" s="150"/>
      <c r="K18" s="151"/>
      <c r="L18" s="152"/>
      <c r="M18" s="342"/>
      <c r="N18" s="153"/>
      <c r="O18" s="146"/>
      <c r="P18" s="154"/>
      <c r="Q18" s="160"/>
    </row>
    <row r="19" spans="1:17" s="72" customFormat="1" ht="18.75" customHeight="1" x14ac:dyDescent="0.25">
      <c r="A19" s="144">
        <v>13</v>
      </c>
      <c r="B19" s="145"/>
      <c r="C19" s="145"/>
      <c r="D19" s="146"/>
      <c r="E19" s="147"/>
      <c r="F19" s="160"/>
      <c r="G19" s="160"/>
      <c r="H19" s="146"/>
      <c r="I19" s="146"/>
      <c r="J19" s="150"/>
      <c r="K19" s="151"/>
      <c r="L19" s="152"/>
      <c r="M19" s="342"/>
      <c r="N19" s="153"/>
      <c r="O19" s="146"/>
      <c r="P19" s="154"/>
      <c r="Q19" s="160"/>
    </row>
    <row r="20" spans="1:17" s="72" customFormat="1" ht="18.75" customHeight="1" x14ac:dyDescent="0.25">
      <c r="A20" s="144">
        <v>14</v>
      </c>
      <c r="B20" s="145"/>
      <c r="C20" s="145"/>
      <c r="D20" s="146"/>
      <c r="E20" s="147"/>
      <c r="F20" s="160"/>
      <c r="G20" s="160"/>
      <c r="H20" s="146"/>
      <c r="I20" s="146"/>
      <c r="J20" s="150"/>
      <c r="K20" s="151"/>
      <c r="L20" s="152"/>
      <c r="M20" s="342"/>
      <c r="N20" s="153"/>
      <c r="O20" s="146"/>
      <c r="P20" s="154"/>
      <c r="Q20" s="160"/>
    </row>
    <row r="21" spans="1:17" s="72" customFormat="1" ht="18.75" customHeight="1" x14ac:dyDescent="0.25">
      <c r="A21" s="144">
        <v>15</v>
      </c>
      <c r="B21" s="145"/>
      <c r="C21" s="145"/>
      <c r="D21" s="146"/>
      <c r="E21" s="147"/>
      <c r="F21" s="160"/>
      <c r="G21" s="160"/>
      <c r="H21" s="146"/>
      <c r="I21" s="146"/>
      <c r="J21" s="150"/>
      <c r="K21" s="151"/>
      <c r="L21" s="152"/>
      <c r="M21" s="342"/>
      <c r="N21" s="153"/>
      <c r="O21" s="146"/>
      <c r="P21" s="154"/>
      <c r="Q21" s="160"/>
    </row>
    <row r="22" spans="1:17" s="72" customFormat="1" ht="18.75" customHeight="1" x14ac:dyDescent="0.25">
      <c r="A22" s="144">
        <v>16</v>
      </c>
      <c r="B22" s="145"/>
      <c r="C22" s="145"/>
      <c r="D22" s="146"/>
      <c r="E22" s="147"/>
      <c r="F22" s="160"/>
      <c r="G22" s="160"/>
      <c r="H22" s="146"/>
      <c r="I22" s="146"/>
      <c r="J22" s="150"/>
      <c r="K22" s="151"/>
      <c r="L22" s="152"/>
      <c r="M22" s="342"/>
      <c r="N22" s="153"/>
      <c r="O22" s="146"/>
      <c r="P22" s="154"/>
      <c r="Q22" s="160"/>
    </row>
    <row r="23" spans="1:17" s="72" customFormat="1" ht="18.75" customHeight="1" x14ac:dyDescent="0.25">
      <c r="A23" s="144">
        <v>17</v>
      </c>
      <c r="B23" s="145"/>
      <c r="C23" s="145"/>
      <c r="D23" s="146"/>
      <c r="E23" s="147"/>
      <c r="F23" s="160"/>
      <c r="G23" s="160"/>
      <c r="H23" s="146"/>
      <c r="I23" s="146"/>
      <c r="J23" s="150"/>
      <c r="K23" s="151"/>
      <c r="L23" s="152"/>
      <c r="M23" s="342"/>
      <c r="N23" s="153"/>
      <c r="O23" s="146"/>
      <c r="P23" s="154"/>
      <c r="Q23" s="160"/>
    </row>
    <row r="24" spans="1:17" s="72" customFormat="1" ht="18.75" customHeight="1" x14ac:dyDescent="0.25">
      <c r="A24" s="144">
        <v>18</v>
      </c>
      <c r="B24" s="145"/>
      <c r="C24" s="145"/>
      <c r="D24" s="146"/>
      <c r="E24" s="147"/>
      <c r="F24" s="160"/>
      <c r="G24" s="160"/>
      <c r="H24" s="146"/>
      <c r="I24" s="146"/>
      <c r="J24" s="150"/>
      <c r="K24" s="151"/>
      <c r="L24" s="152"/>
      <c r="M24" s="342"/>
      <c r="N24" s="153"/>
      <c r="O24" s="146"/>
      <c r="P24" s="154"/>
      <c r="Q24" s="160"/>
    </row>
    <row r="25" spans="1:17" s="72" customFormat="1" ht="18.75" customHeight="1" x14ac:dyDescent="0.25">
      <c r="A25" s="144">
        <v>19</v>
      </c>
      <c r="B25" s="145"/>
      <c r="C25" s="145"/>
      <c r="D25" s="146"/>
      <c r="E25" s="147"/>
      <c r="F25" s="160"/>
      <c r="G25" s="160"/>
      <c r="H25" s="146"/>
      <c r="I25" s="146"/>
      <c r="J25" s="150"/>
      <c r="K25" s="151"/>
      <c r="L25" s="152"/>
      <c r="M25" s="342"/>
      <c r="N25" s="153"/>
      <c r="O25" s="146"/>
      <c r="P25" s="154"/>
      <c r="Q25" s="160"/>
    </row>
    <row r="26" spans="1:17" s="72" customFormat="1" ht="18.75" customHeight="1" x14ac:dyDescent="0.25">
      <c r="A26" s="144">
        <v>20</v>
      </c>
      <c r="B26" s="145"/>
      <c r="C26" s="145"/>
      <c r="D26" s="146"/>
      <c r="E26" s="147"/>
      <c r="F26" s="160"/>
      <c r="G26" s="160"/>
      <c r="H26" s="146"/>
      <c r="I26" s="146"/>
      <c r="J26" s="150"/>
      <c r="K26" s="151"/>
      <c r="L26" s="152"/>
      <c r="M26" s="342"/>
      <c r="N26" s="153"/>
      <c r="O26" s="146"/>
      <c r="P26" s="154"/>
      <c r="Q26" s="160"/>
    </row>
    <row r="27" spans="1:17" s="72" customFormat="1" ht="18.75" customHeight="1" x14ac:dyDescent="0.25">
      <c r="A27" s="144">
        <v>21</v>
      </c>
      <c r="B27" s="145"/>
      <c r="C27" s="145"/>
      <c r="D27" s="146"/>
      <c r="E27" s="147"/>
      <c r="F27" s="160"/>
      <c r="G27" s="160"/>
      <c r="H27" s="146"/>
      <c r="I27" s="146"/>
      <c r="J27" s="150"/>
      <c r="K27" s="151"/>
      <c r="L27" s="152"/>
      <c r="M27" s="342"/>
      <c r="N27" s="153"/>
      <c r="O27" s="146"/>
      <c r="P27" s="154"/>
      <c r="Q27" s="160"/>
    </row>
    <row r="28" spans="1:17" s="72" customFormat="1" ht="18.75" customHeight="1" x14ac:dyDescent="0.25">
      <c r="A28" s="144">
        <v>22</v>
      </c>
      <c r="B28" s="145"/>
      <c r="C28" s="145"/>
      <c r="D28" s="146"/>
      <c r="E28" s="344"/>
      <c r="F28" s="159"/>
      <c r="G28" s="155"/>
      <c r="H28" s="146"/>
      <c r="I28" s="146"/>
      <c r="J28" s="150"/>
      <c r="K28" s="151"/>
      <c r="L28" s="152"/>
      <c r="M28" s="342"/>
      <c r="N28" s="153"/>
      <c r="O28" s="146"/>
      <c r="P28" s="154"/>
      <c r="Q28" s="160"/>
    </row>
    <row r="29" spans="1:17" s="72" customFormat="1" ht="18.75" customHeight="1" x14ac:dyDescent="0.25">
      <c r="A29" s="144">
        <v>23</v>
      </c>
      <c r="B29" s="145"/>
      <c r="C29" s="145"/>
      <c r="D29" s="146"/>
      <c r="E29" s="345"/>
      <c r="F29" s="160"/>
      <c r="G29" s="160"/>
      <c r="H29" s="146"/>
      <c r="I29" s="146"/>
      <c r="J29" s="150"/>
      <c r="K29" s="151"/>
      <c r="L29" s="152"/>
      <c r="M29" s="342"/>
      <c r="N29" s="153"/>
      <c r="O29" s="146"/>
      <c r="P29" s="154"/>
      <c r="Q29" s="160"/>
    </row>
    <row r="30" spans="1:17" s="72" customFormat="1" ht="18.75" customHeight="1" x14ac:dyDescent="0.25">
      <c r="A30" s="144">
        <v>24</v>
      </c>
      <c r="B30" s="145"/>
      <c r="C30" s="145"/>
      <c r="D30" s="146"/>
      <c r="E30" s="147"/>
      <c r="F30" s="160"/>
      <c r="G30" s="160"/>
      <c r="H30" s="146"/>
      <c r="I30" s="146"/>
      <c r="J30" s="150"/>
      <c r="K30" s="151"/>
      <c r="L30" s="152"/>
      <c r="M30" s="342"/>
      <c r="N30" s="153"/>
      <c r="O30" s="146"/>
      <c r="P30" s="154"/>
      <c r="Q30" s="160"/>
    </row>
    <row r="31" spans="1:17" s="72" customFormat="1" ht="18.75" customHeight="1" x14ac:dyDescent="0.25">
      <c r="A31" s="144">
        <v>25</v>
      </c>
      <c r="B31" s="145"/>
      <c r="C31" s="145"/>
      <c r="D31" s="146"/>
      <c r="E31" s="147"/>
      <c r="F31" s="160"/>
      <c r="G31" s="160"/>
      <c r="H31" s="146"/>
      <c r="I31" s="146"/>
      <c r="J31" s="150"/>
      <c r="K31" s="151"/>
      <c r="L31" s="152"/>
      <c r="M31" s="342"/>
      <c r="N31" s="153"/>
      <c r="O31" s="146"/>
      <c r="P31" s="154"/>
      <c r="Q31" s="160"/>
    </row>
    <row r="32" spans="1:17" s="72" customFormat="1" ht="18.75" customHeight="1" x14ac:dyDescent="0.25">
      <c r="A32" s="144">
        <v>26</v>
      </c>
      <c r="B32" s="145"/>
      <c r="C32" s="145"/>
      <c r="D32" s="146"/>
      <c r="E32" s="346"/>
      <c r="F32" s="160"/>
      <c r="G32" s="160"/>
      <c r="H32" s="146"/>
      <c r="I32" s="146"/>
      <c r="J32" s="150"/>
      <c r="K32" s="151"/>
      <c r="L32" s="152"/>
      <c r="M32" s="342"/>
      <c r="N32" s="153"/>
      <c r="O32" s="146"/>
      <c r="P32" s="154"/>
      <c r="Q32" s="160"/>
    </row>
    <row r="33" spans="1:17" s="72" customFormat="1" ht="18.75" customHeight="1" x14ac:dyDescent="0.25">
      <c r="A33" s="144">
        <v>27</v>
      </c>
      <c r="B33" s="145"/>
      <c r="C33" s="145"/>
      <c r="D33" s="146"/>
      <c r="E33" s="147"/>
      <c r="F33" s="160"/>
      <c r="G33" s="160"/>
      <c r="H33" s="146"/>
      <c r="I33" s="146"/>
      <c r="J33" s="150"/>
      <c r="K33" s="151"/>
      <c r="L33" s="152"/>
      <c r="M33" s="342"/>
      <c r="N33" s="153"/>
      <c r="O33" s="146"/>
      <c r="P33" s="154"/>
      <c r="Q33" s="160"/>
    </row>
    <row r="34" spans="1:17" s="72" customFormat="1" ht="18.75" customHeight="1" x14ac:dyDescent="0.25">
      <c r="A34" s="144">
        <v>28</v>
      </c>
      <c r="B34" s="145"/>
      <c r="C34" s="145"/>
      <c r="D34" s="146"/>
      <c r="E34" s="147"/>
      <c r="F34" s="160"/>
      <c r="G34" s="160"/>
      <c r="H34" s="146"/>
      <c r="I34" s="146"/>
      <c r="J34" s="150"/>
      <c r="K34" s="151"/>
      <c r="L34" s="152"/>
      <c r="M34" s="342"/>
      <c r="N34" s="153"/>
      <c r="O34" s="146"/>
      <c r="P34" s="154"/>
      <c r="Q34" s="160"/>
    </row>
    <row r="35" spans="1:17" s="72" customFormat="1" ht="18.75" customHeight="1" x14ac:dyDescent="0.25">
      <c r="A35" s="144">
        <v>29</v>
      </c>
      <c r="B35" s="145"/>
      <c r="C35" s="145"/>
      <c r="D35" s="146"/>
      <c r="E35" s="147"/>
      <c r="F35" s="160"/>
      <c r="G35" s="160"/>
      <c r="H35" s="146"/>
      <c r="I35" s="146"/>
      <c r="J35" s="150"/>
      <c r="K35" s="151"/>
      <c r="L35" s="152"/>
      <c r="M35" s="342"/>
      <c r="N35" s="153"/>
      <c r="O35" s="146"/>
      <c r="P35" s="154"/>
      <c r="Q35" s="160"/>
    </row>
    <row r="36" spans="1:17" s="72" customFormat="1" ht="18.75" customHeight="1" x14ac:dyDescent="0.25">
      <c r="A36" s="144">
        <v>30</v>
      </c>
      <c r="B36" s="145"/>
      <c r="C36" s="145"/>
      <c r="D36" s="146"/>
      <c r="E36" s="147"/>
      <c r="F36" s="160"/>
      <c r="G36" s="160"/>
      <c r="H36" s="146"/>
      <c r="I36" s="146"/>
      <c r="J36" s="150"/>
      <c r="K36" s="151"/>
      <c r="L36" s="152"/>
      <c r="M36" s="342"/>
      <c r="N36" s="153"/>
      <c r="O36" s="146"/>
      <c r="P36" s="154"/>
      <c r="Q36" s="160"/>
    </row>
    <row r="37" spans="1:17" s="72" customFormat="1" ht="18.75" customHeight="1" x14ac:dyDescent="0.25">
      <c r="A37" s="144">
        <v>31</v>
      </c>
      <c r="B37" s="145"/>
      <c r="C37" s="145"/>
      <c r="D37" s="146"/>
      <c r="E37" s="147"/>
      <c r="F37" s="160"/>
      <c r="G37" s="160"/>
      <c r="H37" s="146"/>
      <c r="I37" s="146"/>
      <c r="J37" s="150"/>
      <c r="K37" s="151"/>
      <c r="L37" s="152"/>
      <c r="M37" s="342"/>
      <c r="N37" s="153"/>
      <c r="O37" s="146"/>
      <c r="P37" s="154"/>
      <c r="Q37" s="160"/>
    </row>
    <row r="38" spans="1:17" s="72" customFormat="1" ht="18.75" customHeight="1" x14ac:dyDescent="0.25">
      <c r="A38" s="144">
        <v>32</v>
      </c>
      <c r="B38" s="145"/>
      <c r="C38" s="145"/>
      <c r="D38" s="146"/>
      <c r="E38" s="147"/>
      <c r="F38" s="160"/>
      <c r="G38" s="160"/>
      <c r="H38" s="161"/>
      <c r="I38" s="341"/>
      <c r="J38" s="150"/>
      <c r="K38" s="151"/>
      <c r="L38" s="152"/>
      <c r="M38" s="342"/>
      <c r="N38" s="153"/>
      <c r="O38" s="160"/>
      <c r="P38" s="154"/>
      <c r="Q38" s="160"/>
    </row>
    <row r="39" spans="1:17" s="72" customFormat="1" ht="18.75" customHeight="1" x14ac:dyDescent="0.25">
      <c r="A39" s="144">
        <v>33</v>
      </c>
      <c r="B39" s="145"/>
      <c r="C39" s="145"/>
      <c r="D39" s="146"/>
      <c r="E39" s="147"/>
      <c r="F39" s="160"/>
      <c r="G39" s="160"/>
      <c r="H39" s="161"/>
      <c r="I39" s="341"/>
      <c r="J39" s="150"/>
      <c r="K39" s="151"/>
      <c r="L39" s="152"/>
      <c r="M39" s="342"/>
      <c r="N39" s="155"/>
      <c r="O39" s="160"/>
      <c r="P39" s="154"/>
      <c r="Q39" s="160"/>
    </row>
    <row r="40" spans="1:17" s="72" customFormat="1" ht="18.75" customHeight="1" x14ac:dyDescent="0.25">
      <c r="A40" s="144">
        <v>34</v>
      </c>
      <c r="B40" s="145"/>
      <c r="C40" s="145"/>
      <c r="D40" s="146"/>
      <c r="E40" s="147"/>
      <c r="F40" s="160"/>
      <c r="G40" s="160"/>
      <c r="H40" s="161"/>
      <c r="I40" s="341"/>
      <c r="J40" s="150" t="e">
        <f>IF(AND(Q40="",#REF!&gt;0,#REF!&lt;5),K40,)</f>
        <v>#REF!</v>
      </c>
      <c r="K40" s="151" t="str">
        <f>IF(D40="","ZZZ9",IF(AND(#REF!&gt;0,#REF!&lt;5),D40&amp;#REF!,D40&amp;"9"))</f>
        <v>ZZZ9</v>
      </c>
      <c r="L40" s="152">
        <f t="shared" ref="L40:L71" si="0">IF(Q40="",999,Q40)</f>
        <v>999</v>
      </c>
      <c r="M40" s="342">
        <f t="shared" ref="M40:M71" si="1">IF(P40=999,999,1)</f>
        <v>999</v>
      </c>
      <c r="N40" s="155"/>
      <c r="O40" s="160"/>
      <c r="P40" s="154">
        <f t="shared" ref="P40:P71" si="2">IF(N40="DA",1,IF(N40="WC",2,IF(N40="SE",3,IF(N40="Q",4,IF(N40="LL",5,999)))))</f>
        <v>999</v>
      </c>
      <c r="Q40" s="160"/>
    </row>
    <row r="41" spans="1:17" s="72" customFormat="1" ht="18.75" customHeight="1" x14ac:dyDescent="0.25">
      <c r="A41" s="144">
        <v>35</v>
      </c>
      <c r="B41" s="145"/>
      <c r="C41" s="145"/>
      <c r="D41" s="146"/>
      <c r="E41" s="147"/>
      <c r="F41" s="160"/>
      <c r="G41" s="160"/>
      <c r="H41" s="161"/>
      <c r="I41" s="341"/>
      <c r="J41" s="150" t="e">
        <f>IF(AND(Q41="",#REF!&gt;0,#REF!&lt;5),K41,)</f>
        <v>#REF!</v>
      </c>
      <c r="K41" s="151" t="str">
        <f>IF(D41="","ZZZ9",IF(AND(#REF!&gt;0,#REF!&lt;5),D41&amp;#REF!,D41&amp;"9"))</f>
        <v>ZZZ9</v>
      </c>
      <c r="L41" s="152">
        <f t="shared" si="0"/>
        <v>999</v>
      </c>
      <c r="M41" s="342">
        <f t="shared" si="1"/>
        <v>999</v>
      </c>
      <c r="N41" s="155"/>
      <c r="O41" s="160"/>
      <c r="P41" s="154">
        <f t="shared" si="2"/>
        <v>999</v>
      </c>
      <c r="Q41" s="160"/>
    </row>
    <row r="42" spans="1:17" s="72" customFormat="1" ht="18.75" customHeight="1" x14ac:dyDescent="0.25">
      <c r="A42" s="144">
        <v>36</v>
      </c>
      <c r="B42" s="145"/>
      <c r="C42" s="145"/>
      <c r="D42" s="146"/>
      <c r="E42" s="147"/>
      <c r="F42" s="160"/>
      <c r="G42" s="160"/>
      <c r="H42" s="161"/>
      <c r="I42" s="341"/>
      <c r="J42" s="150" t="e">
        <f>IF(AND(Q42="",#REF!&gt;0,#REF!&lt;5),K42,)</f>
        <v>#REF!</v>
      </c>
      <c r="K42" s="151" t="str">
        <f>IF(D42="","ZZZ9",IF(AND(#REF!&gt;0,#REF!&lt;5),D42&amp;#REF!,D42&amp;"9"))</f>
        <v>ZZZ9</v>
      </c>
      <c r="L42" s="152">
        <f t="shared" si="0"/>
        <v>999</v>
      </c>
      <c r="M42" s="342">
        <f t="shared" si="1"/>
        <v>999</v>
      </c>
      <c r="N42" s="155"/>
      <c r="O42" s="160"/>
      <c r="P42" s="154">
        <f t="shared" si="2"/>
        <v>999</v>
      </c>
      <c r="Q42" s="160"/>
    </row>
    <row r="43" spans="1:17" s="72" customFormat="1" ht="18.75" customHeight="1" x14ac:dyDescent="0.25">
      <c r="A43" s="144">
        <v>37</v>
      </c>
      <c r="B43" s="145"/>
      <c r="C43" s="145"/>
      <c r="D43" s="146"/>
      <c r="E43" s="147"/>
      <c r="F43" s="160"/>
      <c r="G43" s="160"/>
      <c r="H43" s="161"/>
      <c r="I43" s="341"/>
      <c r="J43" s="150" t="e">
        <f>IF(AND(Q43="",#REF!&gt;0,#REF!&lt;5),K43,)</f>
        <v>#REF!</v>
      </c>
      <c r="K43" s="151" t="str">
        <f>IF(D43="","ZZZ9",IF(AND(#REF!&gt;0,#REF!&lt;5),D43&amp;#REF!,D43&amp;"9"))</f>
        <v>ZZZ9</v>
      </c>
      <c r="L43" s="152">
        <f t="shared" si="0"/>
        <v>999</v>
      </c>
      <c r="M43" s="342">
        <f t="shared" si="1"/>
        <v>999</v>
      </c>
      <c r="N43" s="155"/>
      <c r="O43" s="160"/>
      <c r="P43" s="154">
        <f t="shared" si="2"/>
        <v>999</v>
      </c>
      <c r="Q43" s="160"/>
    </row>
    <row r="44" spans="1:17" s="72" customFormat="1" ht="18.75" customHeight="1" x14ac:dyDescent="0.25">
      <c r="A44" s="144">
        <v>38</v>
      </c>
      <c r="B44" s="145"/>
      <c r="C44" s="145"/>
      <c r="D44" s="146"/>
      <c r="E44" s="147"/>
      <c r="F44" s="160"/>
      <c r="G44" s="160"/>
      <c r="H44" s="161"/>
      <c r="I44" s="341"/>
      <c r="J44" s="150" t="e">
        <f>IF(AND(Q44="",#REF!&gt;0,#REF!&lt;5),K44,)</f>
        <v>#REF!</v>
      </c>
      <c r="K44" s="151" t="str">
        <f>IF(D44="","ZZZ9",IF(AND(#REF!&gt;0,#REF!&lt;5),D44&amp;#REF!,D44&amp;"9"))</f>
        <v>ZZZ9</v>
      </c>
      <c r="L44" s="152">
        <f t="shared" si="0"/>
        <v>999</v>
      </c>
      <c r="M44" s="342">
        <f t="shared" si="1"/>
        <v>999</v>
      </c>
      <c r="N44" s="155"/>
      <c r="O44" s="160"/>
      <c r="P44" s="154">
        <f t="shared" si="2"/>
        <v>999</v>
      </c>
      <c r="Q44" s="160"/>
    </row>
    <row r="45" spans="1:17" s="72" customFormat="1" ht="18.75" customHeight="1" x14ac:dyDescent="0.25">
      <c r="A45" s="144">
        <v>39</v>
      </c>
      <c r="B45" s="145"/>
      <c r="C45" s="145"/>
      <c r="D45" s="146"/>
      <c r="E45" s="147"/>
      <c r="F45" s="160"/>
      <c r="G45" s="160"/>
      <c r="H45" s="161"/>
      <c r="I45" s="341"/>
      <c r="J45" s="150" t="e">
        <f>IF(AND(Q45="",#REF!&gt;0,#REF!&lt;5),K45,)</f>
        <v>#REF!</v>
      </c>
      <c r="K45" s="151" t="str">
        <f>IF(D45="","ZZZ9",IF(AND(#REF!&gt;0,#REF!&lt;5),D45&amp;#REF!,D45&amp;"9"))</f>
        <v>ZZZ9</v>
      </c>
      <c r="L45" s="152">
        <f t="shared" si="0"/>
        <v>999</v>
      </c>
      <c r="M45" s="342">
        <f t="shared" si="1"/>
        <v>999</v>
      </c>
      <c r="N45" s="155"/>
      <c r="O45" s="160"/>
      <c r="P45" s="154">
        <f t="shared" si="2"/>
        <v>999</v>
      </c>
      <c r="Q45" s="160"/>
    </row>
    <row r="46" spans="1:17" s="72" customFormat="1" ht="18.75" customHeight="1" x14ac:dyDescent="0.25">
      <c r="A46" s="144">
        <v>40</v>
      </c>
      <c r="B46" s="145"/>
      <c r="C46" s="145"/>
      <c r="D46" s="146"/>
      <c r="E46" s="147"/>
      <c r="F46" s="160"/>
      <c r="G46" s="160"/>
      <c r="H46" s="161"/>
      <c r="I46" s="341"/>
      <c r="J46" s="150" t="e">
        <f>IF(AND(Q46="",#REF!&gt;0,#REF!&lt;5),K46,)</f>
        <v>#REF!</v>
      </c>
      <c r="K46" s="151" t="str">
        <f>IF(D46="","ZZZ9",IF(AND(#REF!&gt;0,#REF!&lt;5),D46&amp;#REF!,D46&amp;"9"))</f>
        <v>ZZZ9</v>
      </c>
      <c r="L46" s="152">
        <f t="shared" si="0"/>
        <v>999</v>
      </c>
      <c r="M46" s="342">
        <f t="shared" si="1"/>
        <v>999</v>
      </c>
      <c r="N46" s="155"/>
      <c r="O46" s="160"/>
      <c r="P46" s="154">
        <f t="shared" si="2"/>
        <v>999</v>
      </c>
      <c r="Q46" s="160"/>
    </row>
    <row r="47" spans="1:17" s="72" customFormat="1" ht="18.75" customHeight="1" x14ac:dyDescent="0.25">
      <c r="A47" s="144">
        <v>41</v>
      </c>
      <c r="B47" s="145"/>
      <c r="C47" s="145"/>
      <c r="D47" s="146"/>
      <c r="E47" s="147"/>
      <c r="F47" s="160"/>
      <c r="G47" s="160"/>
      <c r="H47" s="161"/>
      <c r="I47" s="341"/>
      <c r="J47" s="150" t="e">
        <f>IF(AND(Q47="",#REF!&gt;0,#REF!&lt;5),K47,)</f>
        <v>#REF!</v>
      </c>
      <c r="K47" s="151" t="str">
        <f>IF(D47="","ZZZ9",IF(AND(#REF!&gt;0,#REF!&lt;5),D47&amp;#REF!,D47&amp;"9"))</f>
        <v>ZZZ9</v>
      </c>
      <c r="L47" s="152">
        <f t="shared" si="0"/>
        <v>999</v>
      </c>
      <c r="M47" s="342">
        <f t="shared" si="1"/>
        <v>999</v>
      </c>
      <c r="N47" s="155"/>
      <c r="O47" s="160"/>
      <c r="P47" s="154">
        <f t="shared" si="2"/>
        <v>999</v>
      </c>
      <c r="Q47" s="160"/>
    </row>
    <row r="48" spans="1:17" s="72" customFormat="1" ht="18.75" customHeight="1" x14ac:dyDescent="0.25">
      <c r="A48" s="144">
        <v>42</v>
      </c>
      <c r="B48" s="145"/>
      <c r="C48" s="145"/>
      <c r="D48" s="146"/>
      <c r="E48" s="147"/>
      <c r="F48" s="160"/>
      <c r="G48" s="160"/>
      <c r="H48" s="161"/>
      <c r="I48" s="341"/>
      <c r="J48" s="150" t="e">
        <f>IF(AND(Q48="",#REF!&gt;0,#REF!&lt;5),K48,)</f>
        <v>#REF!</v>
      </c>
      <c r="K48" s="151" t="str">
        <f>IF(D48="","ZZZ9",IF(AND(#REF!&gt;0,#REF!&lt;5),D48&amp;#REF!,D48&amp;"9"))</f>
        <v>ZZZ9</v>
      </c>
      <c r="L48" s="152">
        <f t="shared" si="0"/>
        <v>999</v>
      </c>
      <c r="M48" s="342">
        <f t="shared" si="1"/>
        <v>999</v>
      </c>
      <c r="N48" s="155"/>
      <c r="O48" s="160"/>
      <c r="P48" s="154">
        <f t="shared" si="2"/>
        <v>999</v>
      </c>
      <c r="Q48" s="160"/>
    </row>
    <row r="49" spans="1:17" s="72" customFormat="1" ht="18.75" customHeight="1" x14ac:dyDescent="0.25">
      <c r="A49" s="144">
        <v>43</v>
      </c>
      <c r="B49" s="145"/>
      <c r="C49" s="145"/>
      <c r="D49" s="146"/>
      <c r="E49" s="147"/>
      <c r="F49" s="160"/>
      <c r="G49" s="160"/>
      <c r="H49" s="161"/>
      <c r="I49" s="341"/>
      <c r="J49" s="150" t="e">
        <f>IF(AND(Q49="",#REF!&gt;0,#REF!&lt;5),K49,)</f>
        <v>#REF!</v>
      </c>
      <c r="K49" s="151" t="str">
        <f>IF(D49="","ZZZ9",IF(AND(#REF!&gt;0,#REF!&lt;5),D49&amp;#REF!,D49&amp;"9"))</f>
        <v>ZZZ9</v>
      </c>
      <c r="L49" s="152">
        <f t="shared" si="0"/>
        <v>999</v>
      </c>
      <c r="M49" s="342">
        <f t="shared" si="1"/>
        <v>999</v>
      </c>
      <c r="N49" s="155"/>
      <c r="O49" s="160"/>
      <c r="P49" s="154">
        <f t="shared" si="2"/>
        <v>999</v>
      </c>
      <c r="Q49" s="160"/>
    </row>
    <row r="50" spans="1:17" s="72" customFormat="1" ht="18.75" customHeight="1" x14ac:dyDescent="0.25">
      <c r="A50" s="144">
        <v>44</v>
      </c>
      <c r="B50" s="145"/>
      <c r="C50" s="145"/>
      <c r="D50" s="146"/>
      <c r="E50" s="147"/>
      <c r="F50" s="160"/>
      <c r="G50" s="160"/>
      <c r="H50" s="161"/>
      <c r="I50" s="341"/>
      <c r="J50" s="150" t="e">
        <f>IF(AND(Q50="",#REF!&gt;0,#REF!&lt;5),K50,)</f>
        <v>#REF!</v>
      </c>
      <c r="K50" s="151" t="str">
        <f>IF(D50="","ZZZ9",IF(AND(#REF!&gt;0,#REF!&lt;5),D50&amp;#REF!,D50&amp;"9"))</f>
        <v>ZZZ9</v>
      </c>
      <c r="L50" s="152">
        <f t="shared" si="0"/>
        <v>999</v>
      </c>
      <c r="M50" s="342">
        <f t="shared" si="1"/>
        <v>999</v>
      </c>
      <c r="N50" s="155"/>
      <c r="O50" s="160"/>
      <c r="P50" s="154">
        <f t="shared" si="2"/>
        <v>999</v>
      </c>
      <c r="Q50" s="160"/>
    </row>
    <row r="51" spans="1:17" s="72" customFormat="1" ht="18.75" customHeight="1" x14ac:dyDescent="0.25">
      <c r="A51" s="144">
        <v>45</v>
      </c>
      <c r="B51" s="145"/>
      <c r="C51" s="145"/>
      <c r="D51" s="146"/>
      <c r="E51" s="147"/>
      <c r="F51" s="160"/>
      <c r="G51" s="160"/>
      <c r="H51" s="161"/>
      <c r="I51" s="341"/>
      <c r="J51" s="150" t="e">
        <f>IF(AND(Q51="",#REF!&gt;0,#REF!&lt;5),K51,)</f>
        <v>#REF!</v>
      </c>
      <c r="K51" s="151" t="str">
        <f>IF(D51="","ZZZ9",IF(AND(#REF!&gt;0,#REF!&lt;5),D51&amp;#REF!,D51&amp;"9"))</f>
        <v>ZZZ9</v>
      </c>
      <c r="L51" s="152">
        <f t="shared" si="0"/>
        <v>999</v>
      </c>
      <c r="M51" s="342">
        <f t="shared" si="1"/>
        <v>999</v>
      </c>
      <c r="N51" s="155"/>
      <c r="O51" s="160"/>
      <c r="P51" s="154">
        <f t="shared" si="2"/>
        <v>999</v>
      </c>
      <c r="Q51" s="160"/>
    </row>
    <row r="52" spans="1:17" s="72" customFormat="1" ht="18.75" customHeight="1" x14ac:dyDescent="0.25">
      <c r="A52" s="144">
        <v>46</v>
      </c>
      <c r="B52" s="145"/>
      <c r="C52" s="145"/>
      <c r="D52" s="146"/>
      <c r="E52" s="147"/>
      <c r="F52" s="160"/>
      <c r="G52" s="160"/>
      <c r="H52" s="161"/>
      <c r="I52" s="341"/>
      <c r="J52" s="150" t="e">
        <f>IF(AND(Q52="",#REF!&gt;0,#REF!&lt;5),K52,)</f>
        <v>#REF!</v>
      </c>
      <c r="K52" s="151" t="str">
        <f>IF(D52="","ZZZ9",IF(AND(#REF!&gt;0,#REF!&lt;5),D52&amp;#REF!,D52&amp;"9"))</f>
        <v>ZZZ9</v>
      </c>
      <c r="L52" s="152">
        <f t="shared" si="0"/>
        <v>999</v>
      </c>
      <c r="M52" s="342">
        <f t="shared" si="1"/>
        <v>999</v>
      </c>
      <c r="N52" s="155"/>
      <c r="O52" s="160"/>
      <c r="P52" s="154">
        <f t="shared" si="2"/>
        <v>999</v>
      </c>
      <c r="Q52" s="160"/>
    </row>
    <row r="53" spans="1:17" s="72" customFormat="1" ht="18.75" customHeight="1" x14ac:dyDescent="0.25">
      <c r="A53" s="144">
        <v>47</v>
      </c>
      <c r="B53" s="145"/>
      <c r="C53" s="145"/>
      <c r="D53" s="146"/>
      <c r="E53" s="147"/>
      <c r="F53" s="160"/>
      <c r="G53" s="160"/>
      <c r="H53" s="161"/>
      <c r="I53" s="341"/>
      <c r="J53" s="150" t="e">
        <f>IF(AND(Q53="",#REF!&gt;0,#REF!&lt;5),K53,)</f>
        <v>#REF!</v>
      </c>
      <c r="K53" s="151" t="str">
        <f>IF(D53="","ZZZ9",IF(AND(#REF!&gt;0,#REF!&lt;5),D53&amp;#REF!,D53&amp;"9"))</f>
        <v>ZZZ9</v>
      </c>
      <c r="L53" s="152">
        <f t="shared" si="0"/>
        <v>999</v>
      </c>
      <c r="M53" s="342">
        <f t="shared" si="1"/>
        <v>999</v>
      </c>
      <c r="N53" s="155"/>
      <c r="O53" s="160"/>
      <c r="P53" s="154">
        <f t="shared" si="2"/>
        <v>999</v>
      </c>
      <c r="Q53" s="160"/>
    </row>
    <row r="54" spans="1:17" s="72" customFormat="1" ht="18.75" customHeight="1" x14ac:dyDescent="0.25">
      <c r="A54" s="144">
        <v>48</v>
      </c>
      <c r="B54" s="145"/>
      <c r="C54" s="145"/>
      <c r="D54" s="146"/>
      <c r="E54" s="147"/>
      <c r="F54" s="160"/>
      <c r="G54" s="160"/>
      <c r="H54" s="161"/>
      <c r="I54" s="341"/>
      <c r="J54" s="150" t="e">
        <f>IF(AND(Q54="",#REF!&gt;0,#REF!&lt;5),K54,)</f>
        <v>#REF!</v>
      </c>
      <c r="K54" s="151" t="str">
        <f>IF(D54="","ZZZ9",IF(AND(#REF!&gt;0,#REF!&lt;5),D54&amp;#REF!,D54&amp;"9"))</f>
        <v>ZZZ9</v>
      </c>
      <c r="L54" s="152">
        <f t="shared" si="0"/>
        <v>999</v>
      </c>
      <c r="M54" s="342">
        <f t="shared" si="1"/>
        <v>999</v>
      </c>
      <c r="N54" s="155"/>
      <c r="O54" s="160"/>
      <c r="P54" s="154">
        <f t="shared" si="2"/>
        <v>999</v>
      </c>
      <c r="Q54" s="160"/>
    </row>
    <row r="55" spans="1:17" s="72" customFormat="1" ht="18.75" customHeight="1" x14ac:dyDescent="0.25">
      <c r="A55" s="144">
        <v>49</v>
      </c>
      <c r="B55" s="145"/>
      <c r="C55" s="145"/>
      <c r="D55" s="146"/>
      <c r="E55" s="147"/>
      <c r="F55" s="160"/>
      <c r="G55" s="160"/>
      <c r="H55" s="161"/>
      <c r="I55" s="341"/>
      <c r="J55" s="150" t="e">
        <f>IF(AND(Q55="",#REF!&gt;0,#REF!&lt;5),K55,)</f>
        <v>#REF!</v>
      </c>
      <c r="K55" s="151" t="str">
        <f>IF(D55="","ZZZ9",IF(AND(#REF!&gt;0,#REF!&lt;5),D55&amp;#REF!,D55&amp;"9"))</f>
        <v>ZZZ9</v>
      </c>
      <c r="L55" s="152">
        <f t="shared" si="0"/>
        <v>999</v>
      </c>
      <c r="M55" s="342">
        <f t="shared" si="1"/>
        <v>999</v>
      </c>
      <c r="N55" s="155"/>
      <c r="O55" s="160"/>
      <c r="P55" s="154">
        <f t="shared" si="2"/>
        <v>999</v>
      </c>
      <c r="Q55" s="160"/>
    </row>
    <row r="56" spans="1:17" s="72" customFormat="1" ht="18.75" customHeight="1" x14ac:dyDescent="0.25">
      <c r="A56" s="144">
        <v>50</v>
      </c>
      <c r="B56" s="145"/>
      <c r="C56" s="145"/>
      <c r="D56" s="146"/>
      <c r="E56" s="147"/>
      <c r="F56" s="160"/>
      <c r="G56" s="160"/>
      <c r="H56" s="161"/>
      <c r="I56" s="341"/>
      <c r="J56" s="150" t="e">
        <f>IF(AND(Q56="",#REF!&gt;0,#REF!&lt;5),K56,)</f>
        <v>#REF!</v>
      </c>
      <c r="K56" s="151" t="str">
        <f>IF(D56="","ZZZ9",IF(AND(#REF!&gt;0,#REF!&lt;5),D56&amp;#REF!,D56&amp;"9"))</f>
        <v>ZZZ9</v>
      </c>
      <c r="L56" s="152">
        <f t="shared" si="0"/>
        <v>999</v>
      </c>
      <c r="M56" s="342">
        <f t="shared" si="1"/>
        <v>999</v>
      </c>
      <c r="N56" s="155"/>
      <c r="O56" s="160"/>
      <c r="P56" s="154">
        <f t="shared" si="2"/>
        <v>999</v>
      </c>
      <c r="Q56" s="160"/>
    </row>
    <row r="57" spans="1:17" s="72" customFormat="1" ht="18.75" customHeight="1" x14ac:dyDescent="0.25">
      <c r="A57" s="144">
        <v>51</v>
      </c>
      <c r="B57" s="145"/>
      <c r="C57" s="145"/>
      <c r="D57" s="146"/>
      <c r="E57" s="147"/>
      <c r="F57" s="160"/>
      <c r="G57" s="160"/>
      <c r="H57" s="161"/>
      <c r="I57" s="341"/>
      <c r="J57" s="150" t="e">
        <f>IF(AND(Q57="",#REF!&gt;0,#REF!&lt;5),K57,)</f>
        <v>#REF!</v>
      </c>
      <c r="K57" s="151" t="str">
        <f>IF(D57="","ZZZ9",IF(AND(#REF!&gt;0,#REF!&lt;5),D57&amp;#REF!,D57&amp;"9"))</f>
        <v>ZZZ9</v>
      </c>
      <c r="L57" s="152">
        <f t="shared" si="0"/>
        <v>999</v>
      </c>
      <c r="M57" s="342">
        <f t="shared" si="1"/>
        <v>999</v>
      </c>
      <c r="N57" s="155"/>
      <c r="O57" s="160"/>
      <c r="P57" s="154">
        <f t="shared" si="2"/>
        <v>999</v>
      </c>
      <c r="Q57" s="160"/>
    </row>
    <row r="58" spans="1:17" s="72" customFormat="1" ht="18.75" customHeight="1" x14ac:dyDescent="0.25">
      <c r="A58" s="144">
        <v>52</v>
      </c>
      <c r="B58" s="145"/>
      <c r="C58" s="145"/>
      <c r="D58" s="146"/>
      <c r="E58" s="147"/>
      <c r="F58" s="160"/>
      <c r="G58" s="160"/>
      <c r="H58" s="161"/>
      <c r="I58" s="341"/>
      <c r="J58" s="150" t="e">
        <f>IF(AND(Q58="",#REF!&gt;0,#REF!&lt;5),K58,)</f>
        <v>#REF!</v>
      </c>
      <c r="K58" s="151" t="str">
        <f>IF(D58="","ZZZ9",IF(AND(#REF!&gt;0,#REF!&lt;5),D58&amp;#REF!,D58&amp;"9"))</f>
        <v>ZZZ9</v>
      </c>
      <c r="L58" s="152">
        <f t="shared" si="0"/>
        <v>999</v>
      </c>
      <c r="M58" s="342">
        <f t="shared" si="1"/>
        <v>999</v>
      </c>
      <c r="N58" s="155"/>
      <c r="O58" s="160"/>
      <c r="P58" s="154">
        <f t="shared" si="2"/>
        <v>999</v>
      </c>
      <c r="Q58" s="160"/>
    </row>
    <row r="59" spans="1:17" s="72" customFormat="1" ht="18.75" customHeight="1" x14ac:dyDescent="0.25">
      <c r="A59" s="144">
        <v>53</v>
      </c>
      <c r="B59" s="145"/>
      <c r="C59" s="145"/>
      <c r="D59" s="146"/>
      <c r="E59" s="147"/>
      <c r="F59" s="160"/>
      <c r="G59" s="160"/>
      <c r="H59" s="161"/>
      <c r="I59" s="341"/>
      <c r="J59" s="150" t="e">
        <f>IF(AND(Q59="",#REF!&gt;0,#REF!&lt;5),K59,)</f>
        <v>#REF!</v>
      </c>
      <c r="K59" s="151" t="str">
        <f>IF(D59="","ZZZ9",IF(AND(#REF!&gt;0,#REF!&lt;5),D59&amp;#REF!,D59&amp;"9"))</f>
        <v>ZZZ9</v>
      </c>
      <c r="L59" s="152">
        <f t="shared" si="0"/>
        <v>999</v>
      </c>
      <c r="M59" s="342">
        <f t="shared" si="1"/>
        <v>999</v>
      </c>
      <c r="N59" s="155"/>
      <c r="O59" s="160"/>
      <c r="P59" s="154">
        <f t="shared" si="2"/>
        <v>999</v>
      </c>
      <c r="Q59" s="160"/>
    </row>
    <row r="60" spans="1:17" s="72" customFormat="1" ht="18.75" customHeight="1" x14ac:dyDescent="0.25">
      <c r="A60" s="144">
        <v>54</v>
      </c>
      <c r="B60" s="145"/>
      <c r="C60" s="145"/>
      <c r="D60" s="146"/>
      <c r="E60" s="147"/>
      <c r="F60" s="160"/>
      <c r="G60" s="160"/>
      <c r="H60" s="161"/>
      <c r="I60" s="341"/>
      <c r="J60" s="150" t="e">
        <f>IF(AND(Q60="",#REF!&gt;0,#REF!&lt;5),K60,)</f>
        <v>#REF!</v>
      </c>
      <c r="K60" s="151" t="str">
        <f>IF(D60="","ZZZ9",IF(AND(#REF!&gt;0,#REF!&lt;5),D60&amp;#REF!,D60&amp;"9"))</f>
        <v>ZZZ9</v>
      </c>
      <c r="L60" s="152">
        <f t="shared" si="0"/>
        <v>999</v>
      </c>
      <c r="M60" s="342">
        <f t="shared" si="1"/>
        <v>999</v>
      </c>
      <c r="N60" s="155"/>
      <c r="O60" s="160"/>
      <c r="P60" s="154">
        <f t="shared" si="2"/>
        <v>999</v>
      </c>
      <c r="Q60" s="160"/>
    </row>
    <row r="61" spans="1:17" s="72" customFormat="1" ht="18.75" customHeight="1" x14ac:dyDescent="0.25">
      <c r="A61" s="144">
        <v>55</v>
      </c>
      <c r="B61" s="145"/>
      <c r="C61" s="145"/>
      <c r="D61" s="146"/>
      <c r="E61" s="147"/>
      <c r="F61" s="160"/>
      <c r="G61" s="160"/>
      <c r="H61" s="161"/>
      <c r="I61" s="341"/>
      <c r="J61" s="150" t="e">
        <f>IF(AND(Q61="",#REF!&gt;0,#REF!&lt;5),K61,)</f>
        <v>#REF!</v>
      </c>
      <c r="K61" s="151" t="str">
        <f>IF(D61="","ZZZ9",IF(AND(#REF!&gt;0,#REF!&lt;5),D61&amp;#REF!,D61&amp;"9"))</f>
        <v>ZZZ9</v>
      </c>
      <c r="L61" s="152">
        <f t="shared" si="0"/>
        <v>999</v>
      </c>
      <c r="M61" s="342">
        <f t="shared" si="1"/>
        <v>999</v>
      </c>
      <c r="N61" s="155"/>
      <c r="O61" s="160"/>
      <c r="P61" s="154">
        <f t="shared" si="2"/>
        <v>999</v>
      </c>
      <c r="Q61" s="160"/>
    </row>
    <row r="62" spans="1:17" s="72" customFormat="1" ht="18.75" customHeight="1" x14ac:dyDescent="0.25">
      <c r="A62" s="144">
        <v>56</v>
      </c>
      <c r="B62" s="145"/>
      <c r="C62" s="145"/>
      <c r="D62" s="146"/>
      <c r="E62" s="147"/>
      <c r="F62" s="160"/>
      <c r="G62" s="160"/>
      <c r="H62" s="161"/>
      <c r="I62" s="341"/>
      <c r="J62" s="150" t="e">
        <f>IF(AND(Q62="",#REF!&gt;0,#REF!&lt;5),K62,)</f>
        <v>#REF!</v>
      </c>
      <c r="K62" s="151" t="str">
        <f>IF(D62="","ZZZ9",IF(AND(#REF!&gt;0,#REF!&lt;5),D62&amp;#REF!,D62&amp;"9"))</f>
        <v>ZZZ9</v>
      </c>
      <c r="L62" s="152">
        <f t="shared" si="0"/>
        <v>999</v>
      </c>
      <c r="M62" s="342">
        <f t="shared" si="1"/>
        <v>999</v>
      </c>
      <c r="N62" s="155"/>
      <c r="O62" s="160"/>
      <c r="P62" s="154">
        <f t="shared" si="2"/>
        <v>999</v>
      </c>
      <c r="Q62" s="160"/>
    </row>
    <row r="63" spans="1:17" s="72" customFormat="1" ht="18.75" customHeight="1" x14ac:dyDescent="0.25">
      <c r="A63" s="144">
        <v>57</v>
      </c>
      <c r="B63" s="145"/>
      <c r="C63" s="145"/>
      <c r="D63" s="146"/>
      <c r="E63" s="147"/>
      <c r="F63" s="160"/>
      <c r="G63" s="160"/>
      <c r="H63" s="161"/>
      <c r="I63" s="341"/>
      <c r="J63" s="150" t="e">
        <f>IF(AND(Q63="",#REF!&gt;0,#REF!&lt;5),K63,)</f>
        <v>#REF!</v>
      </c>
      <c r="K63" s="151" t="str">
        <f>IF(D63="","ZZZ9",IF(AND(#REF!&gt;0,#REF!&lt;5),D63&amp;#REF!,D63&amp;"9"))</f>
        <v>ZZZ9</v>
      </c>
      <c r="L63" s="152">
        <f t="shared" si="0"/>
        <v>999</v>
      </c>
      <c r="M63" s="342">
        <f t="shared" si="1"/>
        <v>999</v>
      </c>
      <c r="N63" s="155"/>
      <c r="O63" s="160"/>
      <c r="P63" s="154">
        <f t="shared" si="2"/>
        <v>999</v>
      </c>
      <c r="Q63" s="160"/>
    </row>
    <row r="64" spans="1:17" s="72" customFormat="1" ht="18.75" customHeight="1" x14ac:dyDescent="0.25">
      <c r="A64" s="144">
        <v>58</v>
      </c>
      <c r="B64" s="145"/>
      <c r="C64" s="145"/>
      <c r="D64" s="146"/>
      <c r="E64" s="147"/>
      <c r="F64" s="160"/>
      <c r="G64" s="160"/>
      <c r="H64" s="161"/>
      <c r="I64" s="341"/>
      <c r="J64" s="150" t="e">
        <f>IF(AND(Q64="",#REF!&gt;0,#REF!&lt;5),K64,)</f>
        <v>#REF!</v>
      </c>
      <c r="K64" s="151" t="str">
        <f>IF(D64="","ZZZ9",IF(AND(#REF!&gt;0,#REF!&lt;5),D64&amp;#REF!,D64&amp;"9"))</f>
        <v>ZZZ9</v>
      </c>
      <c r="L64" s="152">
        <f t="shared" si="0"/>
        <v>999</v>
      </c>
      <c r="M64" s="342">
        <f t="shared" si="1"/>
        <v>999</v>
      </c>
      <c r="N64" s="155"/>
      <c r="O64" s="160"/>
      <c r="P64" s="154">
        <f t="shared" si="2"/>
        <v>999</v>
      </c>
      <c r="Q64" s="160"/>
    </row>
    <row r="65" spans="1:17" s="72" customFormat="1" ht="18.75" customHeight="1" x14ac:dyDescent="0.25">
      <c r="A65" s="144">
        <v>59</v>
      </c>
      <c r="B65" s="145"/>
      <c r="C65" s="145"/>
      <c r="D65" s="146"/>
      <c r="E65" s="147"/>
      <c r="F65" s="160"/>
      <c r="G65" s="160"/>
      <c r="H65" s="161"/>
      <c r="I65" s="341"/>
      <c r="J65" s="150" t="e">
        <f>IF(AND(Q65="",#REF!&gt;0,#REF!&lt;5),K65,)</f>
        <v>#REF!</v>
      </c>
      <c r="K65" s="151" t="str">
        <f>IF(D65="","ZZZ9",IF(AND(#REF!&gt;0,#REF!&lt;5),D65&amp;#REF!,D65&amp;"9"))</f>
        <v>ZZZ9</v>
      </c>
      <c r="L65" s="152">
        <f t="shared" si="0"/>
        <v>999</v>
      </c>
      <c r="M65" s="342">
        <f t="shared" si="1"/>
        <v>999</v>
      </c>
      <c r="N65" s="155"/>
      <c r="O65" s="160"/>
      <c r="P65" s="154">
        <f t="shared" si="2"/>
        <v>999</v>
      </c>
      <c r="Q65" s="160"/>
    </row>
    <row r="66" spans="1:17" s="72" customFormat="1" ht="18.75" customHeight="1" x14ac:dyDescent="0.25">
      <c r="A66" s="144">
        <v>60</v>
      </c>
      <c r="B66" s="145"/>
      <c r="C66" s="145"/>
      <c r="D66" s="146"/>
      <c r="E66" s="147"/>
      <c r="F66" s="160"/>
      <c r="G66" s="160"/>
      <c r="H66" s="161"/>
      <c r="I66" s="341"/>
      <c r="J66" s="150" t="e">
        <f>IF(AND(Q66="",#REF!&gt;0,#REF!&lt;5),K66,)</f>
        <v>#REF!</v>
      </c>
      <c r="K66" s="151" t="str">
        <f>IF(D66="","ZZZ9",IF(AND(#REF!&gt;0,#REF!&lt;5),D66&amp;#REF!,D66&amp;"9"))</f>
        <v>ZZZ9</v>
      </c>
      <c r="L66" s="152">
        <f t="shared" si="0"/>
        <v>999</v>
      </c>
      <c r="M66" s="342">
        <f t="shared" si="1"/>
        <v>999</v>
      </c>
      <c r="N66" s="155"/>
      <c r="O66" s="160"/>
      <c r="P66" s="154">
        <f t="shared" si="2"/>
        <v>999</v>
      </c>
      <c r="Q66" s="160"/>
    </row>
    <row r="67" spans="1:17" s="72" customFormat="1" ht="18.75" customHeight="1" x14ac:dyDescent="0.25">
      <c r="A67" s="144">
        <v>61</v>
      </c>
      <c r="B67" s="145"/>
      <c r="C67" s="145"/>
      <c r="D67" s="146"/>
      <c r="E67" s="147"/>
      <c r="F67" s="160"/>
      <c r="G67" s="160"/>
      <c r="H67" s="161"/>
      <c r="I67" s="341"/>
      <c r="J67" s="150" t="e">
        <f>IF(AND(Q67="",#REF!&gt;0,#REF!&lt;5),K67,)</f>
        <v>#REF!</v>
      </c>
      <c r="K67" s="151" t="str">
        <f>IF(D67="","ZZZ9",IF(AND(#REF!&gt;0,#REF!&lt;5),D67&amp;#REF!,D67&amp;"9"))</f>
        <v>ZZZ9</v>
      </c>
      <c r="L67" s="152">
        <f t="shared" si="0"/>
        <v>999</v>
      </c>
      <c r="M67" s="342">
        <f t="shared" si="1"/>
        <v>999</v>
      </c>
      <c r="N67" s="155"/>
      <c r="O67" s="160"/>
      <c r="P67" s="154">
        <f t="shared" si="2"/>
        <v>999</v>
      </c>
      <c r="Q67" s="160"/>
    </row>
    <row r="68" spans="1:17" s="72" customFormat="1" ht="18.75" customHeight="1" x14ac:dyDescent="0.25">
      <c r="A68" s="144">
        <v>62</v>
      </c>
      <c r="B68" s="145"/>
      <c r="C68" s="145"/>
      <c r="D68" s="146"/>
      <c r="E68" s="147"/>
      <c r="F68" s="160"/>
      <c r="G68" s="160"/>
      <c r="H68" s="161"/>
      <c r="I68" s="341"/>
      <c r="J68" s="150" t="e">
        <f>IF(AND(Q68="",#REF!&gt;0,#REF!&lt;5),K68,)</f>
        <v>#REF!</v>
      </c>
      <c r="K68" s="151" t="str">
        <f>IF(D68="","ZZZ9",IF(AND(#REF!&gt;0,#REF!&lt;5),D68&amp;#REF!,D68&amp;"9"))</f>
        <v>ZZZ9</v>
      </c>
      <c r="L68" s="152">
        <f t="shared" si="0"/>
        <v>999</v>
      </c>
      <c r="M68" s="342">
        <f t="shared" si="1"/>
        <v>999</v>
      </c>
      <c r="N68" s="155"/>
      <c r="O68" s="160"/>
      <c r="P68" s="154">
        <f t="shared" si="2"/>
        <v>999</v>
      </c>
      <c r="Q68" s="160"/>
    </row>
    <row r="69" spans="1:17" s="72" customFormat="1" ht="18.75" customHeight="1" x14ac:dyDescent="0.25">
      <c r="A69" s="144">
        <v>63</v>
      </c>
      <c r="B69" s="145"/>
      <c r="C69" s="145"/>
      <c r="D69" s="146"/>
      <c r="E69" s="147"/>
      <c r="F69" s="160"/>
      <c r="G69" s="160"/>
      <c r="H69" s="161"/>
      <c r="I69" s="341"/>
      <c r="J69" s="150" t="e">
        <f>IF(AND(Q69="",#REF!&gt;0,#REF!&lt;5),K69,)</f>
        <v>#REF!</v>
      </c>
      <c r="K69" s="151" t="str">
        <f>IF(D69="","ZZZ9",IF(AND(#REF!&gt;0,#REF!&lt;5),D69&amp;#REF!,D69&amp;"9"))</f>
        <v>ZZZ9</v>
      </c>
      <c r="L69" s="152">
        <f t="shared" si="0"/>
        <v>999</v>
      </c>
      <c r="M69" s="342">
        <f t="shared" si="1"/>
        <v>999</v>
      </c>
      <c r="N69" s="155"/>
      <c r="O69" s="160"/>
      <c r="P69" s="154">
        <f t="shared" si="2"/>
        <v>999</v>
      </c>
      <c r="Q69" s="160"/>
    </row>
    <row r="70" spans="1:17" s="72" customFormat="1" ht="18.75" customHeight="1" x14ac:dyDescent="0.25">
      <c r="A70" s="144">
        <v>64</v>
      </c>
      <c r="B70" s="145"/>
      <c r="C70" s="145"/>
      <c r="D70" s="146"/>
      <c r="E70" s="147"/>
      <c r="F70" s="160"/>
      <c r="G70" s="160"/>
      <c r="H70" s="161"/>
      <c r="I70" s="341"/>
      <c r="J70" s="150" t="e">
        <f>IF(AND(Q70="",#REF!&gt;0,#REF!&lt;5),K70,)</f>
        <v>#REF!</v>
      </c>
      <c r="K70" s="151" t="str">
        <f>IF(D70="","ZZZ9",IF(AND(#REF!&gt;0,#REF!&lt;5),D70&amp;#REF!,D70&amp;"9"))</f>
        <v>ZZZ9</v>
      </c>
      <c r="L70" s="152">
        <f t="shared" si="0"/>
        <v>999</v>
      </c>
      <c r="M70" s="342">
        <f t="shared" si="1"/>
        <v>999</v>
      </c>
      <c r="N70" s="155"/>
      <c r="O70" s="160"/>
      <c r="P70" s="154">
        <f t="shared" si="2"/>
        <v>999</v>
      </c>
      <c r="Q70" s="160"/>
    </row>
    <row r="71" spans="1:17" s="72" customFormat="1" ht="18.75" customHeight="1" x14ac:dyDescent="0.25">
      <c r="A71" s="144">
        <v>65</v>
      </c>
      <c r="B71" s="145"/>
      <c r="C71" s="145"/>
      <c r="D71" s="146"/>
      <c r="E71" s="147"/>
      <c r="F71" s="160"/>
      <c r="G71" s="160"/>
      <c r="H71" s="161"/>
      <c r="I71" s="341"/>
      <c r="J71" s="150" t="e">
        <f>IF(AND(Q71="",#REF!&gt;0,#REF!&lt;5),K71,)</f>
        <v>#REF!</v>
      </c>
      <c r="K71" s="151" t="str">
        <f>IF(D71="","ZZZ9",IF(AND(#REF!&gt;0,#REF!&lt;5),D71&amp;#REF!,D71&amp;"9"))</f>
        <v>ZZZ9</v>
      </c>
      <c r="L71" s="152">
        <f t="shared" si="0"/>
        <v>999</v>
      </c>
      <c r="M71" s="342">
        <f t="shared" si="1"/>
        <v>999</v>
      </c>
      <c r="N71" s="155"/>
      <c r="O71" s="160"/>
      <c r="P71" s="154">
        <f t="shared" si="2"/>
        <v>999</v>
      </c>
      <c r="Q71" s="160"/>
    </row>
    <row r="72" spans="1:17" s="72" customFormat="1" ht="18.75" customHeight="1" x14ac:dyDescent="0.25">
      <c r="A72" s="144">
        <v>66</v>
      </c>
      <c r="B72" s="145"/>
      <c r="C72" s="145"/>
      <c r="D72" s="146"/>
      <c r="E72" s="147"/>
      <c r="F72" s="160"/>
      <c r="G72" s="160"/>
      <c r="H72" s="161"/>
      <c r="I72" s="341"/>
      <c r="J72" s="150" t="e">
        <f>IF(AND(Q72="",#REF!&gt;0,#REF!&lt;5),K72,)</f>
        <v>#REF!</v>
      </c>
      <c r="K72" s="151" t="str">
        <f>IF(D72="","ZZZ9",IF(AND(#REF!&gt;0,#REF!&lt;5),D72&amp;#REF!,D72&amp;"9"))</f>
        <v>ZZZ9</v>
      </c>
      <c r="L72" s="152">
        <f t="shared" ref="L72:L103" si="3">IF(Q72="",999,Q72)</f>
        <v>999</v>
      </c>
      <c r="M72" s="342">
        <f t="shared" ref="M72:M103" si="4">IF(P72=999,999,1)</f>
        <v>999</v>
      </c>
      <c r="N72" s="155"/>
      <c r="O72" s="160"/>
      <c r="P72" s="154">
        <f t="shared" ref="P72:P103" si="5">IF(N72="DA",1,IF(N72="WC",2,IF(N72="SE",3,IF(N72="Q",4,IF(N72="LL",5,999)))))</f>
        <v>999</v>
      </c>
      <c r="Q72" s="160"/>
    </row>
    <row r="73" spans="1:17" s="72" customFormat="1" ht="18.75" customHeight="1" x14ac:dyDescent="0.25">
      <c r="A73" s="144">
        <v>67</v>
      </c>
      <c r="B73" s="145"/>
      <c r="C73" s="145"/>
      <c r="D73" s="146"/>
      <c r="E73" s="147"/>
      <c r="F73" s="160"/>
      <c r="G73" s="160"/>
      <c r="H73" s="161"/>
      <c r="I73" s="341"/>
      <c r="J73" s="150" t="e">
        <f>IF(AND(Q73="",#REF!&gt;0,#REF!&lt;5),K73,)</f>
        <v>#REF!</v>
      </c>
      <c r="K73" s="151" t="str">
        <f>IF(D73="","ZZZ9",IF(AND(#REF!&gt;0,#REF!&lt;5),D73&amp;#REF!,D73&amp;"9"))</f>
        <v>ZZZ9</v>
      </c>
      <c r="L73" s="152">
        <f t="shared" si="3"/>
        <v>999</v>
      </c>
      <c r="M73" s="342">
        <f t="shared" si="4"/>
        <v>999</v>
      </c>
      <c r="N73" s="155"/>
      <c r="O73" s="160"/>
      <c r="P73" s="154">
        <f t="shared" si="5"/>
        <v>999</v>
      </c>
      <c r="Q73" s="160"/>
    </row>
    <row r="74" spans="1:17" s="72" customFormat="1" ht="18.75" customHeight="1" x14ac:dyDescent="0.25">
      <c r="A74" s="144">
        <v>68</v>
      </c>
      <c r="B74" s="145"/>
      <c r="C74" s="145"/>
      <c r="D74" s="146"/>
      <c r="E74" s="147"/>
      <c r="F74" s="160"/>
      <c r="G74" s="160"/>
      <c r="H74" s="161"/>
      <c r="I74" s="341"/>
      <c r="J74" s="150" t="e">
        <f>IF(AND(Q74="",#REF!&gt;0,#REF!&lt;5),K74,)</f>
        <v>#REF!</v>
      </c>
      <c r="K74" s="151" t="str">
        <f>IF(D74="","ZZZ9",IF(AND(#REF!&gt;0,#REF!&lt;5),D74&amp;#REF!,D74&amp;"9"))</f>
        <v>ZZZ9</v>
      </c>
      <c r="L74" s="152">
        <f t="shared" si="3"/>
        <v>999</v>
      </c>
      <c r="M74" s="342">
        <f t="shared" si="4"/>
        <v>999</v>
      </c>
      <c r="N74" s="155"/>
      <c r="O74" s="160"/>
      <c r="P74" s="154">
        <f t="shared" si="5"/>
        <v>999</v>
      </c>
      <c r="Q74" s="160"/>
    </row>
    <row r="75" spans="1:17" s="72" customFormat="1" ht="18.75" customHeight="1" x14ac:dyDescent="0.25">
      <c r="A75" s="144">
        <v>69</v>
      </c>
      <c r="B75" s="145"/>
      <c r="C75" s="145"/>
      <c r="D75" s="146"/>
      <c r="E75" s="147"/>
      <c r="F75" s="160"/>
      <c r="G75" s="160"/>
      <c r="H75" s="161"/>
      <c r="I75" s="341"/>
      <c r="J75" s="150" t="e">
        <f>IF(AND(Q75="",#REF!&gt;0,#REF!&lt;5),K75,)</f>
        <v>#REF!</v>
      </c>
      <c r="K75" s="151" t="str">
        <f>IF(D75="","ZZZ9",IF(AND(#REF!&gt;0,#REF!&lt;5),D75&amp;#REF!,D75&amp;"9"))</f>
        <v>ZZZ9</v>
      </c>
      <c r="L75" s="152">
        <f t="shared" si="3"/>
        <v>999</v>
      </c>
      <c r="M75" s="342">
        <f t="shared" si="4"/>
        <v>999</v>
      </c>
      <c r="N75" s="155"/>
      <c r="O75" s="160"/>
      <c r="P75" s="154">
        <f t="shared" si="5"/>
        <v>999</v>
      </c>
      <c r="Q75" s="160"/>
    </row>
    <row r="76" spans="1:17" s="72" customFormat="1" ht="18.75" customHeight="1" x14ac:dyDescent="0.25">
      <c r="A76" s="144">
        <v>70</v>
      </c>
      <c r="B76" s="145"/>
      <c r="C76" s="145"/>
      <c r="D76" s="146"/>
      <c r="E76" s="147"/>
      <c r="F76" s="160"/>
      <c r="G76" s="160"/>
      <c r="H76" s="161"/>
      <c r="I76" s="341"/>
      <c r="J76" s="150" t="e">
        <f>IF(AND(Q76="",#REF!&gt;0,#REF!&lt;5),K76,)</f>
        <v>#REF!</v>
      </c>
      <c r="K76" s="151" t="str">
        <f>IF(D76="","ZZZ9",IF(AND(#REF!&gt;0,#REF!&lt;5),D76&amp;#REF!,D76&amp;"9"))</f>
        <v>ZZZ9</v>
      </c>
      <c r="L76" s="152">
        <f t="shared" si="3"/>
        <v>999</v>
      </c>
      <c r="M76" s="342">
        <f t="shared" si="4"/>
        <v>999</v>
      </c>
      <c r="N76" s="155"/>
      <c r="O76" s="160"/>
      <c r="P76" s="154">
        <f t="shared" si="5"/>
        <v>999</v>
      </c>
      <c r="Q76" s="160"/>
    </row>
    <row r="77" spans="1:17" s="72" customFormat="1" ht="18.75" customHeight="1" x14ac:dyDescent="0.25">
      <c r="A77" s="144">
        <v>71</v>
      </c>
      <c r="B77" s="145"/>
      <c r="C77" s="145"/>
      <c r="D77" s="146"/>
      <c r="E77" s="147"/>
      <c r="F77" s="160"/>
      <c r="G77" s="160"/>
      <c r="H77" s="161"/>
      <c r="I77" s="341"/>
      <c r="J77" s="150" t="e">
        <f>IF(AND(Q77="",#REF!&gt;0,#REF!&lt;5),K77,)</f>
        <v>#REF!</v>
      </c>
      <c r="K77" s="151" t="str">
        <f>IF(D77="","ZZZ9",IF(AND(#REF!&gt;0,#REF!&lt;5),D77&amp;#REF!,D77&amp;"9"))</f>
        <v>ZZZ9</v>
      </c>
      <c r="L77" s="152">
        <f t="shared" si="3"/>
        <v>999</v>
      </c>
      <c r="M77" s="342">
        <f t="shared" si="4"/>
        <v>999</v>
      </c>
      <c r="N77" s="155"/>
      <c r="O77" s="160"/>
      <c r="P77" s="154">
        <f t="shared" si="5"/>
        <v>999</v>
      </c>
      <c r="Q77" s="160"/>
    </row>
    <row r="78" spans="1:17" s="72" customFormat="1" ht="18.75" customHeight="1" x14ac:dyDescent="0.25">
      <c r="A78" s="144">
        <v>72</v>
      </c>
      <c r="B78" s="145"/>
      <c r="C78" s="145"/>
      <c r="D78" s="146"/>
      <c r="E78" s="147"/>
      <c r="F78" s="160"/>
      <c r="G78" s="160"/>
      <c r="H78" s="161"/>
      <c r="I78" s="341"/>
      <c r="J78" s="150" t="e">
        <f>IF(AND(Q78="",#REF!&gt;0,#REF!&lt;5),K78,)</f>
        <v>#REF!</v>
      </c>
      <c r="K78" s="151" t="str">
        <f>IF(D78="","ZZZ9",IF(AND(#REF!&gt;0,#REF!&lt;5),D78&amp;#REF!,D78&amp;"9"))</f>
        <v>ZZZ9</v>
      </c>
      <c r="L78" s="152">
        <f t="shared" si="3"/>
        <v>999</v>
      </c>
      <c r="M78" s="342">
        <f t="shared" si="4"/>
        <v>999</v>
      </c>
      <c r="N78" s="155"/>
      <c r="O78" s="160"/>
      <c r="P78" s="154">
        <f t="shared" si="5"/>
        <v>999</v>
      </c>
      <c r="Q78" s="160"/>
    </row>
    <row r="79" spans="1:17" s="72" customFormat="1" ht="18.75" customHeight="1" x14ac:dyDescent="0.25">
      <c r="A79" s="144">
        <v>73</v>
      </c>
      <c r="B79" s="145"/>
      <c r="C79" s="145"/>
      <c r="D79" s="146"/>
      <c r="E79" s="147"/>
      <c r="F79" s="160"/>
      <c r="G79" s="160"/>
      <c r="H79" s="161"/>
      <c r="I79" s="341"/>
      <c r="J79" s="150" t="e">
        <f>IF(AND(Q79="",#REF!&gt;0,#REF!&lt;5),K79,)</f>
        <v>#REF!</v>
      </c>
      <c r="K79" s="151" t="str">
        <f>IF(D79="","ZZZ9",IF(AND(#REF!&gt;0,#REF!&lt;5),D79&amp;#REF!,D79&amp;"9"))</f>
        <v>ZZZ9</v>
      </c>
      <c r="L79" s="152">
        <f t="shared" si="3"/>
        <v>999</v>
      </c>
      <c r="M79" s="342">
        <f t="shared" si="4"/>
        <v>999</v>
      </c>
      <c r="N79" s="155"/>
      <c r="O79" s="160"/>
      <c r="P79" s="154">
        <f t="shared" si="5"/>
        <v>999</v>
      </c>
      <c r="Q79" s="160"/>
    </row>
    <row r="80" spans="1:17" s="72" customFormat="1" ht="18.75" customHeight="1" x14ac:dyDescent="0.25">
      <c r="A80" s="144">
        <v>74</v>
      </c>
      <c r="B80" s="145"/>
      <c r="C80" s="145"/>
      <c r="D80" s="146"/>
      <c r="E80" s="147"/>
      <c r="F80" s="160"/>
      <c r="G80" s="160"/>
      <c r="H80" s="161"/>
      <c r="I80" s="341"/>
      <c r="J80" s="150" t="e">
        <f>IF(AND(Q80="",#REF!&gt;0,#REF!&lt;5),K80,)</f>
        <v>#REF!</v>
      </c>
      <c r="K80" s="151" t="str">
        <f>IF(D80="","ZZZ9",IF(AND(#REF!&gt;0,#REF!&lt;5),D80&amp;#REF!,D80&amp;"9"))</f>
        <v>ZZZ9</v>
      </c>
      <c r="L80" s="152">
        <f t="shared" si="3"/>
        <v>999</v>
      </c>
      <c r="M80" s="342">
        <f t="shared" si="4"/>
        <v>999</v>
      </c>
      <c r="N80" s="155"/>
      <c r="O80" s="160"/>
      <c r="P80" s="154">
        <f t="shared" si="5"/>
        <v>999</v>
      </c>
      <c r="Q80" s="160"/>
    </row>
    <row r="81" spans="1:17" s="72" customFormat="1" ht="18.75" customHeight="1" x14ac:dyDescent="0.25">
      <c r="A81" s="144">
        <v>75</v>
      </c>
      <c r="B81" s="145"/>
      <c r="C81" s="145"/>
      <c r="D81" s="146"/>
      <c r="E81" s="147"/>
      <c r="F81" s="160"/>
      <c r="G81" s="160"/>
      <c r="H81" s="161"/>
      <c r="I81" s="341"/>
      <c r="J81" s="150" t="e">
        <f>IF(AND(Q81="",#REF!&gt;0,#REF!&lt;5),K81,)</f>
        <v>#REF!</v>
      </c>
      <c r="K81" s="151" t="str">
        <f>IF(D81="","ZZZ9",IF(AND(#REF!&gt;0,#REF!&lt;5),D81&amp;#REF!,D81&amp;"9"))</f>
        <v>ZZZ9</v>
      </c>
      <c r="L81" s="152">
        <f t="shared" si="3"/>
        <v>999</v>
      </c>
      <c r="M81" s="342">
        <f t="shared" si="4"/>
        <v>999</v>
      </c>
      <c r="N81" s="155"/>
      <c r="O81" s="160"/>
      <c r="P81" s="154">
        <f t="shared" si="5"/>
        <v>999</v>
      </c>
      <c r="Q81" s="160"/>
    </row>
    <row r="82" spans="1:17" s="72" customFormat="1" ht="18.75" customHeight="1" x14ac:dyDescent="0.25">
      <c r="A82" s="144">
        <v>76</v>
      </c>
      <c r="B82" s="145"/>
      <c r="C82" s="145"/>
      <c r="D82" s="146"/>
      <c r="E82" s="147"/>
      <c r="F82" s="160"/>
      <c r="G82" s="160"/>
      <c r="H82" s="161"/>
      <c r="I82" s="341"/>
      <c r="J82" s="150" t="e">
        <f>IF(AND(Q82="",#REF!&gt;0,#REF!&lt;5),K82,)</f>
        <v>#REF!</v>
      </c>
      <c r="K82" s="151" t="str">
        <f>IF(D82="","ZZZ9",IF(AND(#REF!&gt;0,#REF!&lt;5),D82&amp;#REF!,D82&amp;"9"))</f>
        <v>ZZZ9</v>
      </c>
      <c r="L82" s="152">
        <f t="shared" si="3"/>
        <v>999</v>
      </c>
      <c r="M82" s="342">
        <f t="shared" si="4"/>
        <v>999</v>
      </c>
      <c r="N82" s="155"/>
      <c r="O82" s="160"/>
      <c r="P82" s="154">
        <f t="shared" si="5"/>
        <v>999</v>
      </c>
      <c r="Q82" s="160"/>
    </row>
    <row r="83" spans="1:17" s="72" customFormat="1" ht="18.75" customHeight="1" x14ac:dyDescent="0.25">
      <c r="A83" s="144">
        <v>77</v>
      </c>
      <c r="B83" s="145"/>
      <c r="C83" s="145"/>
      <c r="D83" s="146"/>
      <c r="E83" s="147"/>
      <c r="F83" s="160"/>
      <c r="G83" s="160"/>
      <c r="H83" s="161"/>
      <c r="I83" s="341"/>
      <c r="J83" s="150" t="e">
        <f>IF(AND(Q83="",#REF!&gt;0,#REF!&lt;5),K83,)</f>
        <v>#REF!</v>
      </c>
      <c r="K83" s="151" t="str">
        <f>IF(D83="","ZZZ9",IF(AND(#REF!&gt;0,#REF!&lt;5),D83&amp;#REF!,D83&amp;"9"))</f>
        <v>ZZZ9</v>
      </c>
      <c r="L83" s="152">
        <f t="shared" si="3"/>
        <v>999</v>
      </c>
      <c r="M83" s="342">
        <f t="shared" si="4"/>
        <v>999</v>
      </c>
      <c r="N83" s="155"/>
      <c r="O83" s="160"/>
      <c r="P83" s="154">
        <f t="shared" si="5"/>
        <v>999</v>
      </c>
      <c r="Q83" s="160"/>
    </row>
    <row r="84" spans="1:17" s="72" customFormat="1" ht="18.75" customHeight="1" x14ac:dyDescent="0.25">
      <c r="A84" s="144">
        <v>78</v>
      </c>
      <c r="B84" s="145"/>
      <c r="C84" s="145"/>
      <c r="D84" s="146"/>
      <c r="E84" s="147"/>
      <c r="F84" s="160"/>
      <c r="G84" s="160"/>
      <c r="H84" s="161"/>
      <c r="I84" s="341"/>
      <c r="J84" s="150" t="e">
        <f>IF(AND(Q84="",#REF!&gt;0,#REF!&lt;5),K84,)</f>
        <v>#REF!</v>
      </c>
      <c r="K84" s="151" t="str">
        <f>IF(D84="","ZZZ9",IF(AND(#REF!&gt;0,#REF!&lt;5),D84&amp;#REF!,D84&amp;"9"))</f>
        <v>ZZZ9</v>
      </c>
      <c r="L84" s="152">
        <f t="shared" si="3"/>
        <v>999</v>
      </c>
      <c r="M84" s="342">
        <f t="shared" si="4"/>
        <v>999</v>
      </c>
      <c r="N84" s="155"/>
      <c r="O84" s="160"/>
      <c r="P84" s="154">
        <f t="shared" si="5"/>
        <v>999</v>
      </c>
      <c r="Q84" s="160"/>
    </row>
    <row r="85" spans="1:17" s="72" customFormat="1" ht="18.75" customHeight="1" x14ac:dyDescent="0.25">
      <c r="A85" s="144">
        <v>79</v>
      </c>
      <c r="B85" s="145"/>
      <c r="C85" s="145"/>
      <c r="D85" s="146"/>
      <c r="E85" s="147"/>
      <c r="F85" s="160"/>
      <c r="G85" s="160"/>
      <c r="H85" s="161"/>
      <c r="I85" s="341"/>
      <c r="J85" s="150" t="e">
        <f>IF(AND(Q85="",#REF!&gt;0,#REF!&lt;5),K85,)</f>
        <v>#REF!</v>
      </c>
      <c r="K85" s="151" t="str">
        <f>IF(D85="","ZZZ9",IF(AND(#REF!&gt;0,#REF!&lt;5),D85&amp;#REF!,D85&amp;"9"))</f>
        <v>ZZZ9</v>
      </c>
      <c r="L85" s="152">
        <f t="shared" si="3"/>
        <v>999</v>
      </c>
      <c r="M85" s="342">
        <f t="shared" si="4"/>
        <v>999</v>
      </c>
      <c r="N85" s="155"/>
      <c r="O85" s="160"/>
      <c r="P85" s="154">
        <f t="shared" si="5"/>
        <v>999</v>
      </c>
      <c r="Q85" s="160"/>
    </row>
    <row r="86" spans="1:17" s="72" customFormat="1" ht="18.75" customHeight="1" x14ac:dyDescent="0.25">
      <c r="A86" s="144">
        <v>80</v>
      </c>
      <c r="B86" s="145"/>
      <c r="C86" s="145"/>
      <c r="D86" s="146"/>
      <c r="E86" s="147"/>
      <c r="F86" s="160"/>
      <c r="G86" s="160"/>
      <c r="H86" s="161"/>
      <c r="I86" s="341"/>
      <c r="J86" s="150" t="e">
        <f>IF(AND(Q86="",#REF!&gt;0,#REF!&lt;5),K86,)</f>
        <v>#REF!</v>
      </c>
      <c r="K86" s="151" t="str">
        <f>IF(D86="","ZZZ9",IF(AND(#REF!&gt;0,#REF!&lt;5),D86&amp;#REF!,D86&amp;"9"))</f>
        <v>ZZZ9</v>
      </c>
      <c r="L86" s="152">
        <f t="shared" si="3"/>
        <v>999</v>
      </c>
      <c r="M86" s="342">
        <f t="shared" si="4"/>
        <v>999</v>
      </c>
      <c r="N86" s="155"/>
      <c r="O86" s="160"/>
      <c r="P86" s="154">
        <f t="shared" si="5"/>
        <v>999</v>
      </c>
      <c r="Q86" s="160"/>
    </row>
    <row r="87" spans="1:17" s="72" customFormat="1" ht="18.75" customHeight="1" x14ac:dyDescent="0.25">
      <c r="A87" s="144">
        <v>81</v>
      </c>
      <c r="B87" s="145"/>
      <c r="C87" s="145"/>
      <c r="D87" s="146"/>
      <c r="E87" s="147"/>
      <c r="F87" s="160"/>
      <c r="G87" s="160"/>
      <c r="H87" s="161"/>
      <c r="I87" s="341"/>
      <c r="J87" s="150" t="e">
        <f>IF(AND(Q87="",#REF!&gt;0,#REF!&lt;5),K87,)</f>
        <v>#REF!</v>
      </c>
      <c r="K87" s="151" t="str">
        <f>IF(D87="","ZZZ9",IF(AND(#REF!&gt;0,#REF!&lt;5),D87&amp;#REF!,D87&amp;"9"))</f>
        <v>ZZZ9</v>
      </c>
      <c r="L87" s="152">
        <f t="shared" si="3"/>
        <v>999</v>
      </c>
      <c r="M87" s="342">
        <f t="shared" si="4"/>
        <v>999</v>
      </c>
      <c r="N87" s="155"/>
      <c r="O87" s="160"/>
      <c r="P87" s="154">
        <f t="shared" si="5"/>
        <v>999</v>
      </c>
      <c r="Q87" s="160"/>
    </row>
    <row r="88" spans="1:17" s="72" customFormat="1" ht="18.75" customHeight="1" x14ac:dyDescent="0.25">
      <c r="A88" s="144">
        <v>82</v>
      </c>
      <c r="B88" s="145"/>
      <c r="C88" s="145"/>
      <c r="D88" s="146"/>
      <c r="E88" s="147"/>
      <c r="F88" s="160"/>
      <c r="G88" s="160"/>
      <c r="H88" s="161"/>
      <c r="I88" s="341"/>
      <c r="J88" s="150" t="e">
        <f>IF(AND(Q88="",#REF!&gt;0,#REF!&lt;5),K88,)</f>
        <v>#REF!</v>
      </c>
      <c r="K88" s="151" t="str">
        <f>IF(D88="","ZZZ9",IF(AND(#REF!&gt;0,#REF!&lt;5),D88&amp;#REF!,D88&amp;"9"))</f>
        <v>ZZZ9</v>
      </c>
      <c r="L88" s="152">
        <f t="shared" si="3"/>
        <v>999</v>
      </c>
      <c r="M88" s="342">
        <f t="shared" si="4"/>
        <v>999</v>
      </c>
      <c r="N88" s="155"/>
      <c r="O88" s="160"/>
      <c r="P88" s="154">
        <f t="shared" si="5"/>
        <v>999</v>
      </c>
      <c r="Q88" s="160"/>
    </row>
    <row r="89" spans="1:17" s="72" customFormat="1" ht="18.75" customHeight="1" x14ac:dyDescent="0.25">
      <c r="A89" s="144">
        <v>83</v>
      </c>
      <c r="B89" s="145"/>
      <c r="C89" s="145"/>
      <c r="D89" s="146"/>
      <c r="E89" s="147"/>
      <c r="F89" s="160"/>
      <c r="G89" s="160"/>
      <c r="H89" s="161"/>
      <c r="I89" s="341"/>
      <c r="J89" s="150" t="e">
        <f>IF(AND(Q89="",#REF!&gt;0,#REF!&lt;5),K89,)</f>
        <v>#REF!</v>
      </c>
      <c r="K89" s="151" t="str">
        <f>IF(D89="","ZZZ9",IF(AND(#REF!&gt;0,#REF!&lt;5),D89&amp;#REF!,D89&amp;"9"))</f>
        <v>ZZZ9</v>
      </c>
      <c r="L89" s="152">
        <f t="shared" si="3"/>
        <v>999</v>
      </c>
      <c r="M89" s="342">
        <f t="shared" si="4"/>
        <v>999</v>
      </c>
      <c r="N89" s="155"/>
      <c r="O89" s="160"/>
      <c r="P89" s="154">
        <f t="shared" si="5"/>
        <v>999</v>
      </c>
      <c r="Q89" s="160"/>
    </row>
    <row r="90" spans="1:17" s="72" customFormat="1" ht="18.75" customHeight="1" x14ac:dyDescent="0.25">
      <c r="A90" s="144">
        <v>84</v>
      </c>
      <c r="B90" s="145"/>
      <c r="C90" s="145"/>
      <c r="D90" s="146"/>
      <c r="E90" s="147"/>
      <c r="F90" s="160"/>
      <c r="G90" s="160"/>
      <c r="H90" s="161"/>
      <c r="I90" s="341"/>
      <c r="J90" s="150" t="e">
        <f>IF(AND(Q90="",#REF!&gt;0,#REF!&lt;5),K90,)</f>
        <v>#REF!</v>
      </c>
      <c r="K90" s="151" t="str">
        <f>IF(D90="","ZZZ9",IF(AND(#REF!&gt;0,#REF!&lt;5),D90&amp;#REF!,D90&amp;"9"))</f>
        <v>ZZZ9</v>
      </c>
      <c r="L90" s="152">
        <f t="shared" si="3"/>
        <v>999</v>
      </c>
      <c r="M90" s="342">
        <f t="shared" si="4"/>
        <v>999</v>
      </c>
      <c r="N90" s="155"/>
      <c r="O90" s="160"/>
      <c r="P90" s="154">
        <f t="shared" si="5"/>
        <v>999</v>
      </c>
      <c r="Q90" s="160"/>
    </row>
    <row r="91" spans="1:17" s="72" customFormat="1" ht="18.75" customHeight="1" x14ac:dyDescent="0.25">
      <c r="A91" s="144">
        <v>85</v>
      </c>
      <c r="B91" s="145"/>
      <c r="C91" s="145"/>
      <c r="D91" s="146"/>
      <c r="E91" s="147"/>
      <c r="F91" s="160"/>
      <c r="G91" s="160"/>
      <c r="H91" s="161"/>
      <c r="I91" s="341"/>
      <c r="J91" s="150" t="e">
        <f>IF(AND(Q91="",#REF!&gt;0,#REF!&lt;5),K91,)</f>
        <v>#REF!</v>
      </c>
      <c r="K91" s="151" t="str">
        <f>IF(D91="","ZZZ9",IF(AND(#REF!&gt;0,#REF!&lt;5),D91&amp;#REF!,D91&amp;"9"))</f>
        <v>ZZZ9</v>
      </c>
      <c r="L91" s="152">
        <f t="shared" si="3"/>
        <v>999</v>
      </c>
      <c r="M91" s="342">
        <f t="shared" si="4"/>
        <v>999</v>
      </c>
      <c r="N91" s="155"/>
      <c r="O91" s="160"/>
      <c r="P91" s="154">
        <f t="shared" si="5"/>
        <v>999</v>
      </c>
      <c r="Q91" s="160"/>
    </row>
    <row r="92" spans="1:17" s="72" customFormat="1" ht="18.75" customHeight="1" x14ac:dyDescent="0.25">
      <c r="A92" s="144">
        <v>86</v>
      </c>
      <c r="B92" s="145"/>
      <c r="C92" s="145"/>
      <c r="D92" s="146"/>
      <c r="E92" s="147"/>
      <c r="F92" s="160"/>
      <c r="G92" s="160"/>
      <c r="H92" s="161"/>
      <c r="I92" s="341"/>
      <c r="J92" s="150" t="e">
        <f>IF(AND(Q92="",#REF!&gt;0,#REF!&lt;5),K92,)</f>
        <v>#REF!</v>
      </c>
      <c r="K92" s="151" t="str">
        <f>IF(D92="","ZZZ9",IF(AND(#REF!&gt;0,#REF!&lt;5),D92&amp;#REF!,D92&amp;"9"))</f>
        <v>ZZZ9</v>
      </c>
      <c r="L92" s="152">
        <f t="shared" si="3"/>
        <v>999</v>
      </c>
      <c r="M92" s="342">
        <f t="shared" si="4"/>
        <v>999</v>
      </c>
      <c r="N92" s="155"/>
      <c r="O92" s="160"/>
      <c r="P92" s="154">
        <f t="shared" si="5"/>
        <v>999</v>
      </c>
      <c r="Q92" s="160"/>
    </row>
    <row r="93" spans="1:17" s="72" customFormat="1" ht="18.75" customHeight="1" x14ac:dyDescent="0.25">
      <c r="A93" s="144">
        <v>87</v>
      </c>
      <c r="B93" s="145"/>
      <c r="C93" s="145"/>
      <c r="D93" s="146"/>
      <c r="E93" s="147"/>
      <c r="F93" s="160"/>
      <c r="G93" s="160"/>
      <c r="H93" s="161"/>
      <c r="I93" s="341"/>
      <c r="J93" s="150" t="e">
        <f>IF(AND(Q93="",#REF!&gt;0,#REF!&lt;5),K93,)</f>
        <v>#REF!</v>
      </c>
      <c r="K93" s="151" t="str">
        <f>IF(D93="","ZZZ9",IF(AND(#REF!&gt;0,#REF!&lt;5),D93&amp;#REF!,D93&amp;"9"))</f>
        <v>ZZZ9</v>
      </c>
      <c r="L93" s="152">
        <f t="shared" si="3"/>
        <v>999</v>
      </c>
      <c r="M93" s="342">
        <f t="shared" si="4"/>
        <v>999</v>
      </c>
      <c r="N93" s="155"/>
      <c r="O93" s="160"/>
      <c r="P93" s="154">
        <f t="shared" si="5"/>
        <v>999</v>
      </c>
      <c r="Q93" s="160"/>
    </row>
    <row r="94" spans="1:17" s="72" customFormat="1" ht="18.75" customHeight="1" x14ac:dyDescent="0.25">
      <c r="A94" s="144">
        <v>88</v>
      </c>
      <c r="B94" s="145"/>
      <c r="C94" s="145"/>
      <c r="D94" s="146"/>
      <c r="E94" s="147"/>
      <c r="F94" s="160"/>
      <c r="G94" s="160"/>
      <c r="H94" s="161"/>
      <c r="I94" s="341"/>
      <c r="J94" s="150" t="e">
        <f>IF(AND(Q94="",#REF!&gt;0,#REF!&lt;5),K94,)</f>
        <v>#REF!</v>
      </c>
      <c r="K94" s="151" t="str">
        <f>IF(D94="","ZZZ9",IF(AND(#REF!&gt;0,#REF!&lt;5),D94&amp;#REF!,D94&amp;"9"))</f>
        <v>ZZZ9</v>
      </c>
      <c r="L94" s="152">
        <f t="shared" si="3"/>
        <v>999</v>
      </c>
      <c r="M94" s="342">
        <f t="shared" si="4"/>
        <v>999</v>
      </c>
      <c r="N94" s="155"/>
      <c r="O94" s="160"/>
      <c r="P94" s="154">
        <f t="shared" si="5"/>
        <v>999</v>
      </c>
      <c r="Q94" s="160"/>
    </row>
    <row r="95" spans="1:17" s="72" customFormat="1" ht="18.75" customHeight="1" x14ac:dyDescent="0.25">
      <c r="A95" s="144">
        <v>89</v>
      </c>
      <c r="B95" s="145"/>
      <c r="C95" s="145"/>
      <c r="D95" s="146"/>
      <c r="E95" s="147"/>
      <c r="F95" s="160"/>
      <c r="G95" s="160"/>
      <c r="H95" s="161"/>
      <c r="I95" s="341"/>
      <c r="J95" s="150" t="e">
        <f>IF(AND(Q95="",#REF!&gt;0,#REF!&lt;5),K95,)</f>
        <v>#REF!</v>
      </c>
      <c r="K95" s="151" t="str">
        <f>IF(D95="","ZZZ9",IF(AND(#REF!&gt;0,#REF!&lt;5),D95&amp;#REF!,D95&amp;"9"))</f>
        <v>ZZZ9</v>
      </c>
      <c r="L95" s="152">
        <f t="shared" si="3"/>
        <v>999</v>
      </c>
      <c r="M95" s="342">
        <f t="shared" si="4"/>
        <v>999</v>
      </c>
      <c r="N95" s="155"/>
      <c r="O95" s="160"/>
      <c r="P95" s="154">
        <f t="shared" si="5"/>
        <v>999</v>
      </c>
      <c r="Q95" s="160"/>
    </row>
    <row r="96" spans="1:17" s="72" customFormat="1" ht="18.75" customHeight="1" x14ac:dyDescent="0.25">
      <c r="A96" s="144">
        <v>90</v>
      </c>
      <c r="B96" s="145"/>
      <c r="C96" s="145"/>
      <c r="D96" s="146"/>
      <c r="E96" s="147"/>
      <c r="F96" s="160"/>
      <c r="G96" s="160"/>
      <c r="H96" s="161"/>
      <c r="I96" s="341"/>
      <c r="J96" s="150" t="e">
        <f>IF(AND(Q96="",#REF!&gt;0,#REF!&lt;5),K96,)</f>
        <v>#REF!</v>
      </c>
      <c r="K96" s="151" t="str">
        <f>IF(D96="","ZZZ9",IF(AND(#REF!&gt;0,#REF!&lt;5),D96&amp;#REF!,D96&amp;"9"))</f>
        <v>ZZZ9</v>
      </c>
      <c r="L96" s="152">
        <f t="shared" si="3"/>
        <v>999</v>
      </c>
      <c r="M96" s="342">
        <f t="shared" si="4"/>
        <v>999</v>
      </c>
      <c r="N96" s="155"/>
      <c r="O96" s="160"/>
      <c r="P96" s="154">
        <f t="shared" si="5"/>
        <v>999</v>
      </c>
      <c r="Q96" s="160"/>
    </row>
    <row r="97" spans="1:17" s="72" customFormat="1" ht="18.75" customHeight="1" x14ac:dyDescent="0.25">
      <c r="A97" s="144">
        <v>91</v>
      </c>
      <c r="B97" s="145"/>
      <c r="C97" s="145"/>
      <c r="D97" s="146"/>
      <c r="E97" s="147"/>
      <c r="F97" s="160"/>
      <c r="G97" s="160"/>
      <c r="H97" s="161"/>
      <c r="I97" s="341"/>
      <c r="J97" s="150" t="e">
        <f>IF(AND(Q97="",#REF!&gt;0,#REF!&lt;5),K97,)</f>
        <v>#REF!</v>
      </c>
      <c r="K97" s="151" t="str">
        <f>IF(D97="","ZZZ9",IF(AND(#REF!&gt;0,#REF!&lt;5),D97&amp;#REF!,D97&amp;"9"))</f>
        <v>ZZZ9</v>
      </c>
      <c r="L97" s="152">
        <f t="shared" si="3"/>
        <v>999</v>
      </c>
      <c r="M97" s="342">
        <f t="shared" si="4"/>
        <v>999</v>
      </c>
      <c r="N97" s="155"/>
      <c r="O97" s="160"/>
      <c r="P97" s="154">
        <f t="shared" si="5"/>
        <v>999</v>
      </c>
      <c r="Q97" s="160"/>
    </row>
    <row r="98" spans="1:17" s="72" customFormat="1" ht="18.75" customHeight="1" x14ac:dyDescent="0.25">
      <c r="A98" s="144">
        <v>92</v>
      </c>
      <c r="B98" s="145"/>
      <c r="C98" s="145"/>
      <c r="D98" s="146"/>
      <c r="E98" s="147"/>
      <c r="F98" s="160"/>
      <c r="G98" s="160"/>
      <c r="H98" s="161"/>
      <c r="I98" s="341"/>
      <c r="J98" s="150" t="e">
        <f>IF(AND(Q98="",#REF!&gt;0,#REF!&lt;5),K98,)</f>
        <v>#REF!</v>
      </c>
      <c r="K98" s="151" t="str">
        <f>IF(D98="","ZZZ9",IF(AND(#REF!&gt;0,#REF!&lt;5),D98&amp;#REF!,D98&amp;"9"))</f>
        <v>ZZZ9</v>
      </c>
      <c r="L98" s="152">
        <f t="shared" si="3"/>
        <v>999</v>
      </c>
      <c r="M98" s="342">
        <f t="shared" si="4"/>
        <v>999</v>
      </c>
      <c r="N98" s="155"/>
      <c r="O98" s="160"/>
      <c r="P98" s="154">
        <f t="shared" si="5"/>
        <v>999</v>
      </c>
      <c r="Q98" s="160"/>
    </row>
    <row r="99" spans="1:17" s="72" customFormat="1" ht="18.75" customHeight="1" x14ac:dyDescent="0.25">
      <c r="A99" s="144">
        <v>93</v>
      </c>
      <c r="B99" s="145"/>
      <c r="C99" s="145"/>
      <c r="D99" s="146"/>
      <c r="E99" s="147"/>
      <c r="F99" s="160"/>
      <c r="G99" s="160"/>
      <c r="H99" s="161"/>
      <c r="I99" s="341"/>
      <c r="J99" s="150" t="e">
        <f>IF(AND(Q99="",#REF!&gt;0,#REF!&lt;5),K99,)</f>
        <v>#REF!</v>
      </c>
      <c r="K99" s="151" t="str">
        <f>IF(D99="","ZZZ9",IF(AND(#REF!&gt;0,#REF!&lt;5),D99&amp;#REF!,D99&amp;"9"))</f>
        <v>ZZZ9</v>
      </c>
      <c r="L99" s="152">
        <f t="shared" si="3"/>
        <v>999</v>
      </c>
      <c r="M99" s="342">
        <f t="shared" si="4"/>
        <v>999</v>
      </c>
      <c r="N99" s="155"/>
      <c r="O99" s="160"/>
      <c r="P99" s="154">
        <f t="shared" si="5"/>
        <v>999</v>
      </c>
      <c r="Q99" s="160"/>
    </row>
    <row r="100" spans="1:17" s="72" customFormat="1" ht="18.75" customHeight="1" x14ac:dyDescent="0.25">
      <c r="A100" s="144">
        <v>94</v>
      </c>
      <c r="B100" s="145"/>
      <c r="C100" s="145"/>
      <c r="D100" s="146"/>
      <c r="E100" s="147"/>
      <c r="F100" s="160"/>
      <c r="G100" s="160"/>
      <c r="H100" s="161"/>
      <c r="I100" s="341"/>
      <c r="J100" s="150" t="e">
        <f>IF(AND(Q100="",#REF!&gt;0,#REF!&lt;5),K100,)</f>
        <v>#REF!</v>
      </c>
      <c r="K100" s="151" t="str">
        <f>IF(D100="","ZZZ9",IF(AND(#REF!&gt;0,#REF!&lt;5),D100&amp;#REF!,D100&amp;"9"))</f>
        <v>ZZZ9</v>
      </c>
      <c r="L100" s="152">
        <f t="shared" si="3"/>
        <v>999</v>
      </c>
      <c r="M100" s="342">
        <f t="shared" si="4"/>
        <v>999</v>
      </c>
      <c r="N100" s="155"/>
      <c r="O100" s="160"/>
      <c r="P100" s="154">
        <f t="shared" si="5"/>
        <v>999</v>
      </c>
      <c r="Q100" s="160"/>
    </row>
    <row r="101" spans="1:17" s="72" customFormat="1" ht="18.75" customHeight="1" x14ac:dyDescent="0.25">
      <c r="A101" s="144">
        <v>95</v>
      </c>
      <c r="B101" s="145"/>
      <c r="C101" s="145"/>
      <c r="D101" s="146"/>
      <c r="E101" s="147"/>
      <c r="F101" s="160"/>
      <c r="G101" s="160"/>
      <c r="H101" s="161"/>
      <c r="I101" s="341"/>
      <c r="J101" s="150" t="e">
        <f>IF(AND(Q101="",#REF!&gt;0,#REF!&lt;5),K101,)</f>
        <v>#REF!</v>
      </c>
      <c r="K101" s="151" t="str">
        <f>IF(D101="","ZZZ9",IF(AND(#REF!&gt;0,#REF!&lt;5),D101&amp;#REF!,D101&amp;"9"))</f>
        <v>ZZZ9</v>
      </c>
      <c r="L101" s="152">
        <f t="shared" si="3"/>
        <v>999</v>
      </c>
      <c r="M101" s="342">
        <f t="shared" si="4"/>
        <v>999</v>
      </c>
      <c r="N101" s="155"/>
      <c r="O101" s="160"/>
      <c r="P101" s="154">
        <f t="shared" si="5"/>
        <v>999</v>
      </c>
      <c r="Q101" s="160"/>
    </row>
    <row r="102" spans="1:17" s="72" customFormat="1" ht="18.75" customHeight="1" x14ac:dyDescent="0.25">
      <c r="A102" s="144">
        <v>96</v>
      </c>
      <c r="B102" s="145"/>
      <c r="C102" s="145"/>
      <c r="D102" s="146"/>
      <c r="E102" s="147"/>
      <c r="F102" s="160"/>
      <c r="G102" s="160"/>
      <c r="H102" s="161"/>
      <c r="I102" s="341"/>
      <c r="J102" s="150" t="e">
        <f>IF(AND(Q102="",#REF!&gt;0,#REF!&lt;5),K102,)</f>
        <v>#REF!</v>
      </c>
      <c r="K102" s="151" t="str">
        <f>IF(D102="","ZZZ9",IF(AND(#REF!&gt;0,#REF!&lt;5),D102&amp;#REF!,D102&amp;"9"))</f>
        <v>ZZZ9</v>
      </c>
      <c r="L102" s="152">
        <f t="shared" si="3"/>
        <v>999</v>
      </c>
      <c r="M102" s="342">
        <f t="shared" si="4"/>
        <v>999</v>
      </c>
      <c r="N102" s="155"/>
      <c r="O102" s="160"/>
      <c r="P102" s="154">
        <f t="shared" si="5"/>
        <v>999</v>
      </c>
      <c r="Q102" s="160"/>
    </row>
    <row r="103" spans="1:17" s="72" customFormat="1" ht="18.75" customHeight="1" x14ac:dyDescent="0.25">
      <c r="A103" s="144">
        <v>97</v>
      </c>
      <c r="B103" s="145"/>
      <c r="C103" s="145"/>
      <c r="D103" s="146"/>
      <c r="E103" s="147"/>
      <c r="F103" s="160"/>
      <c r="G103" s="160"/>
      <c r="H103" s="161"/>
      <c r="I103" s="341"/>
      <c r="J103" s="150" t="e">
        <f>IF(AND(Q103="",#REF!&gt;0,#REF!&lt;5),K103,)</f>
        <v>#REF!</v>
      </c>
      <c r="K103" s="151" t="str">
        <f>IF(D103="","ZZZ9",IF(AND(#REF!&gt;0,#REF!&lt;5),D103&amp;#REF!,D103&amp;"9"))</f>
        <v>ZZZ9</v>
      </c>
      <c r="L103" s="152">
        <f t="shared" si="3"/>
        <v>999</v>
      </c>
      <c r="M103" s="342">
        <f t="shared" si="4"/>
        <v>999</v>
      </c>
      <c r="N103" s="155"/>
      <c r="O103" s="160"/>
      <c r="P103" s="154">
        <f t="shared" si="5"/>
        <v>999</v>
      </c>
      <c r="Q103" s="160"/>
    </row>
    <row r="104" spans="1:17" s="72" customFormat="1" ht="18.75" customHeight="1" x14ac:dyDescent="0.25">
      <c r="A104" s="144">
        <v>98</v>
      </c>
      <c r="B104" s="145"/>
      <c r="C104" s="145"/>
      <c r="D104" s="146"/>
      <c r="E104" s="147"/>
      <c r="F104" s="160"/>
      <c r="G104" s="160"/>
      <c r="H104" s="161"/>
      <c r="I104" s="341"/>
      <c r="J104" s="150" t="e">
        <f>IF(AND(Q104="",#REF!&gt;0,#REF!&lt;5),K104,)</f>
        <v>#REF!</v>
      </c>
      <c r="K104" s="151" t="str">
        <f>IF(D104="","ZZZ9",IF(AND(#REF!&gt;0,#REF!&lt;5),D104&amp;#REF!,D104&amp;"9"))</f>
        <v>ZZZ9</v>
      </c>
      <c r="L104" s="152">
        <f t="shared" ref="L104:L135" si="6">IF(Q104="",999,Q104)</f>
        <v>999</v>
      </c>
      <c r="M104" s="342">
        <f t="shared" ref="M104:M135" si="7">IF(P104=999,999,1)</f>
        <v>999</v>
      </c>
      <c r="N104" s="155"/>
      <c r="O104" s="160"/>
      <c r="P104" s="154">
        <f t="shared" ref="P104:P135" si="8">IF(N104="DA",1,IF(N104="WC",2,IF(N104="SE",3,IF(N104="Q",4,IF(N104="LL",5,999)))))</f>
        <v>999</v>
      </c>
      <c r="Q104" s="160"/>
    </row>
    <row r="105" spans="1:17" s="72" customFormat="1" ht="18.75" customHeight="1" x14ac:dyDescent="0.25">
      <c r="A105" s="144">
        <v>99</v>
      </c>
      <c r="B105" s="145"/>
      <c r="C105" s="145"/>
      <c r="D105" s="146"/>
      <c r="E105" s="147"/>
      <c r="F105" s="160"/>
      <c r="G105" s="160"/>
      <c r="H105" s="161"/>
      <c r="I105" s="341"/>
      <c r="J105" s="150" t="e">
        <f>IF(AND(Q105="",#REF!&gt;0,#REF!&lt;5),K105,)</f>
        <v>#REF!</v>
      </c>
      <c r="K105" s="151" t="str">
        <f>IF(D105="","ZZZ9",IF(AND(#REF!&gt;0,#REF!&lt;5),D105&amp;#REF!,D105&amp;"9"))</f>
        <v>ZZZ9</v>
      </c>
      <c r="L105" s="152">
        <f t="shared" si="6"/>
        <v>999</v>
      </c>
      <c r="M105" s="342">
        <f t="shared" si="7"/>
        <v>999</v>
      </c>
      <c r="N105" s="155"/>
      <c r="O105" s="160"/>
      <c r="P105" s="154">
        <f t="shared" si="8"/>
        <v>999</v>
      </c>
      <c r="Q105" s="160"/>
    </row>
    <row r="106" spans="1:17" s="72" customFormat="1" ht="18.75" customHeight="1" x14ac:dyDescent="0.25">
      <c r="A106" s="144">
        <v>100</v>
      </c>
      <c r="B106" s="145"/>
      <c r="C106" s="145"/>
      <c r="D106" s="146"/>
      <c r="E106" s="147"/>
      <c r="F106" s="160"/>
      <c r="G106" s="160"/>
      <c r="H106" s="161"/>
      <c r="I106" s="341"/>
      <c r="J106" s="150" t="e">
        <f>IF(AND(Q106="",#REF!&gt;0,#REF!&lt;5),K106,)</f>
        <v>#REF!</v>
      </c>
      <c r="K106" s="151" t="str">
        <f>IF(D106="","ZZZ9",IF(AND(#REF!&gt;0,#REF!&lt;5),D106&amp;#REF!,D106&amp;"9"))</f>
        <v>ZZZ9</v>
      </c>
      <c r="L106" s="152">
        <f t="shared" si="6"/>
        <v>999</v>
      </c>
      <c r="M106" s="342">
        <f t="shared" si="7"/>
        <v>999</v>
      </c>
      <c r="N106" s="155"/>
      <c r="O106" s="160"/>
      <c r="P106" s="154">
        <f t="shared" si="8"/>
        <v>999</v>
      </c>
      <c r="Q106" s="160"/>
    </row>
    <row r="107" spans="1:17" s="72" customFormat="1" ht="18.75" customHeight="1" x14ac:dyDescent="0.25">
      <c r="A107" s="144">
        <v>101</v>
      </c>
      <c r="B107" s="145"/>
      <c r="C107" s="145"/>
      <c r="D107" s="146"/>
      <c r="E107" s="147"/>
      <c r="F107" s="160"/>
      <c r="G107" s="160"/>
      <c r="H107" s="161"/>
      <c r="I107" s="341"/>
      <c r="J107" s="150" t="e">
        <f>IF(AND(Q107="",#REF!&gt;0,#REF!&lt;5),K107,)</f>
        <v>#REF!</v>
      </c>
      <c r="K107" s="151" t="str">
        <f>IF(D107="","ZZZ9",IF(AND(#REF!&gt;0,#REF!&lt;5),D107&amp;#REF!,D107&amp;"9"))</f>
        <v>ZZZ9</v>
      </c>
      <c r="L107" s="152">
        <f t="shared" si="6"/>
        <v>999</v>
      </c>
      <c r="M107" s="342">
        <f t="shared" si="7"/>
        <v>999</v>
      </c>
      <c r="N107" s="155"/>
      <c r="O107" s="160"/>
      <c r="P107" s="154">
        <f t="shared" si="8"/>
        <v>999</v>
      </c>
      <c r="Q107" s="160"/>
    </row>
    <row r="108" spans="1:17" s="72" customFormat="1" ht="18.75" customHeight="1" x14ac:dyDescent="0.25">
      <c r="A108" s="144">
        <v>102</v>
      </c>
      <c r="B108" s="145"/>
      <c r="C108" s="145"/>
      <c r="D108" s="146"/>
      <c r="E108" s="147"/>
      <c r="F108" s="160"/>
      <c r="G108" s="160"/>
      <c r="H108" s="161"/>
      <c r="I108" s="341"/>
      <c r="J108" s="150" t="e">
        <f>IF(AND(Q108="",#REF!&gt;0,#REF!&lt;5),K108,)</f>
        <v>#REF!</v>
      </c>
      <c r="K108" s="151" t="str">
        <f>IF(D108="","ZZZ9",IF(AND(#REF!&gt;0,#REF!&lt;5),D108&amp;#REF!,D108&amp;"9"))</f>
        <v>ZZZ9</v>
      </c>
      <c r="L108" s="152">
        <f t="shared" si="6"/>
        <v>999</v>
      </c>
      <c r="M108" s="342">
        <f t="shared" si="7"/>
        <v>999</v>
      </c>
      <c r="N108" s="155"/>
      <c r="O108" s="160"/>
      <c r="P108" s="154">
        <f t="shared" si="8"/>
        <v>999</v>
      </c>
      <c r="Q108" s="160"/>
    </row>
    <row r="109" spans="1:17" s="72" customFormat="1" ht="18.75" customHeight="1" x14ac:dyDescent="0.25">
      <c r="A109" s="144">
        <v>103</v>
      </c>
      <c r="B109" s="145"/>
      <c r="C109" s="145"/>
      <c r="D109" s="146"/>
      <c r="E109" s="147"/>
      <c r="F109" s="160"/>
      <c r="G109" s="160"/>
      <c r="H109" s="161"/>
      <c r="I109" s="341"/>
      <c r="J109" s="150" t="e">
        <f>IF(AND(Q109="",#REF!&gt;0,#REF!&lt;5),K109,)</f>
        <v>#REF!</v>
      </c>
      <c r="K109" s="151" t="str">
        <f>IF(D109="","ZZZ9",IF(AND(#REF!&gt;0,#REF!&lt;5),D109&amp;#REF!,D109&amp;"9"))</f>
        <v>ZZZ9</v>
      </c>
      <c r="L109" s="152">
        <f t="shared" si="6"/>
        <v>999</v>
      </c>
      <c r="M109" s="342">
        <f t="shared" si="7"/>
        <v>999</v>
      </c>
      <c r="N109" s="155"/>
      <c r="O109" s="160"/>
      <c r="P109" s="154">
        <f t="shared" si="8"/>
        <v>999</v>
      </c>
      <c r="Q109" s="160"/>
    </row>
    <row r="110" spans="1:17" s="72" customFormat="1" ht="18.75" customHeight="1" x14ac:dyDescent="0.25">
      <c r="A110" s="144">
        <v>104</v>
      </c>
      <c r="B110" s="145"/>
      <c r="C110" s="145"/>
      <c r="D110" s="146"/>
      <c r="E110" s="147"/>
      <c r="F110" s="160"/>
      <c r="G110" s="160"/>
      <c r="H110" s="161"/>
      <c r="I110" s="341"/>
      <c r="J110" s="150" t="e">
        <f>IF(AND(Q110="",#REF!&gt;0,#REF!&lt;5),K110,)</f>
        <v>#REF!</v>
      </c>
      <c r="K110" s="151" t="str">
        <f>IF(D110="","ZZZ9",IF(AND(#REF!&gt;0,#REF!&lt;5),D110&amp;#REF!,D110&amp;"9"))</f>
        <v>ZZZ9</v>
      </c>
      <c r="L110" s="152">
        <f t="shared" si="6"/>
        <v>999</v>
      </c>
      <c r="M110" s="342">
        <f t="shared" si="7"/>
        <v>999</v>
      </c>
      <c r="N110" s="155"/>
      <c r="O110" s="160"/>
      <c r="P110" s="154">
        <f t="shared" si="8"/>
        <v>999</v>
      </c>
      <c r="Q110" s="160"/>
    </row>
    <row r="111" spans="1:17" s="72" customFormat="1" ht="18.75" customHeight="1" x14ac:dyDescent="0.25">
      <c r="A111" s="144">
        <v>105</v>
      </c>
      <c r="B111" s="145"/>
      <c r="C111" s="145"/>
      <c r="D111" s="146"/>
      <c r="E111" s="147"/>
      <c r="F111" s="160"/>
      <c r="G111" s="160"/>
      <c r="H111" s="161"/>
      <c r="I111" s="341"/>
      <c r="J111" s="150" t="e">
        <f>IF(AND(Q111="",#REF!&gt;0,#REF!&lt;5),K111,)</f>
        <v>#REF!</v>
      </c>
      <c r="K111" s="151" t="str">
        <f>IF(D111="","ZZZ9",IF(AND(#REF!&gt;0,#REF!&lt;5),D111&amp;#REF!,D111&amp;"9"))</f>
        <v>ZZZ9</v>
      </c>
      <c r="L111" s="152">
        <f t="shared" si="6"/>
        <v>999</v>
      </c>
      <c r="M111" s="342">
        <f t="shared" si="7"/>
        <v>999</v>
      </c>
      <c r="N111" s="155"/>
      <c r="O111" s="160"/>
      <c r="P111" s="154">
        <f t="shared" si="8"/>
        <v>999</v>
      </c>
      <c r="Q111" s="160"/>
    </row>
    <row r="112" spans="1:17" s="72" customFormat="1" ht="18.75" customHeight="1" x14ac:dyDescent="0.25">
      <c r="A112" s="144">
        <v>106</v>
      </c>
      <c r="B112" s="145"/>
      <c r="C112" s="145"/>
      <c r="D112" s="146"/>
      <c r="E112" s="147"/>
      <c r="F112" s="160"/>
      <c r="G112" s="160"/>
      <c r="H112" s="161"/>
      <c r="I112" s="341"/>
      <c r="J112" s="150" t="e">
        <f>IF(AND(Q112="",#REF!&gt;0,#REF!&lt;5),K112,)</f>
        <v>#REF!</v>
      </c>
      <c r="K112" s="151" t="str">
        <f>IF(D112="","ZZZ9",IF(AND(#REF!&gt;0,#REF!&lt;5),D112&amp;#REF!,D112&amp;"9"))</f>
        <v>ZZZ9</v>
      </c>
      <c r="L112" s="152">
        <f t="shared" si="6"/>
        <v>999</v>
      </c>
      <c r="M112" s="342">
        <f t="shared" si="7"/>
        <v>999</v>
      </c>
      <c r="N112" s="155"/>
      <c r="O112" s="160"/>
      <c r="P112" s="154">
        <f t="shared" si="8"/>
        <v>999</v>
      </c>
      <c r="Q112" s="160"/>
    </row>
    <row r="113" spans="1:17" s="72" customFormat="1" ht="18.75" customHeight="1" x14ac:dyDescent="0.25">
      <c r="A113" s="144">
        <v>107</v>
      </c>
      <c r="B113" s="145"/>
      <c r="C113" s="145"/>
      <c r="D113" s="146"/>
      <c r="E113" s="147"/>
      <c r="F113" s="160"/>
      <c r="G113" s="160"/>
      <c r="H113" s="161"/>
      <c r="I113" s="341"/>
      <c r="J113" s="150" t="e">
        <f>IF(AND(Q113="",#REF!&gt;0,#REF!&lt;5),K113,)</f>
        <v>#REF!</v>
      </c>
      <c r="K113" s="151" t="str">
        <f>IF(D113="","ZZZ9",IF(AND(#REF!&gt;0,#REF!&lt;5),D113&amp;#REF!,D113&amp;"9"))</f>
        <v>ZZZ9</v>
      </c>
      <c r="L113" s="152">
        <f t="shared" si="6"/>
        <v>999</v>
      </c>
      <c r="M113" s="342">
        <f t="shared" si="7"/>
        <v>999</v>
      </c>
      <c r="N113" s="155"/>
      <c r="O113" s="160"/>
      <c r="P113" s="154">
        <f t="shared" si="8"/>
        <v>999</v>
      </c>
      <c r="Q113" s="160"/>
    </row>
    <row r="114" spans="1:17" s="72" customFormat="1" ht="18.75" customHeight="1" x14ac:dyDescent="0.25">
      <c r="A114" s="144">
        <v>108</v>
      </c>
      <c r="B114" s="145"/>
      <c r="C114" s="145"/>
      <c r="D114" s="146"/>
      <c r="E114" s="147"/>
      <c r="F114" s="160"/>
      <c r="G114" s="160"/>
      <c r="H114" s="161"/>
      <c r="I114" s="341"/>
      <c r="J114" s="150" t="e">
        <f>IF(AND(Q114="",#REF!&gt;0,#REF!&lt;5),K114,)</f>
        <v>#REF!</v>
      </c>
      <c r="K114" s="151" t="str">
        <f>IF(D114="","ZZZ9",IF(AND(#REF!&gt;0,#REF!&lt;5),D114&amp;#REF!,D114&amp;"9"))</f>
        <v>ZZZ9</v>
      </c>
      <c r="L114" s="152">
        <f t="shared" si="6"/>
        <v>999</v>
      </c>
      <c r="M114" s="342">
        <f t="shared" si="7"/>
        <v>999</v>
      </c>
      <c r="N114" s="155"/>
      <c r="O114" s="160"/>
      <c r="P114" s="154">
        <f t="shared" si="8"/>
        <v>999</v>
      </c>
      <c r="Q114" s="160"/>
    </row>
    <row r="115" spans="1:17" s="72" customFormat="1" ht="18.75" customHeight="1" x14ac:dyDescent="0.25">
      <c r="A115" s="144">
        <v>109</v>
      </c>
      <c r="B115" s="145"/>
      <c r="C115" s="145"/>
      <c r="D115" s="146"/>
      <c r="E115" s="147"/>
      <c r="F115" s="160"/>
      <c r="G115" s="160"/>
      <c r="H115" s="161"/>
      <c r="I115" s="341"/>
      <c r="J115" s="150" t="e">
        <f>IF(AND(Q115="",#REF!&gt;0,#REF!&lt;5),K115,)</f>
        <v>#REF!</v>
      </c>
      <c r="K115" s="151" t="str">
        <f>IF(D115="","ZZZ9",IF(AND(#REF!&gt;0,#REF!&lt;5),D115&amp;#REF!,D115&amp;"9"))</f>
        <v>ZZZ9</v>
      </c>
      <c r="L115" s="152">
        <f t="shared" si="6"/>
        <v>999</v>
      </c>
      <c r="M115" s="342">
        <f t="shared" si="7"/>
        <v>999</v>
      </c>
      <c r="N115" s="155"/>
      <c r="O115" s="160"/>
      <c r="P115" s="154">
        <f t="shared" si="8"/>
        <v>999</v>
      </c>
      <c r="Q115" s="160"/>
    </row>
    <row r="116" spans="1:17" s="72" customFormat="1" ht="18.75" customHeight="1" x14ac:dyDescent="0.25">
      <c r="A116" s="144">
        <v>110</v>
      </c>
      <c r="B116" s="145"/>
      <c r="C116" s="145"/>
      <c r="D116" s="146"/>
      <c r="E116" s="147"/>
      <c r="F116" s="160"/>
      <c r="G116" s="160"/>
      <c r="H116" s="161"/>
      <c r="I116" s="341"/>
      <c r="J116" s="150" t="e">
        <f>IF(AND(Q116="",#REF!&gt;0,#REF!&lt;5),K116,)</f>
        <v>#REF!</v>
      </c>
      <c r="K116" s="151" t="str">
        <f>IF(D116="","ZZZ9",IF(AND(#REF!&gt;0,#REF!&lt;5),D116&amp;#REF!,D116&amp;"9"))</f>
        <v>ZZZ9</v>
      </c>
      <c r="L116" s="152">
        <f t="shared" si="6"/>
        <v>999</v>
      </c>
      <c r="M116" s="342">
        <f t="shared" si="7"/>
        <v>999</v>
      </c>
      <c r="N116" s="155"/>
      <c r="O116" s="160"/>
      <c r="P116" s="154">
        <f t="shared" si="8"/>
        <v>999</v>
      </c>
      <c r="Q116" s="160"/>
    </row>
    <row r="117" spans="1:17" s="72" customFormat="1" ht="18.75" customHeight="1" x14ac:dyDescent="0.25">
      <c r="A117" s="144">
        <v>111</v>
      </c>
      <c r="B117" s="145"/>
      <c r="C117" s="145"/>
      <c r="D117" s="146"/>
      <c r="E117" s="147"/>
      <c r="F117" s="160"/>
      <c r="G117" s="160"/>
      <c r="H117" s="161"/>
      <c r="I117" s="341"/>
      <c r="J117" s="150" t="e">
        <f>IF(AND(Q117="",#REF!&gt;0,#REF!&lt;5),K117,)</f>
        <v>#REF!</v>
      </c>
      <c r="K117" s="151" t="str">
        <f>IF(D117="","ZZZ9",IF(AND(#REF!&gt;0,#REF!&lt;5),D117&amp;#REF!,D117&amp;"9"))</f>
        <v>ZZZ9</v>
      </c>
      <c r="L117" s="152">
        <f t="shared" si="6"/>
        <v>999</v>
      </c>
      <c r="M117" s="342">
        <f t="shared" si="7"/>
        <v>999</v>
      </c>
      <c r="N117" s="155"/>
      <c r="O117" s="160"/>
      <c r="P117" s="154">
        <f t="shared" si="8"/>
        <v>999</v>
      </c>
      <c r="Q117" s="160"/>
    </row>
    <row r="118" spans="1:17" s="72" customFormat="1" ht="18.75" customHeight="1" x14ac:dyDescent="0.25">
      <c r="A118" s="144">
        <v>112</v>
      </c>
      <c r="B118" s="145"/>
      <c r="C118" s="145"/>
      <c r="D118" s="146"/>
      <c r="E118" s="147"/>
      <c r="F118" s="160"/>
      <c r="G118" s="160"/>
      <c r="H118" s="161"/>
      <c r="I118" s="341"/>
      <c r="J118" s="150" t="e">
        <f>IF(AND(Q118="",#REF!&gt;0,#REF!&lt;5),K118,)</f>
        <v>#REF!</v>
      </c>
      <c r="K118" s="151" t="str">
        <f>IF(D118="","ZZZ9",IF(AND(#REF!&gt;0,#REF!&lt;5),D118&amp;#REF!,D118&amp;"9"))</f>
        <v>ZZZ9</v>
      </c>
      <c r="L118" s="152">
        <f t="shared" si="6"/>
        <v>999</v>
      </c>
      <c r="M118" s="342">
        <f t="shared" si="7"/>
        <v>999</v>
      </c>
      <c r="N118" s="155"/>
      <c r="O118" s="160"/>
      <c r="P118" s="154">
        <f t="shared" si="8"/>
        <v>999</v>
      </c>
      <c r="Q118" s="160"/>
    </row>
    <row r="119" spans="1:17" s="72" customFormat="1" ht="18.75" customHeight="1" x14ac:dyDescent="0.25">
      <c r="A119" s="144">
        <v>113</v>
      </c>
      <c r="B119" s="145"/>
      <c r="C119" s="145"/>
      <c r="D119" s="146"/>
      <c r="E119" s="147"/>
      <c r="F119" s="160"/>
      <c r="G119" s="160"/>
      <c r="H119" s="161"/>
      <c r="I119" s="341"/>
      <c r="J119" s="150" t="e">
        <f>IF(AND(Q119="",#REF!&gt;0,#REF!&lt;5),K119,)</f>
        <v>#REF!</v>
      </c>
      <c r="K119" s="151" t="str">
        <f>IF(D119="","ZZZ9",IF(AND(#REF!&gt;0,#REF!&lt;5),D119&amp;#REF!,D119&amp;"9"))</f>
        <v>ZZZ9</v>
      </c>
      <c r="L119" s="152">
        <f t="shared" si="6"/>
        <v>999</v>
      </c>
      <c r="M119" s="342">
        <f t="shared" si="7"/>
        <v>999</v>
      </c>
      <c r="N119" s="155"/>
      <c r="O119" s="160"/>
      <c r="P119" s="154">
        <f t="shared" si="8"/>
        <v>999</v>
      </c>
      <c r="Q119" s="160"/>
    </row>
    <row r="120" spans="1:17" s="72" customFormat="1" ht="18.75" customHeight="1" x14ac:dyDescent="0.25">
      <c r="A120" s="144">
        <v>114</v>
      </c>
      <c r="B120" s="145"/>
      <c r="C120" s="145"/>
      <c r="D120" s="146"/>
      <c r="E120" s="147"/>
      <c r="F120" s="160"/>
      <c r="G120" s="160"/>
      <c r="H120" s="161"/>
      <c r="I120" s="341"/>
      <c r="J120" s="150" t="e">
        <f>IF(AND(Q120="",#REF!&gt;0,#REF!&lt;5),K120,)</f>
        <v>#REF!</v>
      </c>
      <c r="K120" s="151" t="str">
        <f>IF(D120="","ZZZ9",IF(AND(#REF!&gt;0,#REF!&lt;5),D120&amp;#REF!,D120&amp;"9"))</f>
        <v>ZZZ9</v>
      </c>
      <c r="L120" s="152">
        <f t="shared" si="6"/>
        <v>999</v>
      </c>
      <c r="M120" s="342">
        <f t="shared" si="7"/>
        <v>999</v>
      </c>
      <c r="N120" s="155"/>
      <c r="O120" s="160"/>
      <c r="P120" s="154">
        <f t="shared" si="8"/>
        <v>999</v>
      </c>
      <c r="Q120" s="160"/>
    </row>
    <row r="121" spans="1:17" s="72" customFormat="1" ht="18.75" customHeight="1" x14ac:dyDescent="0.25">
      <c r="A121" s="144">
        <v>115</v>
      </c>
      <c r="B121" s="145"/>
      <c r="C121" s="145"/>
      <c r="D121" s="146"/>
      <c r="E121" s="147"/>
      <c r="F121" s="160"/>
      <c r="G121" s="160"/>
      <c r="H121" s="161"/>
      <c r="I121" s="341"/>
      <c r="J121" s="150" t="e">
        <f>IF(AND(Q121="",#REF!&gt;0,#REF!&lt;5),K121,)</f>
        <v>#REF!</v>
      </c>
      <c r="K121" s="151" t="str">
        <f>IF(D121="","ZZZ9",IF(AND(#REF!&gt;0,#REF!&lt;5),D121&amp;#REF!,D121&amp;"9"))</f>
        <v>ZZZ9</v>
      </c>
      <c r="L121" s="152">
        <f t="shared" si="6"/>
        <v>999</v>
      </c>
      <c r="M121" s="342">
        <f t="shared" si="7"/>
        <v>999</v>
      </c>
      <c r="N121" s="155"/>
      <c r="O121" s="160"/>
      <c r="P121" s="154">
        <f t="shared" si="8"/>
        <v>999</v>
      </c>
      <c r="Q121" s="160"/>
    </row>
    <row r="122" spans="1:17" s="72" customFormat="1" ht="18.75" customHeight="1" x14ac:dyDescent="0.25">
      <c r="A122" s="144">
        <v>116</v>
      </c>
      <c r="B122" s="145"/>
      <c r="C122" s="145"/>
      <c r="D122" s="146"/>
      <c r="E122" s="147"/>
      <c r="F122" s="160"/>
      <c r="G122" s="160"/>
      <c r="H122" s="161"/>
      <c r="I122" s="341"/>
      <c r="J122" s="150" t="e">
        <f>IF(AND(Q122="",#REF!&gt;0,#REF!&lt;5),K122,)</f>
        <v>#REF!</v>
      </c>
      <c r="K122" s="151" t="str">
        <f>IF(D122="","ZZZ9",IF(AND(#REF!&gt;0,#REF!&lt;5),D122&amp;#REF!,D122&amp;"9"))</f>
        <v>ZZZ9</v>
      </c>
      <c r="L122" s="152">
        <f t="shared" si="6"/>
        <v>999</v>
      </c>
      <c r="M122" s="342">
        <f t="shared" si="7"/>
        <v>999</v>
      </c>
      <c r="N122" s="155"/>
      <c r="O122" s="160"/>
      <c r="P122" s="154">
        <f t="shared" si="8"/>
        <v>999</v>
      </c>
      <c r="Q122" s="160"/>
    </row>
    <row r="123" spans="1:17" s="72" customFormat="1" ht="18.75" customHeight="1" x14ac:dyDescent="0.25">
      <c r="A123" s="144">
        <v>117</v>
      </c>
      <c r="B123" s="145"/>
      <c r="C123" s="145"/>
      <c r="D123" s="146"/>
      <c r="E123" s="147"/>
      <c r="F123" s="160"/>
      <c r="G123" s="160"/>
      <c r="H123" s="161"/>
      <c r="I123" s="341"/>
      <c r="J123" s="150" t="e">
        <f>IF(AND(Q123="",#REF!&gt;0,#REF!&lt;5),K123,)</f>
        <v>#REF!</v>
      </c>
      <c r="K123" s="151" t="str">
        <f>IF(D123="","ZZZ9",IF(AND(#REF!&gt;0,#REF!&lt;5),D123&amp;#REF!,D123&amp;"9"))</f>
        <v>ZZZ9</v>
      </c>
      <c r="L123" s="152">
        <f t="shared" si="6"/>
        <v>999</v>
      </c>
      <c r="M123" s="342">
        <f t="shared" si="7"/>
        <v>999</v>
      </c>
      <c r="N123" s="155"/>
      <c r="O123" s="160"/>
      <c r="P123" s="154">
        <f t="shared" si="8"/>
        <v>999</v>
      </c>
      <c r="Q123" s="160"/>
    </row>
    <row r="124" spans="1:17" s="72" customFormat="1" ht="18.75" customHeight="1" x14ac:dyDescent="0.25">
      <c r="A124" s="144">
        <v>118</v>
      </c>
      <c r="B124" s="145"/>
      <c r="C124" s="145"/>
      <c r="D124" s="146"/>
      <c r="E124" s="147"/>
      <c r="F124" s="160"/>
      <c r="G124" s="160"/>
      <c r="H124" s="161"/>
      <c r="I124" s="341"/>
      <c r="J124" s="150" t="e">
        <f>IF(AND(Q124="",#REF!&gt;0,#REF!&lt;5),K124,)</f>
        <v>#REF!</v>
      </c>
      <c r="K124" s="151" t="str">
        <f>IF(D124="","ZZZ9",IF(AND(#REF!&gt;0,#REF!&lt;5),D124&amp;#REF!,D124&amp;"9"))</f>
        <v>ZZZ9</v>
      </c>
      <c r="L124" s="152">
        <f t="shared" si="6"/>
        <v>999</v>
      </c>
      <c r="M124" s="342">
        <f t="shared" si="7"/>
        <v>999</v>
      </c>
      <c r="N124" s="155"/>
      <c r="O124" s="160"/>
      <c r="P124" s="154">
        <f t="shared" si="8"/>
        <v>999</v>
      </c>
      <c r="Q124" s="160"/>
    </row>
    <row r="125" spans="1:17" s="72" customFormat="1" ht="18.75" customHeight="1" x14ac:dyDescent="0.25">
      <c r="A125" s="144">
        <v>119</v>
      </c>
      <c r="B125" s="145"/>
      <c r="C125" s="145"/>
      <c r="D125" s="146"/>
      <c r="E125" s="147"/>
      <c r="F125" s="160"/>
      <c r="G125" s="160"/>
      <c r="H125" s="161"/>
      <c r="I125" s="341"/>
      <c r="J125" s="150" t="e">
        <f>IF(AND(Q125="",#REF!&gt;0,#REF!&lt;5),K125,)</f>
        <v>#REF!</v>
      </c>
      <c r="K125" s="151" t="str">
        <f>IF(D125="","ZZZ9",IF(AND(#REF!&gt;0,#REF!&lt;5),D125&amp;#REF!,D125&amp;"9"))</f>
        <v>ZZZ9</v>
      </c>
      <c r="L125" s="152">
        <f t="shared" si="6"/>
        <v>999</v>
      </c>
      <c r="M125" s="342">
        <f t="shared" si="7"/>
        <v>999</v>
      </c>
      <c r="N125" s="155"/>
      <c r="O125" s="160"/>
      <c r="P125" s="154">
        <f t="shared" si="8"/>
        <v>999</v>
      </c>
      <c r="Q125" s="160"/>
    </row>
    <row r="126" spans="1:17" s="72" customFormat="1" ht="18.75" customHeight="1" x14ac:dyDescent="0.25">
      <c r="A126" s="144">
        <v>120</v>
      </c>
      <c r="B126" s="145"/>
      <c r="C126" s="145"/>
      <c r="D126" s="146"/>
      <c r="E126" s="147"/>
      <c r="F126" s="160"/>
      <c r="G126" s="160"/>
      <c r="H126" s="161"/>
      <c r="I126" s="341"/>
      <c r="J126" s="150" t="e">
        <f>IF(AND(Q126="",#REF!&gt;0,#REF!&lt;5),K126,)</f>
        <v>#REF!</v>
      </c>
      <c r="K126" s="151" t="str">
        <f>IF(D126="","ZZZ9",IF(AND(#REF!&gt;0,#REF!&lt;5),D126&amp;#REF!,D126&amp;"9"))</f>
        <v>ZZZ9</v>
      </c>
      <c r="L126" s="152">
        <f t="shared" si="6"/>
        <v>999</v>
      </c>
      <c r="M126" s="342">
        <f t="shared" si="7"/>
        <v>999</v>
      </c>
      <c r="N126" s="155"/>
      <c r="O126" s="160"/>
      <c r="P126" s="154">
        <f t="shared" si="8"/>
        <v>999</v>
      </c>
      <c r="Q126" s="160"/>
    </row>
    <row r="127" spans="1:17" s="72" customFormat="1" ht="18.75" customHeight="1" x14ac:dyDescent="0.25">
      <c r="A127" s="144">
        <v>121</v>
      </c>
      <c r="B127" s="145"/>
      <c r="C127" s="145"/>
      <c r="D127" s="146"/>
      <c r="E127" s="147"/>
      <c r="F127" s="160"/>
      <c r="G127" s="160"/>
      <c r="H127" s="161"/>
      <c r="I127" s="341"/>
      <c r="J127" s="150" t="e">
        <f>IF(AND(Q127="",#REF!&gt;0,#REF!&lt;5),K127,)</f>
        <v>#REF!</v>
      </c>
      <c r="K127" s="151" t="str">
        <f>IF(D127="","ZZZ9",IF(AND(#REF!&gt;0,#REF!&lt;5),D127&amp;#REF!,D127&amp;"9"))</f>
        <v>ZZZ9</v>
      </c>
      <c r="L127" s="152">
        <f t="shared" si="6"/>
        <v>999</v>
      </c>
      <c r="M127" s="342">
        <f t="shared" si="7"/>
        <v>999</v>
      </c>
      <c r="N127" s="155"/>
      <c r="O127" s="160"/>
      <c r="P127" s="154">
        <f t="shared" si="8"/>
        <v>999</v>
      </c>
      <c r="Q127" s="160"/>
    </row>
    <row r="128" spans="1:17" s="72" customFormat="1" ht="18.75" customHeight="1" x14ac:dyDescent="0.25">
      <c r="A128" s="144">
        <v>122</v>
      </c>
      <c r="B128" s="145"/>
      <c r="C128" s="145"/>
      <c r="D128" s="146"/>
      <c r="E128" s="147"/>
      <c r="F128" s="160"/>
      <c r="G128" s="160"/>
      <c r="H128" s="161"/>
      <c r="I128" s="341"/>
      <c r="J128" s="150" t="e">
        <f>IF(AND(Q128="",#REF!&gt;0,#REF!&lt;5),K128,)</f>
        <v>#REF!</v>
      </c>
      <c r="K128" s="151" t="str">
        <f>IF(D128="","ZZZ9",IF(AND(#REF!&gt;0,#REF!&lt;5),D128&amp;#REF!,D128&amp;"9"))</f>
        <v>ZZZ9</v>
      </c>
      <c r="L128" s="152">
        <f t="shared" si="6"/>
        <v>999</v>
      </c>
      <c r="M128" s="342">
        <f t="shared" si="7"/>
        <v>999</v>
      </c>
      <c r="N128" s="155"/>
      <c r="O128" s="160"/>
      <c r="P128" s="154">
        <f t="shared" si="8"/>
        <v>999</v>
      </c>
      <c r="Q128" s="160"/>
    </row>
    <row r="129" spans="1:17" s="72" customFormat="1" ht="18.75" customHeight="1" x14ac:dyDescent="0.25">
      <c r="A129" s="144">
        <v>123</v>
      </c>
      <c r="B129" s="145"/>
      <c r="C129" s="145"/>
      <c r="D129" s="146"/>
      <c r="E129" s="147"/>
      <c r="F129" s="160"/>
      <c r="G129" s="160"/>
      <c r="H129" s="161"/>
      <c r="I129" s="341"/>
      <c r="J129" s="150" t="e">
        <f>IF(AND(Q129="",#REF!&gt;0,#REF!&lt;5),K129,)</f>
        <v>#REF!</v>
      </c>
      <c r="K129" s="151" t="str">
        <f>IF(D129="","ZZZ9",IF(AND(#REF!&gt;0,#REF!&lt;5),D129&amp;#REF!,D129&amp;"9"))</f>
        <v>ZZZ9</v>
      </c>
      <c r="L129" s="152">
        <f t="shared" si="6"/>
        <v>999</v>
      </c>
      <c r="M129" s="342">
        <f t="shared" si="7"/>
        <v>999</v>
      </c>
      <c r="N129" s="155"/>
      <c r="O129" s="160"/>
      <c r="P129" s="154">
        <f t="shared" si="8"/>
        <v>999</v>
      </c>
      <c r="Q129" s="160"/>
    </row>
    <row r="130" spans="1:17" s="72" customFormat="1" ht="18.75" customHeight="1" x14ac:dyDescent="0.25">
      <c r="A130" s="144">
        <v>124</v>
      </c>
      <c r="B130" s="145"/>
      <c r="C130" s="145"/>
      <c r="D130" s="146"/>
      <c r="E130" s="147"/>
      <c r="F130" s="160"/>
      <c r="G130" s="160"/>
      <c r="H130" s="161"/>
      <c r="I130" s="341"/>
      <c r="J130" s="150" t="e">
        <f>IF(AND(Q130="",#REF!&gt;0,#REF!&lt;5),K130,)</f>
        <v>#REF!</v>
      </c>
      <c r="K130" s="151" t="str">
        <f>IF(D130="","ZZZ9",IF(AND(#REF!&gt;0,#REF!&lt;5),D130&amp;#REF!,D130&amp;"9"))</f>
        <v>ZZZ9</v>
      </c>
      <c r="L130" s="152">
        <f t="shared" si="6"/>
        <v>999</v>
      </c>
      <c r="M130" s="342">
        <f t="shared" si="7"/>
        <v>999</v>
      </c>
      <c r="N130" s="155"/>
      <c r="O130" s="160"/>
      <c r="P130" s="154">
        <f t="shared" si="8"/>
        <v>999</v>
      </c>
      <c r="Q130" s="160"/>
    </row>
    <row r="131" spans="1:17" s="72" customFormat="1" ht="18.75" customHeight="1" x14ac:dyDescent="0.25">
      <c r="A131" s="144">
        <v>125</v>
      </c>
      <c r="B131" s="145"/>
      <c r="C131" s="145"/>
      <c r="D131" s="146"/>
      <c r="E131" s="147"/>
      <c r="F131" s="160"/>
      <c r="G131" s="160"/>
      <c r="H131" s="161"/>
      <c r="I131" s="341"/>
      <c r="J131" s="150" t="e">
        <f>IF(AND(Q131="",#REF!&gt;0,#REF!&lt;5),K131,)</f>
        <v>#REF!</v>
      </c>
      <c r="K131" s="151" t="str">
        <f>IF(D131="","ZZZ9",IF(AND(#REF!&gt;0,#REF!&lt;5),D131&amp;#REF!,D131&amp;"9"))</f>
        <v>ZZZ9</v>
      </c>
      <c r="L131" s="152">
        <f t="shared" si="6"/>
        <v>999</v>
      </c>
      <c r="M131" s="342">
        <f t="shared" si="7"/>
        <v>999</v>
      </c>
      <c r="N131" s="155"/>
      <c r="O131" s="160"/>
      <c r="P131" s="154">
        <f t="shared" si="8"/>
        <v>999</v>
      </c>
      <c r="Q131" s="160"/>
    </row>
    <row r="132" spans="1:17" s="72" customFormat="1" ht="18.75" customHeight="1" x14ac:dyDescent="0.25">
      <c r="A132" s="144">
        <v>126</v>
      </c>
      <c r="B132" s="145"/>
      <c r="C132" s="145"/>
      <c r="D132" s="146"/>
      <c r="E132" s="147"/>
      <c r="F132" s="160"/>
      <c r="G132" s="160"/>
      <c r="H132" s="161"/>
      <c r="I132" s="341"/>
      <c r="J132" s="150" t="e">
        <f>IF(AND(Q132="",#REF!&gt;0,#REF!&lt;5),K132,)</f>
        <v>#REF!</v>
      </c>
      <c r="K132" s="151" t="str">
        <f>IF(D132="","ZZZ9",IF(AND(#REF!&gt;0,#REF!&lt;5),D132&amp;#REF!,D132&amp;"9"))</f>
        <v>ZZZ9</v>
      </c>
      <c r="L132" s="152">
        <f t="shared" si="6"/>
        <v>999</v>
      </c>
      <c r="M132" s="342">
        <f t="shared" si="7"/>
        <v>999</v>
      </c>
      <c r="N132" s="155"/>
      <c r="O132" s="160"/>
      <c r="P132" s="154">
        <f t="shared" si="8"/>
        <v>999</v>
      </c>
      <c r="Q132" s="160"/>
    </row>
    <row r="133" spans="1:17" s="72" customFormat="1" ht="18.75" customHeight="1" x14ac:dyDescent="0.25">
      <c r="A133" s="144">
        <v>127</v>
      </c>
      <c r="B133" s="145"/>
      <c r="C133" s="145"/>
      <c r="D133" s="146"/>
      <c r="E133" s="147"/>
      <c r="F133" s="160"/>
      <c r="G133" s="160"/>
      <c r="H133" s="161"/>
      <c r="I133" s="341"/>
      <c r="J133" s="150" t="e">
        <f>IF(AND(Q133="",#REF!&gt;0,#REF!&lt;5),K133,)</f>
        <v>#REF!</v>
      </c>
      <c r="K133" s="151" t="str">
        <f>IF(D133="","ZZZ9",IF(AND(#REF!&gt;0,#REF!&lt;5),D133&amp;#REF!,D133&amp;"9"))</f>
        <v>ZZZ9</v>
      </c>
      <c r="L133" s="152">
        <f t="shared" si="6"/>
        <v>999</v>
      </c>
      <c r="M133" s="342">
        <f t="shared" si="7"/>
        <v>999</v>
      </c>
      <c r="N133" s="155"/>
      <c r="O133" s="160"/>
      <c r="P133" s="154">
        <f t="shared" si="8"/>
        <v>999</v>
      </c>
      <c r="Q133" s="160"/>
    </row>
    <row r="134" spans="1:17" s="72" customFormat="1" ht="18.75" customHeight="1" x14ac:dyDescent="0.25">
      <c r="A134" s="144">
        <v>128</v>
      </c>
      <c r="B134" s="145"/>
      <c r="C134" s="145"/>
      <c r="D134" s="146"/>
      <c r="E134" s="147"/>
      <c r="F134" s="160"/>
      <c r="G134" s="160"/>
      <c r="H134" s="161"/>
      <c r="I134" s="341"/>
      <c r="J134" s="150" t="e">
        <f>IF(AND(Q134="",#REF!&gt;0,#REF!&lt;5),K134,)</f>
        <v>#REF!</v>
      </c>
      <c r="K134" s="151" t="str">
        <f>IF(D134="","ZZZ9",IF(AND(#REF!&gt;0,#REF!&lt;5),D134&amp;#REF!,D134&amp;"9"))</f>
        <v>ZZZ9</v>
      </c>
      <c r="L134" s="152">
        <f t="shared" si="6"/>
        <v>999</v>
      </c>
      <c r="M134" s="342">
        <f t="shared" si="7"/>
        <v>999</v>
      </c>
      <c r="N134" s="155"/>
      <c r="O134" s="341"/>
      <c r="P134" s="347">
        <f t="shared" si="8"/>
        <v>999</v>
      </c>
      <c r="Q134" s="341"/>
    </row>
    <row r="135" spans="1:17" ht="13.2" x14ac:dyDescent="0.25">
      <c r="A135" s="144">
        <v>129</v>
      </c>
      <c r="B135" s="145"/>
      <c r="C135" s="145"/>
      <c r="D135" s="146"/>
      <c r="E135" s="147"/>
      <c r="F135" s="160"/>
      <c r="G135" s="160"/>
      <c r="H135" s="161"/>
      <c r="I135" s="341"/>
      <c r="J135" s="150" t="e">
        <f>IF(AND(Q135="",#REF!&gt;0,#REF!&lt;5),K135,)</f>
        <v>#REF!</v>
      </c>
      <c r="K135" s="151" t="str">
        <f>IF(D135="","ZZZ9",IF(AND(#REF!&gt;0,#REF!&lt;5),D135&amp;#REF!,D135&amp;"9"))</f>
        <v>ZZZ9</v>
      </c>
      <c r="L135" s="152">
        <f t="shared" si="6"/>
        <v>999</v>
      </c>
      <c r="M135" s="342">
        <f t="shared" si="7"/>
        <v>999</v>
      </c>
      <c r="N135" s="155"/>
      <c r="O135" s="160"/>
      <c r="P135" s="154">
        <f t="shared" si="8"/>
        <v>999</v>
      </c>
      <c r="Q135" s="160"/>
    </row>
    <row r="136" spans="1:17" ht="13.2" x14ac:dyDescent="0.25">
      <c r="A136" s="144">
        <v>130</v>
      </c>
      <c r="B136" s="145"/>
      <c r="C136" s="145"/>
      <c r="D136" s="146"/>
      <c r="E136" s="147"/>
      <c r="F136" s="160"/>
      <c r="G136" s="160"/>
      <c r="H136" s="161"/>
      <c r="I136" s="341"/>
      <c r="J136" s="150" t="e">
        <f>IF(AND(Q136="",#REF!&gt;0,#REF!&lt;5),K136,)</f>
        <v>#REF!</v>
      </c>
      <c r="K136" s="151" t="str">
        <f>IF(D136="","ZZZ9",IF(AND(#REF!&gt;0,#REF!&lt;5),D136&amp;#REF!,D136&amp;"9"))</f>
        <v>ZZZ9</v>
      </c>
      <c r="L136" s="152">
        <f t="shared" ref="L136:L156" si="9">IF(Q136="",999,Q136)</f>
        <v>999</v>
      </c>
      <c r="M136" s="342">
        <f t="shared" ref="M136:M156" si="10">IF(P136=999,999,1)</f>
        <v>999</v>
      </c>
      <c r="N136" s="155"/>
      <c r="O136" s="160"/>
      <c r="P136" s="154">
        <f t="shared" ref="P136:P156" si="11">IF(N136="DA",1,IF(N136="WC",2,IF(N136="SE",3,IF(N136="Q",4,IF(N136="LL",5,999)))))</f>
        <v>999</v>
      </c>
      <c r="Q136" s="160"/>
    </row>
    <row r="137" spans="1:17" ht="13.2" x14ac:dyDescent="0.25">
      <c r="A137" s="144">
        <v>131</v>
      </c>
      <c r="B137" s="145"/>
      <c r="C137" s="145"/>
      <c r="D137" s="146"/>
      <c r="E137" s="147"/>
      <c r="F137" s="160"/>
      <c r="G137" s="160"/>
      <c r="H137" s="161"/>
      <c r="I137" s="341"/>
      <c r="J137" s="150" t="e">
        <f>IF(AND(Q137="",#REF!&gt;0,#REF!&lt;5),K137,)</f>
        <v>#REF!</v>
      </c>
      <c r="K137" s="151" t="str">
        <f>IF(D137="","ZZZ9",IF(AND(#REF!&gt;0,#REF!&lt;5),D137&amp;#REF!,D137&amp;"9"))</f>
        <v>ZZZ9</v>
      </c>
      <c r="L137" s="152">
        <f t="shared" si="9"/>
        <v>999</v>
      </c>
      <c r="M137" s="342">
        <f t="shared" si="10"/>
        <v>999</v>
      </c>
      <c r="N137" s="155"/>
      <c r="O137" s="160"/>
      <c r="P137" s="154">
        <f t="shared" si="11"/>
        <v>999</v>
      </c>
      <c r="Q137" s="160"/>
    </row>
    <row r="138" spans="1:17" ht="13.2" x14ac:dyDescent="0.25">
      <c r="A138" s="144">
        <v>132</v>
      </c>
      <c r="B138" s="145"/>
      <c r="C138" s="145"/>
      <c r="D138" s="146"/>
      <c r="E138" s="147"/>
      <c r="F138" s="160"/>
      <c r="G138" s="160"/>
      <c r="H138" s="161"/>
      <c r="I138" s="341"/>
      <c r="J138" s="150" t="e">
        <f>IF(AND(Q138="",#REF!&gt;0,#REF!&lt;5),K138,)</f>
        <v>#REF!</v>
      </c>
      <c r="K138" s="151" t="str">
        <f>IF(D138="","ZZZ9",IF(AND(#REF!&gt;0,#REF!&lt;5),D138&amp;#REF!,D138&amp;"9"))</f>
        <v>ZZZ9</v>
      </c>
      <c r="L138" s="152">
        <f t="shared" si="9"/>
        <v>999</v>
      </c>
      <c r="M138" s="342">
        <f t="shared" si="10"/>
        <v>999</v>
      </c>
      <c r="N138" s="155"/>
      <c r="O138" s="160"/>
      <c r="P138" s="154">
        <f t="shared" si="11"/>
        <v>999</v>
      </c>
      <c r="Q138" s="160"/>
    </row>
    <row r="139" spans="1:17" ht="13.2" x14ac:dyDescent="0.25">
      <c r="A139" s="144">
        <v>133</v>
      </c>
      <c r="B139" s="145"/>
      <c r="C139" s="145"/>
      <c r="D139" s="146"/>
      <c r="E139" s="147"/>
      <c r="F139" s="160"/>
      <c r="G139" s="160"/>
      <c r="H139" s="161"/>
      <c r="I139" s="341"/>
      <c r="J139" s="150" t="e">
        <f>IF(AND(Q139="",#REF!&gt;0,#REF!&lt;5),K139,)</f>
        <v>#REF!</v>
      </c>
      <c r="K139" s="151" t="str">
        <f>IF(D139="","ZZZ9",IF(AND(#REF!&gt;0,#REF!&lt;5),D139&amp;#REF!,D139&amp;"9"))</f>
        <v>ZZZ9</v>
      </c>
      <c r="L139" s="152">
        <f t="shared" si="9"/>
        <v>999</v>
      </c>
      <c r="M139" s="342">
        <f t="shared" si="10"/>
        <v>999</v>
      </c>
      <c r="N139" s="155"/>
      <c r="O139" s="160"/>
      <c r="P139" s="154">
        <f t="shared" si="11"/>
        <v>999</v>
      </c>
      <c r="Q139" s="160"/>
    </row>
    <row r="140" spans="1:17" ht="13.2" x14ac:dyDescent="0.25">
      <c r="A140" s="144">
        <v>134</v>
      </c>
      <c r="B140" s="145"/>
      <c r="C140" s="145"/>
      <c r="D140" s="146"/>
      <c r="E140" s="147"/>
      <c r="F140" s="160"/>
      <c r="G140" s="160"/>
      <c r="H140" s="161"/>
      <c r="I140" s="341"/>
      <c r="J140" s="150" t="e">
        <f>IF(AND(Q140="",#REF!&gt;0,#REF!&lt;5),K140,)</f>
        <v>#REF!</v>
      </c>
      <c r="K140" s="151" t="str">
        <f>IF(D140="","ZZZ9",IF(AND(#REF!&gt;0,#REF!&lt;5),D140&amp;#REF!,D140&amp;"9"))</f>
        <v>ZZZ9</v>
      </c>
      <c r="L140" s="152">
        <f t="shared" si="9"/>
        <v>999</v>
      </c>
      <c r="M140" s="342">
        <f t="shared" si="10"/>
        <v>999</v>
      </c>
      <c r="N140" s="155"/>
      <c r="O140" s="160"/>
      <c r="P140" s="154">
        <f t="shared" si="11"/>
        <v>999</v>
      </c>
      <c r="Q140" s="160"/>
    </row>
    <row r="141" spans="1:17" ht="13.2" x14ac:dyDescent="0.25">
      <c r="A141" s="144">
        <v>135</v>
      </c>
      <c r="B141" s="145"/>
      <c r="C141" s="145"/>
      <c r="D141" s="146"/>
      <c r="E141" s="147"/>
      <c r="F141" s="160"/>
      <c r="G141" s="160"/>
      <c r="H141" s="161"/>
      <c r="I141" s="341"/>
      <c r="J141" s="150" t="e">
        <f>IF(AND(Q141="",#REF!&gt;0,#REF!&lt;5),K141,)</f>
        <v>#REF!</v>
      </c>
      <c r="K141" s="151" t="str">
        <f>IF(D141="","ZZZ9",IF(AND(#REF!&gt;0,#REF!&lt;5),D141&amp;#REF!,D141&amp;"9"))</f>
        <v>ZZZ9</v>
      </c>
      <c r="L141" s="152">
        <f t="shared" si="9"/>
        <v>999</v>
      </c>
      <c r="M141" s="342">
        <f t="shared" si="10"/>
        <v>999</v>
      </c>
      <c r="N141" s="155"/>
      <c r="O141" s="341"/>
      <c r="P141" s="347">
        <f t="shared" si="11"/>
        <v>999</v>
      </c>
      <c r="Q141" s="341"/>
    </row>
    <row r="142" spans="1:17" ht="13.2" x14ac:dyDescent="0.25">
      <c r="A142" s="144">
        <v>136</v>
      </c>
      <c r="B142" s="145"/>
      <c r="C142" s="145"/>
      <c r="D142" s="146"/>
      <c r="E142" s="147"/>
      <c r="F142" s="160"/>
      <c r="G142" s="160"/>
      <c r="H142" s="161"/>
      <c r="I142" s="341"/>
      <c r="J142" s="150" t="e">
        <f>IF(AND(Q142="",#REF!&gt;0,#REF!&lt;5),K142,)</f>
        <v>#REF!</v>
      </c>
      <c r="K142" s="151" t="str">
        <f>IF(D142="","ZZZ9",IF(AND(#REF!&gt;0,#REF!&lt;5),D142&amp;#REF!,D142&amp;"9"))</f>
        <v>ZZZ9</v>
      </c>
      <c r="L142" s="152">
        <f t="shared" si="9"/>
        <v>999</v>
      </c>
      <c r="M142" s="342">
        <f t="shared" si="10"/>
        <v>999</v>
      </c>
      <c r="N142" s="155"/>
      <c r="O142" s="160"/>
      <c r="P142" s="154">
        <f t="shared" si="11"/>
        <v>999</v>
      </c>
      <c r="Q142" s="160"/>
    </row>
    <row r="143" spans="1:17" ht="13.2" x14ac:dyDescent="0.25">
      <c r="A143" s="144">
        <v>137</v>
      </c>
      <c r="B143" s="145"/>
      <c r="C143" s="145"/>
      <c r="D143" s="146"/>
      <c r="E143" s="147"/>
      <c r="F143" s="160"/>
      <c r="G143" s="160"/>
      <c r="H143" s="161"/>
      <c r="I143" s="341"/>
      <c r="J143" s="150" t="e">
        <f>IF(AND(Q143="",#REF!&gt;0,#REF!&lt;5),K143,)</f>
        <v>#REF!</v>
      </c>
      <c r="K143" s="151" t="str">
        <f>IF(D143="","ZZZ9",IF(AND(#REF!&gt;0,#REF!&lt;5),D143&amp;#REF!,D143&amp;"9"))</f>
        <v>ZZZ9</v>
      </c>
      <c r="L143" s="152">
        <f t="shared" si="9"/>
        <v>999</v>
      </c>
      <c r="M143" s="342">
        <f t="shared" si="10"/>
        <v>999</v>
      </c>
      <c r="N143" s="155"/>
      <c r="O143" s="160"/>
      <c r="P143" s="154">
        <f t="shared" si="11"/>
        <v>999</v>
      </c>
      <c r="Q143" s="160"/>
    </row>
    <row r="144" spans="1:17" ht="13.2" x14ac:dyDescent="0.25">
      <c r="A144" s="144">
        <v>138</v>
      </c>
      <c r="B144" s="145"/>
      <c r="C144" s="145"/>
      <c r="D144" s="146"/>
      <c r="E144" s="147"/>
      <c r="F144" s="160"/>
      <c r="G144" s="160"/>
      <c r="H144" s="161"/>
      <c r="I144" s="341"/>
      <c r="J144" s="150" t="e">
        <f>IF(AND(Q144="",#REF!&gt;0,#REF!&lt;5),K144,)</f>
        <v>#REF!</v>
      </c>
      <c r="K144" s="151" t="str">
        <f>IF(D144="","ZZZ9",IF(AND(#REF!&gt;0,#REF!&lt;5),D144&amp;#REF!,D144&amp;"9"))</f>
        <v>ZZZ9</v>
      </c>
      <c r="L144" s="152">
        <f t="shared" si="9"/>
        <v>999</v>
      </c>
      <c r="M144" s="342">
        <f t="shared" si="10"/>
        <v>999</v>
      </c>
      <c r="N144" s="155"/>
      <c r="O144" s="160"/>
      <c r="P144" s="154">
        <f t="shared" si="11"/>
        <v>999</v>
      </c>
      <c r="Q144" s="160"/>
    </row>
    <row r="145" spans="1:17" ht="13.2" x14ac:dyDescent="0.25">
      <c r="A145" s="144">
        <v>139</v>
      </c>
      <c r="B145" s="145"/>
      <c r="C145" s="145"/>
      <c r="D145" s="146"/>
      <c r="E145" s="147"/>
      <c r="F145" s="160"/>
      <c r="G145" s="160"/>
      <c r="H145" s="161"/>
      <c r="I145" s="341"/>
      <c r="J145" s="150" t="e">
        <f>IF(AND(Q145="",#REF!&gt;0,#REF!&lt;5),K145,)</f>
        <v>#REF!</v>
      </c>
      <c r="K145" s="151" t="str">
        <f>IF(D145="","ZZZ9",IF(AND(#REF!&gt;0,#REF!&lt;5),D145&amp;#REF!,D145&amp;"9"))</f>
        <v>ZZZ9</v>
      </c>
      <c r="L145" s="152">
        <f t="shared" si="9"/>
        <v>999</v>
      </c>
      <c r="M145" s="342">
        <f t="shared" si="10"/>
        <v>999</v>
      </c>
      <c r="N145" s="155"/>
      <c r="O145" s="160"/>
      <c r="P145" s="154">
        <f t="shared" si="11"/>
        <v>999</v>
      </c>
      <c r="Q145" s="160"/>
    </row>
    <row r="146" spans="1:17" ht="13.2" x14ac:dyDescent="0.25">
      <c r="A146" s="144">
        <v>140</v>
      </c>
      <c r="B146" s="145"/>
      <c r="C146" s="145"/>
      <c r="D146" s="146"/>
      <c r="E146" s="147"/>
      <c r="F146" s="160"/>
      <c r="G146" s="160"/>
      <c r="H146" s="161"/>
      <c r="I146" s="341"/>
      <c r="J146" s="150" t="e">
        <f>IF(AND(Q146="",#REF!&gt;0,#REF!&lt;5),K146,)</f>
        <v>#REF!</v>
      </c>
      <c r="K146" s="151" t="str">
        <f>IF(D146="","ZZZ9",IF(AND(#REF!&gt;0,#REF!&lt;5),D146&amp;#REF!,D146&amp;"9"))</f>
        <v>ZZZ9</v>
      </c>
      <c r="L146" s="152">
        <f t="shared" si="9"/>
        <v>999</v>
      </c>
      <c r="M146" s="342">
        <f t="shared" si="10"/>
        <v>999</v>
      </c>
      <c r="N146" s="155"/>
      <c r="O146" s="160"/>
      <c r="P146" s="154">
        <f t="shared" si="11"/>
        <v>999</v>
      </c>
      <c r="Q146" s="160"/>
    </row>
    <row r="147" spans="1:17" ht="13.2" x14ac:dyDescent="0.25">
      <c r="A147" s="144">
        <v>141</v>
      </c>
      <c r="B147" s="145"/>
      <c r="C147" s="145"/>
      <c r="D147" s="146"/>
      <c r="E147" s="147"/>
      <c r="F147" s="160"/>
      <c r="G147" s="160"/>
      <c r="H147" s="161"/>
      <c r="I147" s="341"/>
      <c r="J147" s="150" t="e">
        <f>IF(AND(Q147="",#REF!&gt;0,#REF!&lt;5),K147,)</f>
        <v>#REF!</v>
      </c>
      <c r="K147" s="151" t="str">
        <f>IF(D147="","ZZZ9",IF(AND(#REF!&gt;0,#REF!&lt;5),D147&amp;#REF!,D147&amp;"9"))</f>
        <v>ZZZ9</v>
      </c>
      <c r="L147" s="152">
        <f t="shared" si="9"/>
        <v>999</v>
      </c>
      <c r="M147" s="342">
        <f t="shared" si="10"/>
        <v>999</v>
      </c>
      <c r="N147" s="155"/>
      <c r="O147" s="160"/>
      <c r="P147" s="154">
        <f t="shared" si="11"/>
        <v>999</v>
      </c>
      <c r="Q147" s="160"/>
    </row>
    <row r="148" spans="1:17" ht="13.2" x14ac:dyDescent="0.25">
      <c r="A148" s="144">
        <v>142</v>
      </c>
      <c r="B148" s="145"/>
      <c r="C148" s="145"/>
      <c r="D148" s="146"/>
      <c r="E148" s="147"/>
      <c r="F148" s="160"/>
      <c r="G148" s="160"/>
      <c r="H148" s="161"/>
      <c r="I148" s="341"/>
      <c r="J148" s="150" t="e">
        <f>IF(AND(Q148="",#REF!&gt;0,#REF!&lt;5),K148,)</f>
        <v>#REF!</v>
      </c>
      <c r="K148" s="151" t="str">
        <f>IF(D148="","ZZZ9",IF(AND(#REF!&gt;0,#REF!&lt;5),D148&amp;#REF!,D148&amp;"9"))</f>
        <v>ZZZ9</v>
      </c>
      <c r="L148" s="152">
        <f t="shared" si="9"/>
        <v>999</v>
      </c>
      <c r="M148" s="342">
        <f t="shared" si="10"/>
        <v>999</v>
      </c>
      <c r="N148" s="155"/>
      <c r="O148" s="341"/>
      <c r="P148" s="347">
        <f t="shared" si="11"/>
        <v>999</v>
      </c>
      <c r="Q148" s="341"/>
    </row>
    <row r="149" spans="1:17" ht="13.2" x14ac:dyDescent="0.25">
      <c r="A149" s="144">
        <v>143</v>
      </c>
      <c r="B149" s="145"/>
      <c r="C149" s="145"/>
      <c r="D149" s="146"/>
      <c r="E149" s="147"/>
      <c r="F149" s="160"/>
      <c r="G149" s="160"/>
      <c r="H149" s="161"/>
      <c r="I149" s="341"/>
      <c r="J149" s="150" t="e">
        <f>IF(AND(Q149="",#REF!&gt;0,#REF!&lt;5),K149,)</f>
        <v>#REF!</v>
      </c>
      <c r="K149" s="151" t="str">
        <f>IF(D149="","ZZZ9",IF(AND(#REF!&gt;0,#REF!&lt;5),D149&amp;#REF!,D149&amp;"9"))</f>
        <v>ZZZ9</v>
      </c>
      <c r="L149" s="152">
        <f t="shared" si="9"/>
        <v>999</v>
      </c>
      <c r="M149" s="342">
        <f t="shared" si="10"/>
        <v>999</v>
      </c>
      <c r="N149" s="155"/>
      <c r="O149" s="160"/>
      <c r="P149" s="154">
        <f t="shared" si="11"/>
        <v>999</v>
      </c>
      <c r="Q149" s="160"/>
    </row>
    <row r="150" spans="1:17" ht="13.2" x14ac:dyDescent="0.25">
      <c r="A150" s="144">
        <v>144</v>
      </c>
      <c r="B150" s="145"/>
      <c r="C150" s="145"/>
      <c r="D150" s="146"/>
      <c r="E150" s="147"/>
      <c r="F150" s="160"/>
      <c r="G150" s="160"/>
      <c r="H150" s="161"/>
      <c r="I150" s="341"/>
      <c r="J150" s="150" t="e">
        <f>IF(AND(Q150="",#REF!&gt;0,#REF!&lt;5),K150,)</f>
        <v>#REF!</v>
      </c>
      <c r="K150" s="151" t="str">
        <f>IF(D150="","ZZZ9",IF(AND(#REF!&gt;0,#REF!&lt;5),D150&amp;#REF!,D150&amp;"9"))</f>
        <v>ZZZ9</v>
      </c>
      <c r="L150" s="152">
        <f t="shared" si="9"/>
        <v>999</v>
      </c>
      <c r="M150" s="342">
        <f t="shared" si="10"/>
        <v>999</v>
      </c>
      <c r="N150" s="155"/>
      <c r="O150" s="160"/>
      <c r="P150" s="154">
        <f t="shared" si="11"/>
        <v>999</v>
      </c>
      <c r="Q150" s="160"/>
    </row>
    <row r="151" spans="1:17" ht="13.2" x14ac:dyDescent="0.25">
      <c r="A151" s="144">
        <v>145</v>
      </c>
      <c r="B151" s="145"/>
      <c r="C151" s="145"/>
      <c r="D151" s="146"/>
      <c r="E151" s="147"/>
      <c r="F151" s="160"/>
      <c r="G151" s="160"/>
      <c r="H151" s="161"/>
      <c r="I151" s="341"/>
      <c r="J151" s="150" t="e">
        <f>IF(AND(Q151="",#REF!&gt;0,#REF!&lt;5),K151,)</f>
        <v>#REF!</v>
      </c>
      <c r="K151" s="151" t="str">
        <f>IF(D151="","ZZZ9",IF(AND(#REF!&gt;0,#REF!&lt;5),D151&amp;#REF!,D151&amp;"9"))</f>
        <v>ZZZ9</v>
      </c>
      <c r="L151" s="152">
        <f t="shared" si="9"/>
        <v>999</v>
      </c>
      <c r="M151" s="342">
        <f t="shared" si="10"/>
        <v>999</v>
      </c>
      <c r="N151" s="155"/>
      <c r="O151" s="160"/>
      <c r="P151" s="154">
        <f t="shared" si="11"/>
        <v>999</v>
      </c>
      <c r="Q151" s="160"/>
    </row>
    <row r="152" spans="1:17" ht="13.2" x14ac:dyDescent="0.25">
      <c r="A152" s="144">
        <v>146</v>
      </c>
      <c r="B152" s="145"/>
      <c r="C152" s="145"/>
      <c r="D152" s="146"/>
      <c r="E152" s="147"/>
      <c r="F152" s="160"/>
      <c r="G152" s="160"/>
      <c r="H152" s="161"/>
      <c r="I152" s="341"/>
      <c r="J152" s="150" t="e">
        <f>IF(AND(Q152="",#REF!&gt;0,#REF!&lt;5),K152,)</f>
        <v>#REF!</v>
      </c>
      <c r="K152" s="151" t="str">
        <f>IF(D152="","ZZZ9",IF(AND(#REF!&gt;0,#REF!&lt;5),D152&amp;#REF!,D152&amp;"9"))</f>
        <v>ZZZ9</v>
      </c>
      <c r="L152" s="152">
        <f t="shared" si="9"/>
        <v>999</v>
      </c>
      <c r="M152" s="342">
        <f t="shared" si="10"/>
        <v>999</v>
      </c>
      <c r="N152" s="155"/>
      <c r="O152" s="160"/>
      <c r="P152" s="154">
        <f t="shared" si="11"/>
        <v>999</v>
      </c>
      <c r="Q152" s="160"/>
    </row>
    <row r="153" spans="1:17" ht="13.2" x14ac:dyDescent="0.25">
      <c r="A153" s="144">
        <v>147</v>
      </c>
      <c r="B153" s="145"/>
      <c r="C153" s="145"/>
      <c r="D153" s="146"/>
      <c r="E153" s="147"/>
      <c r="F153" s="160"/>
      <c r="G153" s="160"/>
      <c r="H153" s="161"/>
      <c r="I153" s="341"/>
      <c r="J153" s="150" t="e">
        <f>IF(AND(Q153="",#REF!&gt;0,#REF!&lt;5),K153,)</f>
        <v>#REF!</v>
      </c>
      <c r="K153" s="151" t="str">
        <f>IF(D153="","ZZZ9",IF(AND(#REF!&gt;0,#REF!&lt;5),D153&amp;#REF!,D153&amp;"9"))</f>
        <v>ZZZ9</v>
      </c>
      <c r="L153" s="152">
        <f t="shared" si="9"/>
        <v>999</v>
      </c>
      <c r="M153" s="342">
        <f t="shared" si="10"/>
        <v>999</v>
      </c>
      <c r="N153" s="155"/>
      <c r="O153" s="160"/>
      <c r="P153" s="154">
        <f t="shared" si="11"/>
        <v>999</v>
      </c>
      <c r="Q153" s="160"/>
    </row>
    <row r="154" spans="1:17" ht="13.2" x14ac:dyDescent="0.25">
      <c r="A154" s="144">
        <v>148</v>
      </c>
      <c r="B154" s="145"/>
      <c r="C154" s="145"/>
      <c r="D154" s="146"/>
      <c r="E154" s="147"/>
      <c r="F154" s="160"/>
      <c r="G154" s="160"/>
      <c r="H154" s="161"/>
      <c r="I154" s="341"/>
      <c r="J154" s="150" t="e">
        <f>IF(AND(Q154="",#REF!&gt;0,#REF!&lt;5),K154,)</f>
        <v>#REF!</v>
      </c>
      <c r="K154" s="151" t="str">
        <f>IF(D154="","ZZZ9",IF(AND(#REF!&gt;0,#REF!&lt;5),D154&amp;#REF!,D154&amp;"9"))</f>
        <v>ZZZ9</v>
      </c>
      <c r="L154" s="152">
        <f t="shared" si="9"/>
        <v>999</v>
      </c>
      <c r="M154" s="342">
        <f t="shared" si="10"/>
        <v>999</v>
      </c>
      <c r="N154" s="155"/>
      <c r="O154" s="160"/>
      <c r="P154" s="154">
        <f t="shared" si="11"/>
        <v>999</v>
      </c>
      <c r="Q154" s="160"/>
    </row>
    <row r="155" spans="1:17" ht="13.2" x14ac:dyDescent="0.25">
      <c r="A155" s="144">
        <v>149</v>
      </c>
      <c r="B155" s="145"/>
      <c r="C155" s="145"/>
      <c r="D155" s="146"/>
      <c r="E155" s="147"/>
      <c r="F155" s="160"/>
      <c r="G155" s="160"/>
      <c r="H155" s="161"/>
      <c r="I155" s="341"/>
      <c r="J155" s="150" t="e">
        <f>IF(AND(Q155="",#REF!&gt;0,#REF!&lt;5),K155,)</f>
        <v>#REF!</v>
      </c>
      <c r="K155" s="151" t="str">
        <f>IF(D155="","ZZZ9",IF(AND(#REF!&gt;0,#REF!&lt;5),D155&amp;#REF!,D155&amp;"9"))</f>
        <v>ZZZ9</v>
      </c>
      <c r="L155" s="152">
        <f t="shared" si="9"/>
        <v>999</v>
      </c>
      <c r="M155" s="342">
        <f t="shared" si="10"/>
        <v>999</v>
      </c>
      <c r="N155" s="155"/>
      <c r="O155" s="160"/>
      <c r="P155" s="154">
        <f t="shared" si="11"/>
        <v>999</v>
      </c>
      <c r="Q155" s="160"/>
    </row>
    <row r="156" spans="1:17" ht="13.2" x14ac:dyDescent="0.25">
      <c r="A156" s="144">
        <v>150</v>
      </c>
      <c r="B156" s="145"/>
      <c r="C156" s="145"/>
      <c r="D156" s="146"/>
      <c r="E156" s="147"/>
      <c r="F156" s="160"/>
      <c r="G156" s="160"/>
      <c r="H156" s="161"/>
      <c r="I156" s="341"/>
      <c r="J156" s="150" t="e">
        <f>IF(AND(Q156="",#REF!&gt;0,#REF!&lt;5),K156,)</f>
        <v>#REF!</v>
      </c>
      <c r="K156" s="151" t="str">
        <f>IF(D156="","ZZZ9",IF(AND(#REF!&gt;0,#REF!&lt;5),D156&amp;#REF!,D156&amp;"9"))</f>
        <v>ZZZ9</v>
      </c>
      <c r="L156" s="152">
        <f t="shared" si="9"/>
        <v>999</v>
      </c>
      <c r="M156" s="342">
        <f t="shared" si="10"/>
        <v>999</v>
      </c>
      <c r="N156" s="155"/>
      <c r="O156" s="160"/>
      <c r="P156" s="154">
        <f t="shared" si="11"/>
        <v>999</v>
      </c>
      <c r="Q156" s="160"/>
    </row>
  </sheetData>
  <conditionalFormatting sqref="A7:D156">
    <cfRule type="expression" dxfId="856" priority="15">
      <formula>$Q7&gt;=1</formula>
    </cfRule>
  </conditionalFormatting>
  <conditionalFormatting sqref="B7:D37">
    <cfRule type="expression" dxfId="855" priority="2">
      <formula>$Q7&gt;=1</formula>
    </cfRule>
  </conditionalFormatting>
  <conditionalFormatting sqref="E7:E14">
    <cfRule type="expression" dxfId="854" priority="8">
      <formula>AND(ROUNDDOWN(($A$4-E7)/365.25,0)&lt;=13,G7&lt;&gt;"OK")</formula>
    </cfRule>
    <cfRule type="expression" dxfId="853" priority="9">
      <formula>AND(ROUNDDOWN(($A$4-E7)/365.25,0)&lt;=14,G7&lt;&gt;"OK")</formula>
    </cfRule>
    <cfRule type="expression" dxfId="852" priority="10">
      <formula>AND(ROUNDDOWN(($A$4-E7)/365.25,0)&lt;=17,G7&lt;&gt;"OK")</formula>
    </cfRule>
    <cfRule type="expression" dxfId="851" priority="11">
      <formula>AND(ROUNDDOWN(($A$4-E7)/365.25,0)&lt;=13,G7&lt;&gt;"OK")</formula>
    </cfRule>
    <cfRule type="expression" dxfId="850" priority="12">
      <formula>AND(ROUNDDOWN(($A$4-E7)/365.25,0)&lt;=14,G7&lt;&gt;"OK")</formula>
    </cfRule>
    <cfRule type="expression" dxfId="849" priority="13">
      <formula>AND(ROUNDDOWN(($A$4-E7)/365.25,0)&lt;=17,G7&lt;&gt;"OK")</formula>
    </cfRule>
  </conditionalFormatting>
  <conditionalFormatting sqref="E7:E27 E29:E37">
    <cfRule type="expression" dxfId="848" priority="3">
      <formula>AND(ROUNDDOWN(($A$4-E7)/365.25,0)&lt;=13,G7&lt;&gt;"OK")</formula>
    </cfRule>
    <cfRule type="expression" dxfId="847" priority="4">
      <formula>AND(ROUNDDOWN(($A$4-E7)/365.25,0)&lt;=14,G7&lt;&gt;"OK")</formula>
    </cfRule>
    <cfRule type="expression" dxfId="846" priority="5">
      <formula>AND(ROUNDDOWN(($A$4-E7)/365.25,0)&lt;=17,G7&lt;&gt;"OK")</formula>
    </cfRule>
  </conditionalFormatting>
  <conditionalFormatting sqref="E7:E156">
    <cfRule type="expression" dxfId="845" priority="17">
      <formula>AND(ROUNDDOWN(($A$4-E7)/365.25,0)&lt;=13,G7&lt;&gt;"OK")</formula>
    </cfRule>
    <cfRule type="expression" dxfId="844" priority="18">
      <formula>AND(ROUNDDOWN(($A$4-E7)/365.25,0)&lt;=14,G7&lt;&gt;"OK")</formula>
    </cfRule>
    <cfRule type="expression" dxfId="843" priority="19">
      <formula>AND(ROUNDDOWN(($A$4-E7)/365.25,0)&lt;=17,G7&lt;&gt;"OK")</formula>
    </cfRule>
  </conditionalFormatting>
  <conditionalFormatting sqref="J7:J156">
    <cfRule type="cellIs" dxfId="842" priority="14"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46081" r:id="rId3" name="Button 1">
              <controlPr defaultSize="0" autoPict="0">
                <anchor moveWithCells="1" sizeWithCells="1">
                  <from>
                    <xdr:col>7</xdr:col>
                    <xdr:colOff>205740</xdr:colOff>
                    <xdr:row>0</xdr:row>
                    <xdr:rowOff>68580</xdr:rowOff>
                  </from>
                  <to>
                    <xdr:col>14</xdr:col>
                    <xdr:colOff>129540</xdr:colOff>
                    <xdr:row>2</xdr:row>
                    <xdr:rowOff>7620</xdr:rowOff>
                  </to>
                </anchor>
              </controlPr>
            </control>
          </mc:Choice>
        </mc:AlternateContent>
        <mc:AlternateContent xmlns:mc="http://schemas.openxmlformats.org/markup-compatibility/2006">
          <mc:Choice Requires="x14">
            <control shapeId="46084" r:id="rId4" name="Button 4">
              <controlPr defaultSize="0" autoFill="0" autoPict="0" altText="Sorsolási rangsor szerinti sorbarakás">
                <anchor moveWithCells="1">
                  <from>
                    <xdr:col>7</xdr:col>
                    <xdr:colOff>259080</xdr:colOff>
                    <xdr:row>0</xdr:row>
                    <xdr:rowOff>83820</xdr:rowOff>
                  </from>
                  <to>
                    <xdr:col>14</xdr:col>
                    <xdr:colOff>160020</xdr:colOff>
                    <xdr:row>2</xdr:row>
                    <xdr:rowOff>7620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FF00"/>
  </sheetPr>
  <dimension ref="A1:AK43"/>
  <sheetViews>
    <sheetView showZeros="0" zoomScale="85" zoomScaleNormal="85" workbookViewId="0">
      <selection activeCell="O13" sqref="O13"/>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Altalanos!$C$8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239" t="str">
        <f>IF($B7="","",VLOOKUP($B7,'1MD ELO (3)'!$A$7:$O$22,5))</f>
        <v/>
      </c>
      <c r="D7" s="239" t="str">
        <f>IF($B7="","",VLOOKUP($B7,'1MD ELO (3)'!$A$7:$O$22,15))</f>
        <v/>
      </c>
      <c r="E7" s="380" t="str">
        <f>UPPER(IF($B7="","",VLOOKUP($B7,'1MD ELO (3)'!$A$7:$O$22,2)))</f>
        <v/>
      </c>
      <c r="F7" s="381"/>
      <c r="G7" s="380" t="str">
        <f>IF($B7="","",VLOOKUP($B7,'1MD ELO (3)'!$A$7:$O$22,3))</f>
        <v/>
      </c>
      <c r="H7" s="381"/>
      <c r="I7" s="380" t="str">
        <f>IF($B7="","",VLOOKUP($B7,'1MD ELO (3)'!$A$7:$O$22,4))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239" t="str">
        <f>IF($B9="","",VLOOKUP($B9,'1MD ELO (3)'!$A$7:$O$22,5))</f>
        <v/>
      </c>
      <c r="D9" s="239" t="str">
        <f>IF($B9="","",VLOOKUP($B9,'1MD ELO (3)'!$A$7:$O$22,15))</f>
        <v/>
      </c>
      <c r="E9" s="380" t="str">
        <f>UPPER(IF($B9="","",VLOOKUP($B9,'1MD ELO (3)'!$A$7:$O$22,2)))</f>
        <v/>
      </c>
      <c r="F9" s="381"/>
      <c r="G9" s="380" t="str">
        <f>IF($B9="","",VLOOKUP($B9,'1MD ELO (3)'!$A$7:$O$22,3))</f>
        <v/>
      </c>
      <c r="H9" s="381"/>
      <c r="I9" s="380" t="str">
        <f>IF($B9="","",VLOOKUP($B9,'1MD ELO (3)'!$A$7:$O$22,4))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239" t="str">
        <f>IF($B11="","",VLOOKUP($B11,'1MD ELO (3)'!$A$7:$O$22,5))</f>
        <v/>
      </c>
      <c r="D11" s="239" t="str">
        <f>IF($B11="","",VLOOKUP($B11,'1MD ELO (3)'!$A$7:$O$22,15))</f>
        <v/>
      </c>
      <c r="E11" s="380" t="str">
        <f>UPPER(IF($B11="","",VLOOKUP($B11,'1MD ELO (3)'!$A$7:$O$22,2)))</f>
        <v/>
      </c>
      <c r="F11" s="381"/>
      <c r="G11" s="380" t="str">
        <f>IF($B11="","",VLOOKUP($B11,'1MD ELO (3)'!$A$7:$O$22,3))</f>
        <v/>
      </c>
      <c r="H11" s="381"/>
      <c r="I11" s="380" t="str">
        <f>IF($B11="","",VLOOKUP($B11,'1MD ELO (3)'!$A$7:$O$22,4))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377"/>
      <c r="C12" s="377"/>
      <c r="D12" s="377"/>
      <c r="E12" s="377"/>
      <c r="F12" s="377"/>
      <c r="G12" s="377"/>
      <c r="H12" s="377"/>
      <c r="I12" s="377"/>
      <c r="J12" s="377"/>
      <c r="K12" s="377"/>
      <c r="L12" s="377"/>
      <c r="M12" s="37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7"/>
      <c r="B13" s="377"/>
      <c r="C13" s="377"/>
      <c r="D13" s="377"/>
      <c r="E13" s="377"/>
      <c r="F13" s="377"/>
      <c r="G13" s="377"/>
      <c r="H13" s="377"/>
      <c r="I13" s="377"/>
      <c r="J13" s="377"/>
      <c r="K13" s="377"/>
      <c r="L13" s="377"/>
      <c r="M13" s="377"/>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3.2" x14ac:dyDescent="0.25">
      <c r="A22" s="377"/>
      <c r="B22" s="377"/>
      <c r="C22" s="377"/>
      <c r="D22" s="377"/>
      <c r="E22" s="377"/>
      <c r="F22" s="377"/>
      <c r="G22" s="377"/>
      <c r="H22" s="377"/>
      <c r="I22" s="377"/>
      <c r="J22" s="377"/>
      <c r="K22" s="37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90"/>
    </row>
    <row r="33" spans="1:18" ht="13.2" x14ac:dyDescent="0.25">
      <c r="A33" s="242" t="s">
        <v>54</v>
      </c>
      <c r="B33" s="243"/>
      <c r="C33" s="244"/>
      <c r="D33" s="391" t="s">
        <v>60</v>
      </c>
      <c r="E33" s="392" t="s">
        <v>61</v>
      </c>
      <c r="F33" s="393"/>
      <c r="G33" s="391" t="s">
        <v>60</v>
      </c>
      <c r="H33" s="392" t="s">
        <v>123</v>
      </c>
      <c r="I33" s="394"/>
      <c r="J33" s="392" t="s">
        <v>124</v>
      </c>
      <c r="K33" s="395" t="s">
        <v>125</v>
      </c>
      <c r="L33" s="36"/>
      <c r="M33" s="396"/>
      <c r="N33" s="397"/>
      <c r="P33" s="398"/>
      <c r="Q33" s="398"/>
      <c r="R33" s="399"/>
    </row>
    <row r="34" spans="1:18" ht="13.2" x14ac:dyDescent="0.25">
      <c r="A34" s="400" t="s">
        <v>65</v>
      </c>
      <c r="B34" s="401"/>
      <c r="C34" s="402"/>
      <c r="D34" s="403"/>
      <c r="E34" s="713"/>
      <c r="F34" s="713"/>
      <c r="G34" s="404" t="s">
        <v>66</v>
      </c>
      <c r="H34" s="401"/>
      <c r="I34" s="405"/>
      <c r="J34" s="406"/>
      <c r="K34" s="407" t="s">
        <v>67</v>
      </c>
      <c r="L34" s="408"/>
      <c r="M34" s="409"/>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841" priority="3" operator="equal">
      <formula>"Bye"</formula>
    </cfRule>
  </conditionalFormatting>
  <conditionalFormatting sqref="R41">
    <cfRule type="expression" dxfId="840" priority="2">
      <formula>$O$1="CU"</formula>
    </cfRule>
  </conditionalFormatting>
  <printOptions horizontalCentered="1" verticalCentered="1"/>
  <pageMargins left="0" right="0" top="0.98402777777777795" bottom="0.98402777777777795" header="0.511811023622047" footer="0.511811023622047"/>
  <pageSetup paperSize="9" scale="90" orientation="portrait" horizontalDpi="300" verticalDpi="30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FF00"/>
  </sheetPr>
  <dimension ref="A1:AK43"/>
  <sheetViews>
    <sheetView showZeros="0" zoomScale="85" zoomScaleNormal="85" workbookViewId="0">
      <selection activeCell="P15" sqref="P15"/>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Altalanos!$C$8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c r="M3" s="57" t="s">
        <v>36</v>
      </c>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429"/>
      <c r="M4" s="369">
        <f>Altalanos!$E$10</f>
        <v>0</v>
      </c>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(3)'!$A$7:$O$22,5))</f>
        <v/>
      </c>
      <c r="D7" s="432" t="str">
        <f>IF($B7="","",VLOOKUP($B7,'1MD ELO (3)'!$A$7:$O$22,15))</f>
        <v/>
      </c>
      <c r="E7" s="724" t="str">
        <f>UPPER(IF($B7="","",VLOOKUP($B7,'1MD ELO (3)'!$A$7:$O$22,2)))</f>
        <v/>
      </c>
      <c r="F7" s="724"/>
      <c r="G7" s="724" t="str">
        <f>IF($B7="","",VLOOKUP($B7,'1MD ELO (3)'!$A$7:$O$22,3))</f>
        <v/>
      </c>
      <c r="H7" s="724"/>
      <c r="I7" s="1" t="str">
        <f>IF($B7="","",VLOOKUP($B7,'1MD ELO (3)'!$A$7:$O$22,4))</f>
        <v/>
      </c>
      <c r="J7" s="377"/>
      <c r="K7" s="382"/>
      <c r="L7" s="383" t="str">
        <f>IF(K7="","",CONCATENATE(VLOOKUP($Y$3,$AB$1:$AK$1,K7)," pont"))</f>
        <v/>
      </c>
      <c r="M7" s="384"/>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(3)'!$A$7:$O$22,5))</f>
        <v/>
      </c>
      <c r="D9" s="432" t="str">
        <f>IF($B9="","",VLOOKUP($B9,'1MD ELO (3)'!$A$7:$O$22,15))</f>
        <v/>
      </c>
      <c r="E9" s="724" t="str">
        <f>UPPER(IF($B9="","",VLOOKUP($B9,'1MD ELO (3)'!$A$7:$O$22,2)))</f>
        <v/>
      </c>
      <c r="F9" s="724"/>
      <c r="G9" s="724" t="str">
        <f>IF($B9="","",VLOOKUP($B9,'1MD ELO (3)'!$A$7:$O$22,3))</f>
        <v/>
      </c>
      <c r="H9" s="724"/>
      <c r="I9" s="1" t="str">
        <f>IF($B9="","",VLOOKUP($B9,'1MD ELO (3)'!$A$7:$O$22,4))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(3)'!$A$7:$O$22,5))</f>
        <v/>
      </c>
      <c r="D11" s="432" t="str">
        <f>IF($B11="","",VLOOKUP($B11,'1MD ELO (3)'!$A$7:$O$22,15))</f>
        <v/>
      </c>
      <c r="E11" s="724" t="str">
        <f>UPPER(IF($B11="","",VLOOKUP($B11,'1MD ELO (3)'!$A$7:$O$22,2)))</f>
        <v/>
      </c>
      <c r="F11" s="724"/>
      <c r="G11" s="724" t="str">
        <f>IF($B11="","",VLOOKUP($B11,'1MD ELO (3)'!$A$7:$O$22,3))</f>
        <v/>
      </c>
      <c r="H11" s="724"/>
      <c r="I11" s="1" t="str">
        <f>IF($B11="","",VLOOKUP($B11,'1MD ELO (3)'!$A$7:$O$22,4))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(3)'!$A$7:$O$22,5))</f>
        <v/>
      </c>
      <c r="D13" s="432" t="str">
        <f>IF($B13="","",VLOOKUP($B13,'1MD ELO (3)'!$A$7:$O$22,15))</f>
        <v/>
      </c>
      <c r="E13" s="724" t="str">
        <f>UPPER(IF($B13="","",VLOOKUP($B13,'1MD ELO (3)'!$A$7:$O$22,2)))</f>
        <v/>
      </c>
      <c r="F13" s="724"/>
      <c r="G13" s="724" t="str">
        <f>IF($B13="","",VLOOKUP($B13,'1MD ELO (3)'!$A$7:$O$22,3))</f>
        <v/>
      </c>
      <c r="H13" s="724"/>
      <c r="I13" s="1" t="str">
        <f>IF($B13="","",VLOOKUP($B13,'1MD ELO (3)'!$A$7:$O$22,4))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7"/>
      <c r="B14" s="377"/>
      <c r="C14" s="377"/>
      <c r="D14" s="377"/>
      <c r="E14" s="377"/>
      <c r="F14" s="377"/>
      <c r="G14" s="377"/>
      <c r="H14" s="377"/>
      <c r="I14" s="377"/>
      <c r="J14" s="377"/>
      <c r="K14" s="377"/>
      <c r="L14" s="377"/>
      <c r="M14" s="377"/>
      <c r="Y14" s="361"/>
      <c r="Z14" s="361"/>
      <c r="AA14" s="361"/>
      <c r="AB14" s="361"/>
      <c r="AC14" s="361"/>
      <c r="AD14" s="361"/>
      <c r="AE14" s="361"/>
      <c r="AF14" s="361"/>
      <c r="AG14" s="361"/>
      <c r="AH14" s="361"/>
      <c r="AI14" s="361"/>
      <c r="AJ14" s="361"/>
      <c r="AK14" s="361"/>
    </row>
    <row r="15" spans="1:37" ht="13.2" x14ac:dyDescent="0.25">
      <c r="A15" s="377"/>
      <c r="B15" s="377"/>
      <c r="C15" s="377"/>
      <c r="D15" s="377"/>
      <c r="E15" s="377"/>
      <c r="F15" s="377"/>
      <c r="G15" s="377"/>
      <c r="H15" s="377"/>
      <c r="I15" s="377"/>
      <c r="J15" s="377"/>
      <c r="K15" s="377"/>
      <c r="L15" s="377"/>
      <c r="M15" s="377"/>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377"/>
      <c r="M22" s="377"/>
      <c r="Y22" s="361"/>
      <c r="Z22" s="361"/>
      <c r="AA22" s="361" t="s">
        <v>115</v>
      </c>
      <c r="AB22" s="361">
        <v>60</v>
      </c>
      <c r="AC22" s="361">
        <v>40</v>
      </c>
      <c r="AD22" s="361">
        <v>30</v>
      </c>
      <c r="AE22" s="361">
        <v>20</v>
      </c>
      <c r="AF22" s="361">
        <v>18</v>
      </c>
      <c r="AG22" s="361">
        <v>15</v>
      </c>
      <c r="AH22" s="361">
        <v>12</v>
      </c>
      <c r="AI22" s="361">
        <v>10</v>
      </c>
      <c r="AJ22" s="361">
        <v>8</v>
      </c>
      <c r="AK22" s="361">
        <v>6</v>
      </c>
    </row>
    <row r="23" spans="1:37" ht="13.2" x14ac:dyDescent="0.25">
      <c r="A23" s="377"/>
      <c r="B23" s="377"/>
      <c r="C23" s="377"/>
      <c r="D23" s="377"/>
      <c r="E23" s="377"/>
      <c r="F23" s="377"/>
      <c r="G23" s="377"/>
      <c r="H23" s="377"/>
      <c r="I23" s="377"/>
      <c r="J23" s="377"/>
      <c r="K23" s="377"/>
      <c r="L23" s="377"/>
      <c r="M23" s="37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M4</f>
        <v>0</v>
      </c>
      <c r="L41" s="390"/>
      <c r="M41" s="419"/>
      <c r="P41" s="263"/>
      <c r="Q41" s="262"/>
      <c r="R41" s="425"/>
    </row>
    <row r="42" spans="1:18" ht="13.2" x14ac:dyDescent="0.25"/>
    <row r="43" spans="1:18" ht="13.2" x14ac:dyDescent="0.25"/>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H22:I22"/>
    <mergeCell ref="J22:K22"/>
    <mergeCell ref="B21:C21"/>
    <mergeCell ref="D21:E21"/>
    <mergeCell ref="F21:G21"/>
    <mergeCell ref="H21:I21"/>
    <mergeCell ref="J21:K21"/>
    <mergeCell ref="E34:F34"/>
    <mergeCell ref="E35:F35"/>
    <mergeCell ref="B22:C22"/>
    <mergeCell ref="D22:E22"/>
    <mergeCell ref="F22:G22"/>
  </mergeCells>
  <conditionalFormatting sqref="E7 E9 E11 E13">
    <cfRule type="cellIs" dxfId="839" priority="3" operator="equal">
      <formula>"Bye"</formula>
    </cfRule>
  </conditionalFormatting>
  <conditionalFormatting sqref="R41">
    <cfRule type="expression" dxfId="838"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FF00"/>
  </sheetPr>
  <dimension ref="A1:AK43"/>
  <sheetViews>
    <sheetView showZeros="0" zoomScale="85" zoomScaleNormal="85" workbookViewId="0">
      <selection activeCell="P16" sqref="P16"/>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Altalanos!$C$8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4"/>
      <c r="R3" s="439"/>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65" t="s">
        <v>99</v>
      </c>
      <c r="Q4" s="362" t="s">
        <v>132</v>
      </c>
      <c r="R4" s="362" t="s">
        <v>130</v>
      </c>
      <c r="S4" s="45"/>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P5" s="372" t="s">
        <v>102</v>
      </c>
      <c r="Q5" s="373" t="s">
        <v>129</v>
      </c>
      <c r="R5" s="373" t="s">
        <v>133</v>
      </c>
      <c r="S5" s="45"/>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P6" s="375" t="s">
        <v>110</v>
      </c>
      <c r="Q6" s="376" t="s">
        <v>134</v>
      </c>
      <c r="R6" s="376" t="s">
        <v>100</v>
      </c>
      <c r="S6" s="45"/>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378" t="s">
        <v>98</v>
      </c>
      <c r="B7" s="379"/>
      <c r="C7" s="432" t="str">
        <f>IF($B7="","",VLOOKUP($B7,'1MD ELO (3)'!$A$7:$O$22,5))</f>
        <v/>
      </c>
      <c r="D7" s="432" t="str">
        <f>IF($B7="","",VLOOKUP($B7,'1MD ELO (3)'!$A$7:$O$22,15))</f>
        <v/>
      </c>
      <c r="E7" s="724" t="str">
        <f>UPPER(IF($B7="","",VLOOKUP($B7,'1MD ELO (3)'!$A$7:$O$22,2)))</f>
        <v/>
      </c>
      <c r="F7" s="724"/>
      <c r="G7" s="724" t="str">
        <f>IF($B7="","",VLOOKUP($B7,'1MD ELO (3)'!$A$7:$O$22,3))</f>
        <v/>
      </c>
      <c r="H7" s="724"/>
      <c r="I7" s="1" t="str">
        <f>IF($B7="","",VLOOKUP($B7,'1MD ELO (3)'!$A$7:$O$22,4))</f>
        <v/>
      </c>
      <c r="J7" s="377"/>
      <c r="K7" s="382"/>
      <c r="L7" s="383" t="str">
        <f>IF(K7="","",CONCATENATE(VLOOKUP($Y$3,$AB$1:$AK$1,K7)," pont"))</f>
        <v/>
      </c>
      <c r="M7" s="384"/>
      <c r="P7" s="365" t="s">
        <v>135</v>
      </c>
      <c r="Q7" s="362" t="s">
        <v>103</v>
      </c>
      <c r="R7" s="362"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385"/>
      <c r="C8" s="435"/>
      <c r="D8" s="435"/>
      <c r="E8" s="435"/>
      <c r="F8" s="435"/>
      <c r="G8" s="435"/>
      <c r="H8" s="435"/>
      <c r="I8" s="435"/>
      <c r="J8" s="377"/>
      <c r="K8" s="378"/>
      <c r="L8" s="378"/>
      <c r="M8" s="387"/>
      <c r="P8" s="372" t="s">
        <v>137</v>
      </c>
      <c r="Q8" s="373" t="s">
        <v>111</v>
      </c>
      <c r="R8" s="373" t="s">
        <v>138</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379"/>
      <c r="C9" s="432" t="str">
        <f>IF($B9="","",VLOOKUP($B9,'1MD ELO (3)'!$A$7:$O$22,5))</f>
        <v/>
      </c>
      <c r="D9" s="432" t="str">
        <f>IF($B9="","",VLOOKUP($B9,'1MD ELO (3)'!$A$7:$O$22,15))</f>
        <v/>
      </c>
      <c r="E9" s="724" t="str">
        <f>UPPER(IF($B9="","",VLOOKUP($B9,'1MD ELO (3)'!$A$7:$O$22,2)))</f>
        <v/>
      </c>
      <c r="F9" s="724"/>
      <c r="G9" s="724" t="str">
        <f>IF($B9="","",VLOOKUP($B9,'1MD ELO (3)'!$A$7:$O$22,3))</f>
        <v/>
      </c>
      <c r="H9" s="724"/>
      <c r="I9" s="1" t="str">
        <f>IF($B9="","",VLOOKUP($B9,'1MD ELO (3)'!$A$7:$O$22,4))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385"/>
      <c r="C10" s="435"/>
      <c r="D10" s="435"/>
      <c r="E10" s="435"/>
      <c r="F10" s="435"/>
      <c r="G10" s="435"/>
      <c r="H10" s="435"/>
      <c r="I10" s="435"/>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379"/>
      <c r="C11" s="432" t="str">
        <f>IF($B11="","",VLOOKUP($B11,'1MD ELO (3)'!$A$7:$O$22,5))</f>
        <v/>
      </c>
      <c r="D11" s="432" t="str">
        <f>IF($B11="","",VLOOKUP($B11,'1MD ELO (3)'!$A$7:$O$22,15))</f>
        <v/>
      </c>
      <c r="E11" s="724" t="str">
        <f>UPPER(IF($B11="","",VLOOKUP($B11,'1MD ELO (3)'!$A$7:$O$22,2)))</f>
        <v/>
      </c>
      <c r="F11" s="724"/>
      <c r="G11" s="724" t="str">
        <f>IF($B11="","",VLOOKUP($B11,'1MD ELO (3)'!$A$7:$O$22,3))</f>
        <v/>
      </c>
      <c r="H11" s="724"/>
      <c r="I11" s="1" t="str">
        <f>IF($B11="","",VLOOKUP($B11,'1MD ELO (3)'!$A$7:$O$22,4))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8"/>
      <c r="B12" s="385"/>
      <c r="C12" s="435"/>
      <c r="D12" s="435"/>
      <c r="E12" s="435"/>
      <c r="F12" s="435"/>
      <c r="G12" s="435"/>
      <c r="H12" s="435"/>
      <c r="I12" s="435"/>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378" t="s">
        <v>131</v>
      </c>
      <c r="B13" s="379"/>
      <c r="C13" s="432" t="str">
        <f>IF($B13="","",VLOOKUP($B13,'1MD ELO (3)'!$A$7:$O$22,5))</f>
        <v/>
      </c>
      <c r="D13" s="432" t="str">
        <f>IF($B13="","",VLOOKUP($B13,'1MD ELO (3)'!$A$7:$O$22,15))</f>
        <v/>
      </c>
      <c r="E13" s="724" t="str">
        <f>UPPER(IF($B13="","",VLOOKUP($B13,'1MD ELO (3)'!$A$7:$O$22,2)))</f>
        <v/>
      </c>
      <c r="F13" s="724"/>
      <c r="G13" s="724" t="str">
        <f>IF($B13="","",VLOOKUP($B13,'1MD ELO (3)'!$A$7:$O$22,3))</f>
        <v/>
      </c>
      <c r="H13" s="724"/>
      <c r="I13" s="1" t="str">
        <f>IF($B13="","",VLOOKUP($B13,'1MD ELO (3)'!$A$7:$O$22,4))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385"/>
      <c r="C14" s="435"/>
      <c r="D14" s="435"/>
      <c r="E14" s="435"/>
      <c r="F14" s="435"/>
      <c r="G14" s="435"/>
      <c r="H14" s="435"/>
      <c r="I14" s="435"/>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379"/>
      <c r="C15" s="432" t="str">
        <f>IF($B15="","",VLOOKUP($B15,'1MD ELO (3)'!$A$7:$O$22,5))</f>
        <v/>
      </c>
      <c r="D15" s="432" t="str">
        <f>IF($B15="","",VLOOKUP($B15,'1MD ELO (3)'!$A$7:$O$22,15))</f>
        <v/>
      </c>
      <c r="E15" s="724" t="str">
        <f>UPPER(IF($B15="","",VLOOKUP($B15,'1MD ELO (3)'!$A$7:$O$22,2)))</f>
        <v/>
      </c>
      <c r="F15" s="724"/>
      <c r="G15" s="724" t="str">
        <f>IF($B15="","",VLOOKUP($B15,'1MD ELO (3)'!$A$7:$O$22,3))</f>
        <v/>
      </c>
      <c r="H15" s="724"/>
      <c r="I15" s="1" t="str">
        <f>IF($B15="","",VLOOKUP($B15,'1MD ELO (3)'!$A$7:$O$22,4))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7"/>
      <c r="B16" s="377"/>
      <c r="C16" s="377"/>
      <c r="D16" s="377"/>
      <c r="E16" s="377"/>
      <c r="F16" s="377"/>
      <c r="G16" s="377"/>
      <c r="H16" s="377"/>
      <c r="I16" s="377"/>
      <c r="J16" s="377"/>
      <c r="K16" s="377"/>
      <c r="L16" s="377"/>
      <c r="M16" s="37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7"/>
      <c r="B17" s="377"/>
      <c r="C17" s="377"/>
      <c r="D17" s="377"/>
      <c r="E17" s="377"/>
      <c r="F17" s="377"/>
      <c r="G17" s="377"/>
      <c r="H17" s="377"/>
      <c r="I17" s="377"/>
      <c r="J17" s="377"/>
      <c r="K17" s="377"/>
      <c r="L17" s="377"/>
      <c r="M17" s="377"/>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8.75" customHeight="1" x14ac:dyDescent="0.25">
      <c r="A18" s="377"/>
      <c r="B18" s="721"/>
      <c r="C18" s="721"/>
      <c r="D18" s="718" t="str">
        <f>E7</f>
        <v/>
      </c>
      <c r="E18" s="718"/>
      <c r="F18" s="718" t="str">
        <f>E9</f>
        <v/>
      </c>
      <c r="G18" s="718"/>
      <c r="H18" s="718" t="str">
        <f>E11</f>
        <v/>
      </c>
      <c r="I18" s="718"/>
      <c r="J18" s="718" t="str">
        <f>E13</f>
        <v/>
      </c>
      <c r="K18" s="718"/>
      <c r="L18" s="718" t="str">
        <f>E15</f>
        <v/>
      </c>
      <c r="M18" s="718"/>
      <c r="Y18" s="361"/>
      <c r="Z18" s="361"/>
      <c r="AA18" s="361" t="s">
        <v>104</v>
      </c>
      <c r="AB18" s="361">
        <v>200</v>
      </c>
      <c r="AC18" s="361">
        <v>150</v>
      </c>
      <c r="AD18" s="361">
        <v>130</v>
      </c>
      <c r="AE18" s="361">
        <v>110</v>
      </c>
      <c r="AF18" s="361">
        <v>95</v>
      </c>
      <c r="AG18" s="361">
        <v>80</v>
      </c>
      <c r="AH18" s="361">
        <v>70</v>
      </c>
      <c r="AI18" s="361">
        <v>60</v>
      </c>
      <c r="AJ18" s="361">
        <v>55</v>
      </c>
      <c r="AK18" s="361">
        <v>50</v>
      </c>
    </row>
    <row r="19" spans="1:37" ht="18.75" customHeight="1" x14ac:dyDescent="0.25">
      <c r="A19" s="389" t="s">
        <v>98</v>
      </c>
      <c r="B19" s="715" t="str">
        <f>E7</f>
        <v/>
      </c>
      <c r="C19" s="715"/>
      <c r="D19" s="717"/>
      <c r="E19" s="717"/>
      <c r="F19" s="716"/>
      <c r="G19" s="716"/>
      <c r="H19" s="716"/>
      <c r="I19" s="716"/>
      <c r="J19" s="718"/>
      <c r="K19" s="718"/>
      <c r="L19" s="718"/>
      <c r="M19" s="718"/>
      <c r="Y19" s="361"/>
      <c r="Z19" s="361"/>
      <c r="AA19" s="361" t="s">
        <v>112</v>
      </c>
      <c r="AB19" s="361">
        <v>150</v>
      </c>
      <c r="AC19" s="361">
        <v>120</v>
      </c>
      <c r="AD19" s="361">
        <v>100</v>
      </c>
      <c r="AE19" s="361">
        <v>80</v>
      </c>
      <c r="AF19" s="361">
        <v>70</v>
      </c>
      <c r="AG19" s="361">
        <v>60</v>
      </c>
      <c r="AH19" s="361">
        <v>55</v>
      </c>
      <c r="AI19" s="361">
        <v>50</v>
      </c>
      <c r="AJ19" s="361">
        <v>45</v>
      </c>
      <c r="AK19" s="361">
        <v>40</v>
      </c>
    </row>
    <row r="20" spans="1:37" ht="18.75" customHeight="1" x14ac:dyDescent="0.25">
      <c r="A20" s="389" t="s">
        <v>116</v>
      </c>
      <c r="B20" s="715" t="str">
        <f>E9</f>
        <v/>
      </c>
      <c r="C20" s="715"/>
      <c r="D20" s="716"/>
      <c r="E20" s="716"/>
      <c r="F20" s="717"/>
      <c r="G20" s="717"/>
      <c r="H20" s="716"/>
      <c r="I20" s="716"/>
      <c r="J20" s="716"/>
      <c r="K20" s="716"/>
      <c r="L20" s="718"/>
      <c r="M20" s="718"/>
      <c r="Y20" s="361"/>
      <c r="Z20" s="361"/>
      <c r="AA20" s="361" t="s">
        <v>113</v>
      </c>
      <c r="AB20" s="361">
        <v>120</v>
      </c>
      <c r="AC20" s="361">
        <v>90</v>
      </c>
      <c r="AD20" s="361">
        <v>65</v>
      </c>
      <c r="AE20" s="361">
        <v>55</v>
      </c>
      <c r="AF20" s="361">
        <v>50</v>
      </c>
      <c r="AG20" s="361">
        <v>45</v>
      </c>
      <c r="AH20" s="361">
        <v>40</v>
      </c>
      <c r="AI20" s="361">
        <v>35</v>
      </c>
      <c r="AJ20" s="361">
        <v>25</v>
      </c>
      <c r="AK20" s="361">
        <v>20</v>
      </c>
    </row>
    <row r="21" spans="1:37" ht="18.75" customHeight="1" x14ac:dyDescent="0.25">
      <c r="A21" s="389" t="s">
        <v>119</v>
      </c>
      <c r="B21" s="715" t="str">
        <f>E11</f>
        <v/>
      </c>
      <c r="C21" s="715"/>
      <c r="D21" s="716"/>
      <c r="E21" s="716"/>
      <c r="F21" s="716"/>
      <c r="G21" s="716"/>
      <c r="H21" s="717"/>
      <c r="I21" s="717"/>
      <c r="J21" s="716"/>
      <c r="K21" s="716"/>
      <c r="L21" s="716"/>
      <c r="M21" s="716"/>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89" t="s">
        <v>131</v>
      </c>
      <c r="B22" s="715" t="str">
        <f>E13</f>
        <v/>
      </c>
      <c r="C22" s="715"/>
      <c r="D22" s="716"/>
      <c r="E22" s="716"/>
      <c r="F22" s="716"/>
      <c r="G22" s="716"/>
      <c r="H22" s="718"/>
      <c r="I22" s="718"/>
      <c r="J22" s="717"/>
      <c r="K22" s="717"/>
      <c r="L22" s="716"/>
      <c r="M22" s="716"/>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139</v>
      </c>
      <c r="B23" s="715" t="str">
        <f>E15</f>
        <v/>
      </c>
      <c r="C23" s="715"/>
      <c r="D23" s="716"/>
      <c r="E23" s="716"/>
      <c r="F23" s="716"/>
      <c r="G23" s="716"/>
      <c r="H23" s="718"/>
      <c r="I23" s="718"/>
      <c r="J23" s="718"/>
      <c r="K23" s="718"/>
      <c r="L23" s="717"/>
      <c r="M23" s="717"/>
      <c r="Y23" s="361"/>
      <c r="Z23" s="361"/>
      <c r="AA23" s="361" t="s">
        <v>117</v>
      </c>
      <c r="AB23" s="361">
        <v>40</v>
      </c>
      <c r="AC23" s="361">
        <v>25</v>
      </c>
      <c r="AD23" s="361">
        <v>18</v>
      </c>
      <c r="AE23" s="361">
        <v>13</v>
      </c>
      <c r="AF23" s="361">
        <v>8</v>
      </c>
      <c r="AG23" s="361">
        <v>7</v>
      </c>
      <c r="AH23" s="361">
        <v>6</v>
      </c>
      <c r="AI23" s="361">
        <v>5</v>
      </c>
      <c r="AJ23" s="361">
        <v>4</v>
      </c>
      <c r="AK23" s="361">
        <v>3</v>
      </c>
    </row>
    <row r="24" spans="1:37" ht="13.2" x14ac:dyDescent="0.25">
      <c r="A24" s="377"/>
      <c r="B24" s="377"/>
      <c r="C24" s="377"/>
      <c r="D24" s="377"/>
      <c r="E24" s="377"/>
      <c r="F24" s="377"/>
      <c r="G24" s="377"/>
      <c r="H24" s="377"/>
      <c r="I24" s="377"/>
      <c r="J24" s="377"/>
      <c r="K24" s="377"/>
      <c r="L24" s="377"/>
      <c r="M24" s="377"/>
      <c r="Y24" s="361"/>
      <c r="Z24" s="361"/>
      <c r="AA24" s="361" t="s">
        <v>118</v>
      </c>
      <c r="AB24" s="361">
        <v>25</v>
      </c>
      <c r="AC24" s="361">
        <v>15</v>
      </c>
      <c r="AD24" s="361">
        <v>13</v>
      </c>
      <c r="AE24" s="361">
        <v>7</v>
      </c>
      <c r="AF24" s="361">
        <v>6</v>
      </c>
      <c r="AG24" s="361">
        <v>5</v>
      </c>
      <c r="AH24" s="361">
        <v>4</v>
      </c>
      <c r="AI24" s="361">
        <v>3</v>
      </c>
      <c r="AJ24" s="361">
        <v>2</v>
      </c>
      <c r="AK24" s="361">
        <v>1</v>
      </c>
    </row>
    <row r="25" spans="1:37" ht="13.2" x14ac:dyDescent="0.25">
      <c r="A25" s="377"/>
      <c r="B25" s="377"/>
      <c r="C25" s="377"/>
      <c r="D25" s="377"/>
      <c r="E25" s="377"/>
      <c r="F25" s="377"/>
      <c r="G25" s="377"/>
      <c r="H25" s="377"/>
      <c r="I25" s="377"/>
      <c r="J25" s="377"/>
      <c r="K25" s="377"/>
      <c r="L25" s="377"/>
      <c r="M25" s="377"/>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377"/>
      <c r="Y26" s="361"/>
      <c r="Z26" s="361"/>
      <c r="AA26" s="361" t="s">
        <v>121</v>
      </c>
      <c r="AB26" s="361">
        <v>10</v>
      </c>
      <c r="AC26" s="361">
        <v>6</v>
      </c>
      <c r="AD26" s="361">
        <v>4</v>
      </c>
      <c r="AE26" s="361">
        <v>2</v>
      </c>
      <c r="AF26" s="361">
        <v>1</v>
      </c>
      <c r="AG26" s="361">
        <v>0</v>
      </c>
      <c r="AH26" s="361">
        <v>0</v>
      </c>
      <c r="AI26" s="361">
        <v>0</v>
      </c>
      <c r="AJ26" s="361">
        <v>0</v>
      </c>
      <c r="AK26" s="361">
        <v>0</v>
      </c>
    </row>
    <row r="27" spans="1:37" ht="13.2" x14ac:dyDescent="0.25">
      <c r="A27" s="377"/>
      <c r="B27" s="377"/>
      <c r="C27" s="377"/>
      <c r="D27" s="377"/>
      <c r="E27" s="377"/>
      <c r="F27" s="377"/>
      <c r="G27" s="377"/>
      <c r="H27" s="377"/>
      <c r="I27" s="377"/>
      <c r="J27" s="377"/>
      <c r="K27" s="377"/>
      <c r="L27" s="377"/>
      <c r="M27" s="377"/>
      <c r="Y27" s="361"/>
      <c r="Z27" s="361"/>
      <c r="AA27" s="361" t="s">
        <v>122</v>
      </c>
      <c r="AB27" s="361">
        <v>3</v>
      </c>
      <c r="AC27" s="361">
        <v>2</v>
      </c>
      <c r="AD27" s="361">
        <v>1</v>
      </c>
      <c r="AE27" s="361">
        <v>0</v>
      </c>
      <c r="AF27" s="361">
        <v>0</v>
      </c>
      <c r="AG27" s="361">
        <v>0</v>
      </c>
      <c r="AH27" s="361">
        <v>0</v>
      </c>
      <c r="AI27" s="361">
        <v>0</v>
      </c>
      <c r="AJ27" s="361">
        <v>0</v>
      </c>
      <c r="AK27" s="361">
        <v>0</v>
      </c>
    </row>
    <row r="28" spans="1:37" ht="13.2" x14ac:dyDescent="0.25">
      <c r="A28" s="377"/>
      <c r="B28" s="377"/>
      <c r="C28" s="377"/>
      <c r="D28" s="377"/>
      <c r="E28" s="377"/>
      <c r="F28" s="377"/>
      <c r="G28" s="377"/>
      <c r="H28" s="377"/>
      <c r="I28" s="377"/>
      <c r="J28" s="377"/>
      <c r="K28" s="377"/>
      <c r="L28" s="377"/>
      <c r="M28" s="377"/>
    </row>
    <row r="29" spans="1:37" ht="13.2" x14ac:dyDescent="0.25">
      <c r="A29" s="377"/>
      <c r="B29" s="377"/>
      <c r="C29" s="377"/>
      <c r="D29" s="377"/>
      <c r="E29" s="377"/>
      <c r="F29" s="377"/>
      <c r="G29" s="377"/>
      <c r="H29" s="377"/>
      <c r="I29" s="377"/>
      <c r="J29" s="377"/>
      <c r="K29" s="377"/>
      <c r="L29" s="377"/>
      <c r="M29" s="377"/>
    </row>
    <row r="30" spans="1:37" ht="13.2" x14ac:dyDescent="0.25">
      <c r="A30" s="377"/>
      <c r="B30" s="377"/>
      <c r="C30" s="377"/>
      <c r="D30" s="377"/>
      <c r="E30" s="377"/>
      <c r="F30" s="377"/>
      <c r="G30" s="377"/>
      <c r="H30" s="377"/>
      <c r="I30" s="377"/>
      <c r="J30" s="377"/>
      <c r="K30" s="377"/>
      <c r="L30" s="377"/>
      <c r="M30" s="377"/>
    </row>
    <row r="31" spans="1:37" ht="13.2" x14ac:dyDescent="0.25">
      <c r="A31" s="377"/>
      <c r="B31" s="377"/>
      <c r="C31" s="377"/>
      <c r="D31" s="377"/>
      <c r="E31" s="377"/>
      <c r="F31" s="377"/>
      <c r="G31" s="377"/>
      <c r="H31" s="377"/>
      <c r="I31" s="377"/>
      <c r="J31" s="377"/>
      <c r="K31" s="377"/>
      <c r="L31" s="377"/>
      <c r="M31" s="377"/>
    </row>
    <row r="32" spans="1:37"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391" t="s">
        <v>60</v>
      </c>
      <c r="E33" s="392" t="s">
        <v>61</v>
      </c>
      <c r="F33" s="393"/>
      <c r="G33" s="391" t="s">
        <v>60</v>
      </c>
      <c r="H33" s="392" t="s">
        <v>123</v>
      </c>
      <c r="I33" s="394"/>
      <c r="J33" s="392" t="s">
        <v>124</v>
      </c>
      <c r="K33" s="395" t="s">
        <v>125</v>
      </c>
      <c r="L33" s="36"/>
      <c r="M33" s="393"/>
      <c r="P33" s="398"/>
      <c r="Q33" s="398"/>
      <c r="R33" s="399"/>
    </row>
    <row r="34" spans="1:18" ht="13.2" x14ac:dyDescent="0.25">
      <c r="A34" s="400" t="s">
        <v>65</v>
      </c>
      <c r="B34" s="401"/>
      <c r="C34" s="402"/>
      <c r="D34" s="403"/>
      <c r="E34" s="713"/>
      <c r="F34" s="713"/>
      <c r="G34" s="404" t="s">
        <v>66</v>
      </c>
      <c r="H34" s="401"/>
      <c r="I34" s="405"/>
      <c r="J34" s="406"/>
      <c r="K34" s="407" t="s">
        <v>67</v>
      </c>
      <c r="L34" s="408"/>
      <c r="M34" s="420"/>
      <c r="P34" s="410"/>
      <c r="Q34" s="410"/>
      <c r="R34" s="263"/>
    </row>
    <row r="35" spans="1:18" ht="13.2" x14ac:dyDescent="0.25">
      <c r="A35" s="411" t="s">
        <v>126</v>
      </c>
      <c r="B35" s="412"/>
      <c r="C35" s="413"/>
      <c r="D35" s="414"/>
      <c r="E35" s="714"/>
      <c r="F35" s="714"/>
      <c r="G35" s="415" t="s">
        <v>69</v>
      </c>
      <c r="H35" s="416"/>
      <c r="I35" s="417"/>
      <c r="J35" s="260"/>
      <c r="K35" s="418"/>
      <c r="L35" s="390"/>
      <c r="M35" s="419"/>
      <c r="P35" s="263"/>
      <c r="Q35" s="262"/>
      <c r="R35" s="263"/>
    </row>
    <row r="36" spans="1:18" ht="13.2" x14ac:dyDescent="0.25">
      <c r="A36" s="275"/>
      <c r="B36" s="276"/>
      <c r="C36" s="278"/>
      <c r="D36" s="414"/>
      <c r="E36" s="258"/>
      <c r="F36" s="377"/>
      <c r="G36" s="415" t="s">
        <v>70</v>
      </c>
      <c r="H36" s="416"/>
      <c r="I36" s="417"/>
      <c r="J36" s="260"/>
      <c r="K36" s="407" t="s">
        <v>71</v>
      </c>
      <c r="L36" s="408"/>
      <c r="M36" s="420"/>
      <c r="P36" s="410"/>
      <c r="Q36" s="410"/>
      <c r="R36" s="263"/>
    </row>
    <row r="37" spans="1:18" ht="13.2" x14ac:dyDescent="0.25">
      <c r="A37" s="279"/>
      <c r="B37" s="182"/>
      <c r="C37" s="280"/>
      <c r="D37" s="414"/>
      <c r="E37" s="258"/>
      <c r="F37" s="377"/>
      <c r="G37" s="415" t="s">
        <v>72</v>
      </c>
      <c r="H37" s="416"/>
      <c r="I37" s="417"/>
      <c r="J37" s="260"/>
      <c r="K37" s="421"/>
      <c r="L37" s="377"/>
      <c r="M37" s="409"/>
      <c r="P37" s="263"/>
      <c r="Q37" s="262"/>
      <c r="R37" s="263"/>
    </row>
    <row r="38" spans="1:18" ht="13.2" x14ac:dyDescent="0.25">
      <c r="A38" s="281"/>
      <c r="B38" s="282"/>
      <c r="C38" s="283"/>
      <c r="D38" s="414"/>
      <c r="E38" s="258"/>
      <c r="F38" s="377"/>
      <c r="G38" s="415" t="s">
        <v>73</v>
      </c>
      <c r="H38" s="416"/>
      <c r="I38" s="417"/>
      <c r="J38" s="260"/>
      <c r="K38" s="411"/>
      <c r="L38" s="390"/>
      <c r="M38" s="419"/>
      <c r="P38" s="263"/>
      <c r="Q38" s="262"/>
      <c r="R38" s="263"/>
    </row>
    <row r="39" spans="1:18" ht="13.2" x14ac:dyDescent="0.25">
      <c r="A39" s="284"/>
      <c r="B39" s="19"/>
      <c r="C39" s="280"/>
      <c r="D39" s="414"/>
      <c r="E39" s="258"/>
      <c r="F39" s="377"/>
      <c r="G39" s="415" t="s">
        <v>74</v>
      </c>
      <c r="H39" s="416"/>
      <c r="I39" s="417"/>
      <c r="J39" s="260"/>
      <c r="K39" s="407" t="s">
        <v>34</v>
      </c>
      <c r="L39" s="408"/>
      <c r="M39" s="420"/>
      <c r="P39" s="410"/>
      <c r="Q39" s="410"/>
      <c r="R39" s="263"/>
    </row>
    <row r="40" spans="1:18" ht="13.2" x14ac:dyDescent="0.25">
      <c r="A40" s="284"/>
      <c r="B40" s="19"/>
      <c r="C40" s="286"/>
      <c r="D40" s="414"/>
      <c r="E40" s="258"/>
      <c r="F40" s="377"/>
      <c r="G40" s="415" t="s">
        <v>75</v>
      </c>
      <c r="H40" s="416"/>
      <c r="I40" s="417"/>
      <c r="J40" s="260"/>
      <c r="K40" s="421"/>
      <c r="L40" s="377"/>
      <c r="M40" s="409"/>
      <c r="P40" s="263"/>
      <c r="Q40" s="262"/>
      <c r="R40" s="263"/>
    </row>
    <row r="41" spans="1:18" ht="13.2" x14ac:dyDescent="0.25">
      <c r="A41" s="287"/>
      <c r="B41" s="288"/>
      <c r="C41" s="290"/>
      <c r="D41" s="422"/>
      <c r="E41" s="292"/>
      <c r="F41" s="390"/>
      <c r="G41" s="423" t="s">
        <v>76</v>
      </c>
      <c r="H41" s="412"/>
      <c r="I41" s="424"/>
      <c r="J41" s="294"/>
      <c r="K41" s="411">
        <f>L4</f>
        <v>0</v>
      </c>
      <c r="L41" s="390"/>
      <c r="M41" s="419"/>
      <c r="P41" s="263"/>
      <c r="Q41" s="262"/>
      <c r="R41" s="425"/>
    </row>
    <row r="42" spans="1:18" ht="13.2" x14ac:dyDescent="0.25"/>
    <row r="43" spans="1:18" ht="13.2" x14ac:dyDescent="0.25"/>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E34:F34"/>
    <mergeCell ref="E35:F35"/>
    <mergeCell ref="L22:M22"/>
    <mergeCell ref="B23:C23"/>
    <mergeCell ref="D23:E23"/>
    <mergeCell ref="F23:G23"/>
    <mergeCell ref="H23:I23"/>
    <mergeCell ref="J23:K23"/>
    <mergeCell ref="L23:M23"/>
    <mergeCell ref="B22:C22"/>
    <mergeCell ref="D22:E22"/>
    <mergeCell ref="F22:G22"/>
    <mergeCell ref="H22:I22"/>
    <mergeCell ref="J22:K22"/>
  </mergeCells>
  <conditionalFormatting sqref="E7 E9 E11 E13 E15">
    <cfRule type="cellIs" dxfId="837" priority="3" operator="equal">
      <formula>"Bye"</formula>
    </cfRule>
  </conditionalFormatting>
  <conditionalFormatting sqref="R41">
    <cfRule type="expression" dxfId="836" priority="2">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FF00"/>
  </sheetPr>
  <dimension ref="A1:AK49"/>
  <sheetViews>
    <sheetView showZeros="0" zoomScale="85" zoomScaleNormal="85" workbookViewId="0">
      <selection activeCell="O19" sqref="O19"/>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11.55468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Altalanos!$C$8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O5" s="365" t="s">
        <v>99</v>
      </c>
      <c r="P5" s="362" t="s">
        <v>100</v>
      </c>
      <c r="R5" s="365" t="s">
        <v>99</v>
      </c>
      <c r="S5" s="440" t="s">
        <v>140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O6" s="372" t="s">
        <v>102</v>
      </c>
      <c r="P6" s="373" t="s">
        <v>103</v>
      </c>
      <c r="R6" s="372" t="s">
        <v>102</v>
      </c>
      <c r="S6" s="441" t="s">
        <v>141</v>
      </c>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(3)'!$A$7:$O$22,5))</f>
        <v/>
      </c>
      <c r="D7" s="239" t="str">
        <f>IF($B7="","",VLOOKUP($B7,'1MD ELO (3)'!$A$7:$O$22,15))</f>
        <v/>
      </c>
      <c r="E7" s="443" t="str">
        <f>UPPER(IF($B7="","",VLOOKUP($B7,'1MD ELO (3)'!$A$7:$O$22,2)))</f>
        <v/>
      </c>
      <c r="F7" s="444"/>
      <c r="G7" s="443" t="str">
        <f>IF($B7="","",VLOOKUP($B7,'1MD ELO (3)'!$A$7:$O$22,3))</f>
        <v/>
      </c>
      <c r="H7" s="444"/>
      <c r="I7" s="443" t="str">
        <f>IF($B7="","",VLOOKUP($B7,'1MD ELO (3)'!$A$7:$O$22,4))</f>
        <v/>
      </c>
      <c r="J7" s="377"/>
      <c r="K7" s="382"/>
      <c r="L7" s="383" t="str">
        <f>IF(K7="","",CONCATENATE(VLOOKUP($Y$3,$AB$1:$AK$1,K7)," pont"))</f>
        <v/>
      </c>
      <c r="M7" s="384"/>
      <c r="O7" s="375" t="s">
        <v>110</v>
      </c>
      <c r="P7" s="376" t="s">
        <v>111</v>
      </c>
      <c r="R7" s="375" t="s">
        <v>110</v>
      </c>
      <c r="S7" s="445" t="s">
        <v>136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(3)'!$A$7:$O$22,5))</f>
        <v/>
      </c>
      <c r="D9" s="239" t="str">
        <f>IF($B9="","",VLOOKUP($B9,'1MD ELO (3)'!$A$7:$O$22,15))</f>
        <v/>
      </c>
      <c r="E9" s="380" t="str">
        <f>UPPER(IF($B9="","",VLOOKUP($B9,'1MD ELO (3)'!$A$7:$O$22,2)))</f>
        <v/>
      </c>
      <c r="F9" s="381"/>
      <c r="G9" s="380" t="str">
        <f>IF($B9="","",VLOOKUP($B9,'1MD ELO (3)'!$A$7:$O$22,3))</f>
        <v/>
      </c>
      <c r="H9" s="381"/>
      <c r="I9" s="380" t="str">
        <f>IF($B9="","",VLOOKUP($B9,'1MD ELO (3)'!$A$7:$O$22,4))</f>
        <v/>
      </c>
      <c r="J9" s="377"/>
      <c r="K9" s="382"/>
      <c r="L9" s="383" t="str">
        <f>IF(K9="","",CONCATENATE(VLOOKUP($Y$3,$AB$1:$AK$1,K9)," pont"))</f>
        <v/>
      </c>
      <c r="M9" s="384"/>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(3)'!$A$7:$O$22,5))</f>
        <v/>
      </c>
      <c r="D11" s="239" t="str">
        <f>IF($B11="","",VLOOKUP($B11,'1MD ELO (3)'!$A$7:$O$22,15))</f>
        <v/>
      </c>
      <c r="E11" s="380" t="str">
        <f>UPPER(IF($B11="","",VLOOKUP($B11,'1MD ELO (3)'!$A$7:$O$22,2)))</f>
        <v/>
      </c>
      <c r="F11" s="381"/>
      <c r="G11" s="380" t="str">
        <f>IF($B11="","",VLOOKUP($B11,'1MD ELO (3)'!$A$7:$O$22,3))</f>
        <v/>
      </c>
      <c r="H11" s="381"/>
      <c r="I11" s="380" t="str">
        <f>IF($B11="","",VLOOKUP($B11,'1MD ELO (3)'!$A$7:$O$22,4))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(3)'!$A$7:$O$22,5))</f>
        <v/>
      </c>
      <c r="D13" s="239" t="str">
        <f>IF($B13="","",VLOOKUP($B13,'1MD ELO (3)'!$A$7:$O$22,15))</f>
        <v/>
      </c>
      <c r="E13" s="443" t="str">
        <f>UPPER(IF($B13="","",VLOOKUP($B13,'1MD ELO (3)'!$A$7:$O$22,2)))</f>
        <v/>
      </c>
      <c r="F13" s="444"/>
      <c r="G13" s="443" t="str">
        <f>IF($B13="","",VLOOKUP($B13,'1MD ELO (3)'!$A$7:$O$22,3))</f>
        <v/>
      </c>
      <c r="H13" s="444"/>
      <c r="I13" s="443" t="str">
        <f>IF($B13="","",VLOOKUP($B13,'1MD ELO (3)'!$A$7:$O$22,4))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(3)'!$A$7:$O$22,5))</f>
        <v/>
      </c>
      <c r="D15" s="239" t="str">
        <f>IF($B15="","",VLOOKUP($B15,'1MD ELO (3)'!$A$7:$O$22,15))</f>
        <v/>
      </c>
      <c r="E15" s="380" t="str">
        <f>UPPER(IF($B15="","",VLOOKUP($B15,'1MD ELO (3)'!$A$7:$O$22,2)))</f>
        <v/>
      </c>
      <c r="F15" s="381"/>
      <c r="G15" s="380" t="str">
        <f>IF($B15="","",VLOOKUP($B15,'1MD ELO (3)'!$A$7:$O$22,3))</f>
        <v/>
      </c>
      <c r="H15" s="381"/>
      <c r="I15" s="380" t="str">
        <f>IF($B15="","",VLOOKUP($B15,'1MD ELO (3)'!$A$7:$O$22,4))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(3)'!$A$7:$O$22,5))</f>
        <v/>
      </c>
      <c r="D17" s="239" t="str">
        <f>IF($B17="","",VLOOKUP($B17,'1MD ELO (3)'!$A$7:$O$22,15))</f>
        <v/>
      </c>
      <c r="E17" s="380" t="str">
        <f>UPPER(IF($B17="","",VLOOKUP($B17,'1MD ELO (3)'!$A$7:$O$22,2)))</f>
        <v/>
      </c>
      <c r="F17" s="381"/>
      <c r="G17" s="380" t="str">
        <f>IF($B17="","",VLOOKUP($B17,'1MD ELO (3)'!$A$7:$O$22,3))</f>
        <v/>
      </c>
      <c r="H17" s="381"/>
      <c r="I17" s="380" t="str">
        <f>IF($B17="","",VLOOKUP($B17,'1MD ELO (3)'!$A$7:$O$22,4))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7"/>
      <c r="B18" s="377"/>
      <c r="C18" s="377"/>
      <c r="D18" s="377"/>
      <c r="E18" s="377"/>
      <c r="F18" s="377"/>
      <c r="G18" s="377"/>
      <c r="H18" s="377"/>
      <c r="I18" s="377"/>
      <c r="J18" s="377"/>
      <c r="K18" s="377"/>
      <c r="L18" s="377"/>
      <c r="M18" s="37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7"/>
      <c r="B19" s="377"/>
      <c r="C19" s="377"/>
      <c r="D19" s="377"/>
      <c r="E19" s="377"/>
      <c r="F19" s="377"/>
      <c r="G19" s="377"/>
      <c r="H19" s="377"/>
      <c r="I19" s="377"/>
      <c r="J19" s="377"/>
      <c r="K19" s="377"/>
      <c r="L19" s="377"/>
      <c r="M19" s="377"/>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377"/>
      <c r="K27" s="377"/>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377"/>
      <c r="K28" s="377"/>
      <c r="L28" s="377"/>
      <c r="M28" s="449"/>
    </row>
    <row r="29" spans="1:37" ht="18.75" customHeight="1" x14ac:dyDescent="0.25">
      <c r="A29" s="389" t="s">
        <v>139</v>
      </c>
      <c r="B29" s="715" t="str">
        <f>E15</f>
        <v/>
      </c>
      <c r="C29" s="715"/>
      <c r="D29" s="716"/>
      <c r="E29" s="716"/>
      <c r="F29" s="717"/>
      <c r="G29" s="717"/>
      <c r="H29" s="716"/>
      <c r="I29" s="716"/>
      <c r="J29" s="377"/>
      <c r="K29" s="377"/>
      <c r="L29" s="377"/>
      <c r="M29" s="449"/>
    </row>
    <row r="30" spans="1:37" ht="18.75" customHeight="1" x14ac:dyDescent="0.25">
      <c r="A30" s="389" t="s">
        <v>142</v>
      </c>
      <c r="B30" s="715" t="str">
        <f>E17</f>
        <v/>
      </c>
      <c r="C30" s="715"/>
      <c r="D30" s="716"/>
      <c r="E30" s="716"/>
      <c r="F30" s="716"/>
      <c r="G30" s="716"/>
      <c r="H30" s="717"/>
      <c r="I30" s="717"/>
      <c r="J30" s="377"/>
      <c r="K30" s="377"/>
      <c r="L30" s="377"/>
      <c r="M30" s="449"/>
    </row>
    <row r="31" spans="1:37" ht="13.2" x14ac:dyDescent="0.25">
      <c r="A31" s="377"/>
      <c r="B31" s="377"/>
      <c r="C31" s="377"/>
      <c r="D31" s="377"/>
      <c r="E31" s="377"/>
      <c r="F31" s="377"/>
      <c r="G31" s="377"/>
      <c r="H31" s="377"/>
      <c r="I31" s="377"/>
      <c r="J31" s="377"/>
      <c r="K31" s="377"/>
      <c r="L31" s="377"/>
      <c r="M31" s="377"/>
    </row>
    <row r="32" spans="1:37" ht="13.2" x14ac:dyDescent="0.25">
      <c r="A32" s="377" t="s">
        <v>82</v>
      </c>
      <c r="B32" s="377"/>
      <c r="C32" s="725" t="str">
        <f>IF(M23=1,B23,IF(M24=1,B24,IF(M25=1,B25,"")))</f>
        <v/>
      </c>
      <c r="D32" s="725"/>
      <c r="E32" s="378" t="s">
        <v>143</v>
      </c>
      <c r="F32" s="725" t="str">
        <f>IF(M28=1,B28,IF(M29=1,B29,IF(M30=1,B30,"")))</f>
        <v/>
      </c>
      <c r="G32" s="725"/>
      <c r="H32" s="377"/>
      <c r="I32" s="390"/>
      <c r="J32" s="377"/>
      <c r="K32" s="377"/>
      <c r="L32" s="377"/>
      <c r="M32" s="377"/>
    </row>
    <row r="33" spans="1:18" ht="13.2" x14ac:dyDescent="0.25">
      <c r="A33" s="377"/>
      <c r="B33" s="377"/>
      <c r="C33" s="377"/>
      <c r="D33" s="377"/>
      <c r="E33" s="377"/>
      <c r="F33" s="378"/>
      <c r="G33" s="378"/>
      <c r="H33" s="377"/>
      <c r="I33" s="377"/>
      <c r="J33" s="377"/>
      <c r="K33" s="377"/>
      <c r="L33" s="377"/>
      <c r="M33" s="377"/>
    </row>
    <row r="34" spans="1:18" ht="13.2" x14ac:dyDescent="0.25">
      <c r="A34" s="377" t="s">
        <v>144</v>
      </c>
      <c r="B34" s="377"/>
      <c r="C34" s="725" t="str">
        <f>IF(M23=2,B23,IF(M24=2,B24,IF(M25=2,B25,"")))</f>
        <v/>
      </c>
      <c r="D34" s="725"/>
      <c r="E34" s="378" t="s">
        <v>143</v>
      </c>
      <c r="F34" s="725" t="str">
        <f>IF(M28=2,B28,IF(M29=2,B29,IF(M30=2,B30,"")))</f>
        <v/>
      </c>
      <c r="G34" s="725"/>
      <c r="H34" s="377"/>
      <c r="I34" s="390"/>
      <c r="J34" s="377"/>
      <c r="K34" s="377"/>
      <c r="L34" s="377"/>
      <c r="M34" s="377"/>
    </row>
    <row r="35" spans="1:18" ht="13.2" x14ac:dyDescent="0.25">
      <c r="A35" s="377"/>
      <c r="B35" s="377"/>
      <c r="C35" s="378"/>
      <c r="D35" s="378"/>
      <c r="E35" s="378"/>
      <c r="F35" s="378"/>
      <c r="G35" s="378"/>
      <c r="H35" s="377"/>
      <c r="I35" s="377"/>
      <c r="J35" s="377"/>
      <c r="K35" s="377"/>
      <c r="L35" s="377"/>
      <c r="M35" s="377"/>
    </row>
    <row r="36" spans="1:18" ht="13.2" x14ac:dyDescent="0.25">
      <c r="A36" s="377" t="s">
        <v>145</v>
      </c>
      <c r="B36" s="377"/>
      <c r="C36" s="725" t="str">
        <f>IF(M23=3,B23,IF(M24=3,B24,IF(M25=3,B25,"")))</f>
        <v/>
      </c>
      <c r="D36" s="725"/>
      <c r="E36" s="378" t="s">
        <v>143</v>
      </c>
      <c r="F36" s="725" t="str">
        <f>IF(M28=3,B28,IF(M29=3,B29,IF(M30=3,B30,"")))</f>
        <v/>
      </c>
      <c r="G36" s="725"/>
      <c r="H36" s="377"/>
      <c r="I36" s="390"/>
      <c r="J36" s="377"/>
      <c r="K36" s="377"/>
      <c r="L36" s="377"/>
      <c r="M36" s="377"/>
    </row>
    <row r="37" spans="1:18" ht="13.2" x14ac:dyDescent="0.25">
      <c r="A37" s="377"/>
      <c r="B37" s="377"/>
      <c r="C37" s="377"/>
      <c r="D37" s="377"/>
      <c r="E37" s="377"/>
      <c r="F37" s="377"/>
      <c r="G37" s="377"/>
      <c r="H37" s="377"/>
      <c r="I37" s="377"/>
      <c r="J37" s="377"/>
      <c r="K37" s="377"/>
      <c r="L37" s="377"/>
      <c r="M37" s="377"/>
    </row>
    <row r="38" spans="1:18" ht="13.2" x14ac:dyDescent="0.25">
      <c r="A38" s="377"/>
      <c r="B38" s="377"/>
      <c r="C38" s="377"/>
      <c r="D38" s="377"/>
      <c r="E38" s="377"/>
      <c r="F38" s="377"/>
      <c r="G38" s="377"/>
      <c r="H38" s="377"/>
      <c r="I38" s="377"/>
      <c r="J38" s="377"/>
      <c r="K38" s="377"/>
      <c r="L38" s="390"/>
      <c r="M38" s="377"/>
    </row>
    <row r="39" spans="1:18" ht="13.2" x14ac:dyDescent="0.25">
      <c r="A39" s="242" t="s">
        <v>54</v>
      </c>
      <c r="B39" s="243"/>
      <c r="C39" s="244"/>
      <c r="D39" s="391" t="s">
        <v>60</v>
      </c>
      <c r="E39" s="392" t="s">
        <v>61</v>
      </c>
      <c r="F39" s="393"/>
      <c r="G39" s="391" t="s">
        <v>60</v>
      </c>
      <c r="H39" s="392" t="s">
        <v>123</v>
      </c>
      <c r="I39" s="394"/>
      <c r="J39" s="392" t="s">
        <v>124</v>
      </c>
      <c r="K39" s="395" t="s">
        <v>125</v>
      </c>
      <c r="L39" s="36"/>
      <c r="M39" s="393"/>
      <c r="P39" s="398"/>
      <c r="Q39" s="398"/>
      <c r="R39" s="399"/>
    </row>
    <row r="40" spans="1:18" ht="13.2" x14ac:dyDescent="0.25">
      <c r="A40" s="400" t="s">
        <v>65</v>
      </c>
      <c r="B40" s="401"/>
      <c r="C40" s="402"/>
      <c r="D40" s="403">
        <v>1</v>
      </c>
      <c r="E40" s="713" t="str">
        <f>IF(D40&gt;$R$47,,UPPER(VLOOKUP(D40,'1MD ELO (3)'!$A$7:$Q$134,2)))</f>
        <v/>
      </c>
      <c r="F40" s="713"/>
      <c r="G40" s="404" t="s">
        <v>66</v>
      </c>
      <c r="H40" s="401"/>
      <c r="I40" s="405"/>
      <c r="J40" s="406"/>
      <c r="K40" s="407" t="s">
        <v>67</v>
      </c>
      <c r="L40" s="408"/>
      <c r="M40" s="420"/>
      <c r="P40" s="410"/>
      <c r="Q40" s="410"/>
      <c r="R40" s="263"/>
    </row>
    <row r="41" spans="1:18" ht="13.2" x14ac:dyDescent="0.25">
      <c r="A41" s="411" t="s">
        <v>126</v>
      </c>
      <c r="B41" s="412"/>
      <c r="C41" s="413"/>
      <c r="D41" s="414">
        <v>2</v>
      </c>
      <c r="E41" s="714" t="str">
        <f>IF(D41&gt;$R$47,,UPPER(VLOOKUP(D41,'1MD ELO (3)'!$A$7:$Q$134,2)))</f>
        <v/>
      </c>
      <c r="F41" s="714"/>
      <c r="G41" s="415" t="s">
        <v>69</v>
      </c>
      <c r="H41" s="416"/>
      <c r="I41" s="417"/>
      <c r="J41" s="260"/>
      <c r="K41" s="418"/>
      <c r="L41" s="390"/>
      <c r="M41" s="419"/>
      <c r="P41" s="263"/>
      <c r="Q41" s="262"/>
      <c r="R41" s="263"/>
    </row>
    <row r="42" spans="1:18" ht="13.2" x14ac:dyDescent="0.25">
      <c r="A42" s="275"/>
      <c r="B42" s="276"/>
      <c r="C42" s="278"/>
      <c r="D42" s="414"/>
      <c r="E42" s="258"/>
      <c r="F42" s="377"/>
      <c r="G42" s="415" t="s">
        <v>70</v>
      </c>
      <c r="H42" s="416"/>
      <c r="I42" s="417"/>
      <c r="J42" s="260"/>
      <c r="K42" s="407" t="s">
        <v>71</v>
      </c>
      <c r="L42" s="408"/>
      <c r="M42" s="420"/>
      <c r="P42" s="410"/>
      <c r="Q42" s="410"/>
      <c r="R42" s="263"/>
    </row>
    <row r="43" spans="1:18" ht="13.2" x14ac:dyDescent="0.25">
      <c r="A43" s="279"/>
      <c r="B43" s="182"/>
      <c r="C43" s="280"/>
      <c r="D43" s="414"/>
      <c r="E43" s="258"/>
      <c r="F43" s="377"/>
      <c r="G43" s="415" t="s">
        <v>72</v>
      </c>
      <c r="H43" s="416"/>
      <c r="I43" s="417"/>
      <c r="J43" s="260"/>
      <c r="K43" s="421"/>
      <c r="L43" s="377"/>
      <c r="M43" s="409"/>
      <c r="P43" s="263"/>
      <c r="Q43" s="262"/>
      <c r="R43" s="263"/>
    </row>
    <row r="44" spans="1:18" ht="13.2" x14ac:dyDescent="0.25">
      <c r="A44" s="281"/>
      <c r="B44" s="282"/>
      <c r="C44" s="283"/>
      <c r="D44" s="414"/>
      <c r="E44" s="258"/>
      <c r="F44" s="377"/>
      <c r="G44" s="415" t="s">
        <v>73</v>
      </c>
      <c r="H44" s="416"/>
      <c r="I44" s="417"/>
      <c r="J44" s="260"/>
      <c r="K44" s="411"/>
      <c r="L44" s="390"/>
      <c r="M44" s="419"/>
      <c r="P44" s="263"/>
      <c r="Q44" s="262"/>
      <c r="R44" s="263"/>
    </row>
    <row r="45" spans="1:18" ht="13.2" x14ac:dyDescent="0.25">
      <c r="A45" s="284"/>
      <c r="B45" s="19"/>
      <c r="C45" s="280"/>
      <c r="D45" s="414"/>
      <c r="E45" s="258"/>
      <c r="F45" s="377"/>
      <c r="G45" s="415" t="s">
        <v>74</v>
      </c>
      <c r="H45" s="416"/>
      <c r="I45" s="417"/>
      <c r="J45" s="260"/>
      <c r="K45" s="407" t="s">
        <v>34</v>
      </c>
      <c r="L45" s="408"/>
      <c r="M45" s="420"/>
      <c r="P45" s="410"/>
      <c r="Q45" s="410"/>
      <c r="R45" s="263"/>
    </row>
    <row r="46" spans="1:18" ht="13.2" x14ac:dyDescent="0.25">
      <c r="A46" s="284"/>
      <c r="B46" s="19"/>
      <c r="C46" s="286"/>
      <c r="D46" s="414"/>
      <c r="E46" s="258"/>
      <c r="F46" s="377"/>
      <c r="G46" s="415" t="s">
        <v>75</v>
      </c>
      <c r="H46" s="416"/>
      <c r="I46" s="417"/>
      <c r="J46" s="260"/>
      <c r="K46" s="421"/>
      <c r="L46" s="377"/>
      <c r="M46" s="409"/>
      <c r="P46" s="263"/>
      <c r="Q46" s="262"/>
      <c r="R46" s="263"/>
    </row>
    <row r="47" spans="1:18" ht="13.2" x14ac:dyDescent="0.25">
      <c r="A47" s="287"/>
      <c r="B47" s="288"/>
      <c r="C47" s="290"/>
      <c r="D47" s="422"/>
      <c r="E47" s="292"/>
      <c r="F47" s="390"/>
      <c r="G47" s="423" t="s">
        <v>76</v>
      </c>
      <c r="H47" s="412"/>
      <c r="I47" s="424"/>
      <c r="J47" s="294"/>
      <c r="K47" s="411">
        <f>L4</f>
        <v>0</v>
      </c>
      <c r="L47" s="390"/>
      <c r="M47" s="419"/>
      <c r="P47" s="263"/>
      <c r="Q47" s="262"/>
      <c r="R47" s="425">
        <f>MIN(4,'1MD ELO (3)'!Q5)</f>
        <v>4</v>
      </c>
    </row>
    <row r="48" spans="1:18" ht="13.2" x14ac:dyDescent="0.25"/>
    <row r="49" ht="13.2" x14ac:dyDescent="0.25"/>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835" priority="2" operator="equal">
      <formula>"Bye"</formula>
    </cfRule>
  </conditionalFormatting>
  <conditionalFormatting sqref="R47">
    <cfRule type="expression" dxfId="834"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FF00"/>
  </sheetPr>
  <dimension ref="A1:AK51"/>
  <sheetViews>
    <sheetView showZeros="0" zoomScale="85" zoomScaleNormal="85" workbookViewId="0">
      <selection activeCell="O10" sqref="O10"/>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IF(Y5=1,CONCATENATE(VLOOKUP(Y3,AA16:AH27,2)),CONCATENATE(VLOOKUP(Y3,AA2:AK13,2)))</f>
        <v>#N/A</v>
      </c>
      <c r="AC1" s="354" t="e">
        <f>IF(Y5=1,CONCATENATE(VLOOKUP(Y3,AA16:AK27,3)),CONCATENATE(VLOOKUP(Y3,AA2:AK13,3)))</f>
        <v>#N/A</v>
      </c>
      <c r="AD1" s="354" t="e">
        <f>IF(Y5=1,CONCATENATE(VLOOKUP(Y3,AA16:AK27,4)),CONCATENATE(VLOOKUP(Y3,AA2:AK13,4)))</f>
        <v>#N/A</v>
      </c>
      <c r="AE1" s="354" t="e">
        <f>IF(Y5=1,CONCATENATE(VLOOKUP(Y3,AA16:AK27,5)),CONCATENATE(VLOOKUP(Y3,AA2:AK13,5)))</f>
        <v>#N/A</v>
      </c>
      <c r="AF1" s="354" t="e">
        <f>IF(Y5=1,CONCATENATE(VLOOKUP(Y3,AA16:AK27,6)),CONCATENATE(VLOOKUP(Y3,AA2:AK13,6)))</f>
        <v>#N/A</v>
      </c>
      <c r="AG1" s="354" t="e">
        <f>IF(Y5=1,CONCATENATE(VLOOKUP(Y3,AA16:AK27,7)),CONCATENATE(VLOOKUP(Y3,AA2:AK13,7)))</f>
        <v>#N/A</v>
      </c>
      <c r="AH1" s="354" t="e">
        <f>IF(Y5=1,CONCATENATE(VLOOKUP(Y3,AA16:AK27,8)),CONCATENATE(VLOOKUP(Y3,AA2:AK13,8)))</f>
        <v>#N/A</v>
      </c>
      <c r="AI1" s="354" t="e">
        <f>IF(Y5=1,CONCATENATE(VLOOKUP(Y3,AA16:AK27,9)),CONCATENATE(VLOOKUP(Y3,AA2:AK13,9)))</f>
        <v>#N/A</v>
      </c>
      <c r="AJ1" s="354" t="e">
        <f>IF(Y5=1,CONCATENATE(VLOOKUP(Y3,AA16:AK27,10)),CONCATENATE(VLOOKUP(Y3,AA2:AK13,10)))</f>
        <v>#N/A</v>
      </c>
      <c r="AK1" s="354" t="e">
        <f>IF(Y5=1,CONCATENATE(VLOOKUP(Y3,AA16:AK27,11)),CONCATENATE(VLOOKUP(Y3,AA2:AK13,11)))</f>
        <v>#N/A</v>
      </c>
    </row>
    <row r="2" spans="1:37" ht="13.2" x14ac:dyDescent="0.25">
      <c r="A2" s="355" t="s">
        <v>32</v>
      </c>
      <c r="B2" s="356"/>
      <c r="C2" s="356"/>
      <c r="D2" s="356"/>
      <c r="E2" s="701">
        <f>Altalanos!$C$8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(3)'!$A$7:$O$22,5))</f>
        <v/>
      </c>
      <c r="D7" s="239" t="str">
        <f>IF($B7="","",VLOOKUP($B7,'1MD ELO (3)'!$A$7:$O$22,15))</f>
        <v/>
      </c>
      <c r="E7" s="443" t="str">
        <f>UPPER(IF($B7="","",VLOOKUP($B7,'1MD ELO (3)'!$A$7:$O$22,2)))</f>
        <v/>
      </c>
      <c r="F7" s="444"/>
      <c r="G7" s="443" t="str">
        <f>IF($B7="","",VLOOKUP($B7,'1MD ELO (3)'!$A$7:$O$22,3))</f>
        <v/>
      </c>
      <c r="H7" s="444"/>
      <c r="I7" s="443" t="str">
        <f>IF($B7="","",VLOOKUP($B7,'1MD ELO (3)'!$A$7:$O$22,4))</f>
        <v/>
      </c>
      <c r="J7" s="377"/>
      <c r="K7" s="382"/>
      <c r="L7" s="383" t="str">
        <f>IF(K7="","",CONCATENATE(VLOOKUP($Y$3,$AB$1:$AK$1,K7)," pont"))</f>
        <v/>
      </c>
      <c r="M7" s="384"/>
      <c r="Q7" s="365" t="s">
        <v>99</v>
      </c>
      <c r="R7" s="440" t="s">
        <v>140</v>
      </c>
      <c r="S7" s="440" t="s">
        <v>146</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141</v>
      </c>
      <c r="S8" s="441" t="s">
        <v>147</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(3)'!$A$7:$O$22,5))</f>
        <v/>
      </c>
      <c r="D9" s="239" t="str">
        <f>IF($B9="","",VLOOKUP($B9,'1MD ELO (3)'!$A$7:$O$22,15))</f>
        <v/>
      </c>
      <c r="E9" s="380" t="str">
        <f>UPPER(IF($B9="","",VLOOKUP($B9,'1MD ELO (3)'!$A$7:$O$22,2)))</f>
        <v/>
      </c>
      <c r="F9" s="381"/>
      <c r="G9" s="380" t="str">
        <f>IF($B9="","",VLOOKUP($B9,'1MD ELO (3)'!$A$7:$O$22,3))</f>
        <v/>
      </c>
      <c r="H9" s="381"/>
      <c r="I9" s="380" t="str">
        <f>IF($B9="","",VLOOKUP($B9,'1MD ELO (3)'!$A$7:$O$22,4))</f>
        <v/>
      </c>
      <c r="J9" s="377"/>
      <c r="K9" s="382"/>
      <c r="L9" s="383" t="str">
        <f>IF(K9="","",CONCATENATE(VLOOKUP($Y$3,$AB$1:$AK$1,K9)," pont"))</f>
        <v/>
      </c>
      <c r="M9" s="384"/>
      <c r="Q9" s="375" t="s">
        <v>110</v>
      </c>
      <c r="R9" s="445" t="s">
        <v>136</v>
      </c>
      <c r="S9" s="445" t="s">
        <v>148</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(3)'!$A$7:$O$22,5))</f>
        <v/>
      </c>
      <c r="D11" s="239" t="str">
        <f>IF($B11="","",VLOOKUP($B11,'1MD ELO (3)'!$A$7:$O$22,15))</f>
        <v/>
      </c>
      <c r="E11" s="380" t="str">
        <f>UPPER(IF($B11="","",VLOOKUP($B11,'1MD ELO (3)'!$A$7:$O$22,2)))</f>
        <v/>
      </c>
      <c r="F11" s="381"/>
      <c r="G11" s="380" t="str">
        <f>IF($B11="","",VLOOKUP($B11,'1MD ELO (3)'!$A$7:$O$22,3))</f>
        <v/>
      </c>
      <c r="H11" s="381"/>
      <c r="I11" s="380" t="str">
        <f>IF($B11="","",VLOOKUP($B11,'1MD ELO (3)'!$A$7:$O$22,4))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36" t="s">
        <v>131</v>
      </c>
      <c r="B13" s="442"/>
      <c r="C13" s="239" t="str">
        <f>IF($B13="","",VLOOKUP($B13,'1MD ELO (3)'!$A$7:$O$22,5))</f>
        <v/>
      </c>
      <c r="D13" s="239" t="str">
        <f>IF($B13="","",VLOOKUP($B13,'1MD ELO (3)'!$A$7:$O$22,15))</f>
        <v/>
      </c>
      <c r="E13" s="443" t="str">
        <f>UPPER(IF($B13="","",VLOOKUP($B13,'1MD ELO (3)'!$A$7:$O$22,2)))</f>
        <v/>
      </c>
      <c r="F13" s="444"/>
      <c r="G13" s="443" t="str">
        <f>IF($B13="","",VLOOKUP($B13,'1MD ELO (3)'!$A$7:$O$22,3))</f>
        <v/>
      </c>
      <c r="H13" s="444"/>
      <c r="I13" s="443" t="str">
        <f>IF($B13="","",VLOOKUP($B13,'1MD ELO (3)'!$A$7:$O$22,4))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378" t="s">
        <v>139</v>
      </c>
      <c r="B15" s="447"/>
      <c r="C15" s="239" t="str">
        <f>IF($B15="","",VLOOKUP($B15,'1MD ELO (3)'!$A$7:$O$22,5))</f>
        <v/>
      </c>
      <c r="D15" s="239" t="str">
        <f>IF($B15="","",VLOOKUP($B15,'1MD ELO (3)'!$A$7:$O$22,15))</f>
        <v/>
      </c>
      <c r="E15" s="380" t="str">
        <f>UPPER(IF($B15="","",VLOOKUP($B15,'1MD ELO (3)'!$A$7:$O$22,2)))</f>
        <v/>
      </c>
      <c r="F15" s="381"/>
      <c r="G15" s="380" t="str">
        <f>IF($B15="","",VLOOKUP($B15,'1MD ELO (3)'!$A$7:$O$22,3))</f>
        <v/>
      </c>
      <c r="H15" s="381"/>
      <c r="I15" s="380" t="str">
        <f>IF($B15="","",VLOOKUP($B15,'1MD ELO (3)'!$A$7:$O$22,4))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(3)'!$A$7:$O$22,5))</f>
        <v/>
      </c>
      <c r="D17" s="239" t="str">
        <f>IF($B17="","",VLOOKUP($B17,'1MD ELO (3)'!$A$7:$O$22,15))</f>
        <v/>
      </c>
      <c r="E17" s="380" t="str">
        <f>UPPER(IF($B17="","",VLOOKUP($B17,'1MD ELO (3)'!$A$7:$O$22,2)))</f>
        <v/>
      </c>
      <c r="F17" s="381"/>
      <c r="G17" s="380" t="str">
        <f>IF($B17="","",VLOOKUP($B17,'1MD ELO (3)'!$A$7:$O$22,3))</f>
        <v/>
      </c>
      <c r="H17" s="381"/>
      <c r="I17" s="380" t="str">
        <f>IF($B17="","",VLOOKUP($B17,'1MD ELO (3)'!$A$7:$O$22,4))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378" t="s">
        <v>142</v>
      </c>
      <c r="B19" s="447"/>
      <c r="C19" s="239" t="str">
        <f>IF($B19="","",VLOOKUP($B19,'1MD ELO (3)'!$A$7:$O$22,5))</f>
        <v/>
      </c>
      <c r="D19" s="239" t="str">
        <f>IF($B19="","",VLOOKUP($B19,'1MD ELO (3)'!$A$7:$O$22,15))</f>
        <v/>
      </c>
      <c r="E19" s="380" t="str">
        <f>UPPER(IF($B19="","",VLOOKUP($B19,'1MD ELO (3)'!$A$7:$O$22,2)))</f>
        <v/>
      </c>
      <c r="F19" s="381"/>
      <c r="G19" s="380" t="str">
        <f>IF($B19="","",VLOOKUP($B19,'1MD ELO (3)'!$A$7:$O$22,3))</f>
        <v/>
      </c>
      <c r="H19" s="381"/>
      <c r="I19" s="380" t="str">
        <f>IF($B19="","",VLOOKUP($B19,'1MD ELO (3)'!$A$7:$O$22,4))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7"/>
      <c r="B20" s="377"/>
      <c r="C20" s="377"/>
      <c r="D20" s="377"/>
      <c r="E20" s="377"/>
      <c r="F20" s="377"/>
      <c r="G20" s="377"/>
      <c r="H20" s="377"/>
      <c r="I20" s="377"/>
      <c r="J20" s="377"/>
      <c r="K20" s="377"/>
      <c r="L20" s="377"/>
      <c r="M20" s="377"/>
      <c r="Y20" s="361"/>
      <c r="Z20" s="361"/>
      <c r="AA20" s="361" t="s">
        <v>113</v>
      </c>
      <c r="AB20" s="361">
        <v>120</v>
      </c>
      <c r="AC20" s="361">
        <v>90</v>
      </c>
      <c r="AD20" s="361">
        <v>65</v>
      </c>
      <c r="AE20" s="361">
        <v>55</v>
      </c>
      <c r="AF20" s="361">
        <v>50</v>
      </c>
      <c r="AG20" s="361">
        <v>45</v>
      </c>
      <c r="AH20" s="361">
        <v>40</v>
      </c>
      <c r="AI20" s="361">
        <v>35</v>
      </c>
      <c r="AJ20" s="361">
        <v>25</v>
      </c>
      <c r="AK20" s="361">
        <v>20</v>
      </c>
    </row>
    <row r="21" spans="1:37" ht="13.2" x14ac:dyDescent="0.25">
      <c r="A21" s="377"/>
      <c r="B21" s="377"/>
      <c r="C21" s="377"/>
      <c r="D21" s="377"/>
      <c r="E21" s="377"/>
      <c r="F21" s="377"/>
      <c r="G21" s="377"/>
      <c r="H21" s="377"/>
      <c r="I21" s="377"/>
      <c r="J21" s="377"/>
      <c r="K21" s="377"/>
      <c r="L21" s="377"/>
      <c r="M21" s="377"/>
      <c r="Y21" s="361"/>
      <c r="Z21" s="361"/>
      <c r="AA21" s="361" t="s">
        <v>114</v>
      </c>
      <c r="AB21" s="361">
        <v>90</v>
      </c>
      <c r="AC21" s="361">
        <v>60</v>
      </c>
      <c r="AD21" s="361">
        <v>45</v>
      </c>
      <c r="AE21" s="361">
        <v>34</v>
      </c>
      <c r="AF21" s="361">
        <v>27</v>
      </c>
      <c r="AG21" s="361">
        <v>22</v>
      </c>
      <c r="AH21" s="361">
        <v>18</v>
      </c>
      <c r="AI21" s="361">
        <v>15</v>
      </c>
      <c r="AJ21" s="361">
        <v>12</v>
      </c>
      <c r="AK21" s="361">
        <v>9</v>
      </c>
    </row>
    <row r="22" spans="1:37" ht="18.75" customHeight="1" x14ac:dyDescent="0.25">
      <c r="A22" s="377"/>
      <c r="B22" s="721"/>
      <c r="C22" s="721"/>
      <c r="D22" s="718" t="str">
        <f>E7</f>
        <v/>
      </c>
      <c r="E22" s="718"/>
      <c r="F22" s="718" t="str">
        <f>E9</f>
        <v/>
      </c>
      <c r="G22" s="718"/>
      <c r="H22" s="718" t="str">
        <f>E11</f>
        <v/>
      </c>
      <c r="I22" s="718"/>
      <c r="J22" s="377"/>
      <c r="K22" s="377"/>
      <c r="L22" s="377"/>
      <c r="M22" s="448" t="s">
        <v>107</v>
      </c>
      <c r="Y22" s="361"/>
      <c r="Z22" s="361"/>
      <c r="AA22" s="361" t="s">
        <v>115</v>
      </c>
      <c r="AB22" s="361">
        <v>60</v>
      </c>
      <c r="AC22" s="361">
        <v>40</v>
      </c>
      <c r="AD22" s="361">
        <v>30</v>
      </c>
      <c r="AE22" s="361">
        <v>20</v>
      </c>
      <c r="AF22" s="361">
        <v>18</v>
      </c>
      <c r="AG22" s="361">
        <v>15</v>
      </c>
      <c r="AH22" s="361">
        <v>12</v>
      </c>
      <c r="AI22" s="361">
        <v>10</v>
      </c>
      <c r="AJ22" s="361">
        <v>8</v>
      </c>
      <c r="AK22" s="361">
        <v>6</v>
      </c>
    </row>
    <row r="23" spans="1:37" ht="18.75" customHeight="1" x14ac:dyDescent="0.25">
      <c r="A23" s="389" t="s">
        <v>98</v>
      </c>
      <c r="B23" s="715" t="str">
        <f>E7</f>
        <v/>
      </c>
      <c r="C23" s="715"/>
      <c r="D23" s="717"/>
      <c r="E23" s="717"/>
      <c r="F23" s="716"/>
      <c r="G23" s="716"/>
      <c r="H23" s="716"/>
      <c r="I23" s="716"/>
      <c r="J23" s="377"/>
      <c r="K23" s="377"/>
      <c r="L23" s="377"/>
      <c r="M23" s="449"/>
      <c r="Y23" s="361"/>
      <c r="Z23" s="361"/>
      <c r="AA23" s="361" t="s">
        <v>117</v>
      </c>
      <c r="AB23" s="361">
        <v>40</v>
      </c>
      <c r="AC23" s="361">
        <v>25</v>
      </c>
      <c r="AD23" s="361">
        <v>18</v>
      </c>
      <c r="AE23" s="361">
        <v>13</v>
      </c>
      <c r="AF23" s="361">
        <v>8</v>
      </c>
      <c r="AG23" s="361">
        <v>7</v>
      </c>
      <c r="AH23" s="361">
        <v>6</v>
      </c>
      <c r="AI23" s="361">
        <v>5</v>
      </c>
      <c r="AJ23" s="361">
        <v>4</v>
      </c>
      <c r="AK23" s="361">
        <v>3</v>
      </c>
    </row>
    <row r="24" spans="1:37" ht="18.75" customHeight="1" x14ac:dyDescent="0.25">
      <c r="A24" s="389" t="s">
        <v>116</v>
      </c>
      <c r="B24" s="715" t="str">
        <f>E9</f>
        <v/>
      </c>
      <c r="C24" s="715"/>
      <c r="D24" s="716"/>
      <c r="E24" s="716"/>
      <c r="F24" s="717"/>
      <c r="G24" s="717"/>
      <c r="H24" s="716"/>
      <c r="I24" s="716"/>
      <c r="J24" s="377"/>
      <c r="K24" s="377"/>
      <c r="L24" s="377"/>
      <c r="M24" s="449"/>
      <c r="Y24" s="361"/>
      <c r="Z24" s="361"/>
      <c r="AA24" s="361" t="s">
        <v>118</v>
      </c>
      <c r="AB24" s="361">
        <v>25</v>
      </c>
      <c r="AC24" s="361">
        <v>15</v>
      </c>
      <c r="AD24" s="361">
        <v>13</v>
      </c>
      <c r="AE24" s="361">
        <v>7</v>
      </c>
      <c r="AF24" s="361">
        <v>6</v>
      </c>
      <c r="AG24" s="361">
        <v>5</v>
      </c>
      <c r="AH24" s="361">
        <v>4</v>
      </c>
      <c r="AI24" s="361">
        <v>3</v>
      </c>
      <c r="AJ24" s="361">
        <v>2</v>
      </c>
      <c r="AK24" s="361">
        <v>1</v>
      </c>
    </row>
    <row r="25" spans="1:37" ht="18.75" customHeight="1" x14ac:dyDescent="0.25">
      <c r="A25" s="389" t="s">
        <v>119</v>
      </c>
      <c r="B25" s="715" t="str">
        <f>E11</f>
        <v/>
      </c>
      <c r="C25" s="715"/>
      <c r="D25" s="716"/>
      <c r="E25" s="716"/>
      <c r="F25" s="716"/>
      <c r="G25" s="716"/>
      <c r="H25" s="717"/>
      <c r="I25" s="717"/>
      <c r="J25" s="377"/>
      <c r="K25" s="377"/>
      <c r="L25" s="377"/>
      <c r="M25" s="449"/>
      <c r="Y25" s="361"/>
      <c r="Z25" s="361"/>
      <c r="AA25" s="361" t="s">
        <v>120</v>
      </c>
      <c r="AB25" s="361">
        <v>15</v>
      </c>
      <c r="AC25" s="361">
        <v>10</v>
      </c>
      <c r="AD25" s="361">
        <v>8</v>
      </c>
      <c r="AE25" s="361">
        <v>4</v>
      </c>
      <c r="AF25" s="361">
        <v>3</v>
      </c>
      <c r="AG25" s="361">
        <v>2</v>
      </c>
      <c r="AH25" s="361">
        <v>1</v>
      </c>
      <c r="AI25" s="361">
        <v>0</v>
      </c>
      <c r="AJ25" s="361">
        <v>0</v>
      </c>
      <c r="AK25" s="361">
        <v>0</v>
      </c>
    </row>
    <row r="26" spans="1:37" ht="13.2" x14ac:dyDescent="0.25">
      <c r="A26" s="377"/>
      <c r="B26" s="377"/>
      <c r="C26" s="377"/>
      <c r="D26" s="377"/>
      <c r="E26" s="377"/>
      <c r="F26" s="377"/>
      <c r="G26" s="377"/>
      <c r="H26" s="377"/>
      <c r="I26" s="377"/>
      <c r="J26" s="377"/>
      <c r="K26" s="377"/>
      <c r="L26" s="377"/>
      <c r="M26" s="450"/>
      <c r="Y26" s="361"/>
      <c r="Z26" s="361"/>
      <c r="AA26" s="361" t="s">
        <v>121</v>
      </c>
      <c r="AB26" s="361">
        <v>10</v>
      </c>
      <c r="AC26" s="361">
        <v>6</v>
      </c>
      <c r="AD26" s="361">
        <v>4</v>
      </c>
      <c r="AE26" s="361">
        <v>2</v>
      </c>
      <c r="AF26" s="361">
        <v>1</v>
      </c>
      <c r="AG26" s="361">
        <v>0</v>
      </c>
      <c r="AH26" s="361">
        <v>0</v>
      </c>
      <c r="AI26" s="361">
        <v>0</v>
      </c>
      <c r="AJ26" s="361">
        <v>0</v>
      </c>
      <c r="AK26" s="361">
        <v>0</v>
      </c>
    </row>
    <row r="27" spans="1:37" ht="18.75" customHeight="1" x14ac:dyDescent="0.25">
      <c r="A27" s="377"/>
      <c r="B27" s="721"/>
      <c r="C27" s="721"/>
      <c r="D27" s="718" t="str">
        <f>E13</f>
        <v/>
      </c>
      <c r="E27" s="718"/>
      <c r="F27" s="718" t="str">
        <f>E15</f>
        <v/>
      </c>
      <c r="G27" s="718"/>
      <c r="H27" s="718" t="str">
        <f>E17</f>
        <v/>
      </c>
      <c r="I27" s="718"/>
      <c r="J27" s="718" t="str">
        <f>E19</f>
        <v/>
      </c>
      <c r="K27" s="718"/>
      <c r="L27" s="377"/>
      <c r="M27" s="450"/>
      <c r="Y27" s="361"/>
      <c r="Z27" s="361"/>
      <c r="AA27" s="361" t="s">
        <v>122</v>
      </c>
      <c r="AB27" s="361">
        <v>3</v>
      </c>
      <c r="AC27" s="361">
        <v>2</v>
      </c>
      <c r="AD27" s="361">
        <v>1</v>
      </c>
      <c r="AE27" s="361">
        <v>0</v>
      </c>
      <c r="AF27" s="361">
        <v>0</v>
      </c>
      <c r="AG27" s="361">
        <v>0</v>
      </c>
      <c r="AH27" s="361">
        <v>0</v>
      </c>
      <c r="AI27" s="361">
        <v>0</v>
      </c>
      <c r="AJ27" s="361">
        <v>0</v>
      </c>
      <c r="AK27" s="361">
        <v>0</v>
      </c>
    </row>
    <row r="28" spans="1:37" ht="18.75" customHeight="1" x14ac:dyDescent="0.25">
      <c r="A28" s="389" t="s">
        <v>131</v>
      </c>
      <c r="B28" s="715" t="str">
        <f>E13</f>
        <v/>
      </c>
      <c r="C28" s="715"/>
      <c r="D28" s="717"/>
      <c r="E28" s="717"/>
      <c r="F28" s="716"/>
      <c r="G28" s="716"/>
      <c r="H28" s="716"/>
      <c r="I28" s="716"/>
      <c r="J28" s="718"/>
      <c r="K28" s="718"/>
      <c r="L28" s="377"/>
      <c r="M28" s="449"/>
    </row>
    <row r="29" spans="1:37" ht="18.75" customHeight="1" x14ac:dyDescent="0.25">
      <c r="A29" s="389" t="s">
        <v>139</v>
      </c>
      <c r="B29" s="715" t="str">
        <f>E15</f>
        <v/>
      </c>
      <c r="C29" s="715"/>
      <c r="D29" s="716"/>
      <c r="E29" s="716"/>
      <c r="F29" s="717"/>
      <c r="G29" s="717"/>
      <c r="H29" s="716"/>
      <c r="I29" s="716"/>
      <c r="J29" s="716"/>
      <c r="K29" s="716"/>
      <c r="L29" s="377"/>
      <c r="M29" s="449"/>
    </row>
    <row r="30" spans="1:37" ht="18.75" customHeight="1" x14ac:dyDescent="0.25">
      <c r="A30" s="389" t="s">
        <v>142</v>
      </c>
      <c r="B30" s="715" t="str">
        <f>E17</f>
        <v/>
      </c>
      <c r="C30" s="715"/>
      <c r="D30" s="716"/>
      <c r="E30" s="716"/>
      <c r="F30" s="716"/>
      <c r="G30" s="716"/>
      <c r="H30" s="717"/>
      <c r="I30" s="717"/>
      <c r="J30" s="716"/>
      <c r="K30" s="716"/>
      <c r="L30" s="377"/>
      <c r="M30" s="449"/>
    </row>
    <row r="31" spans="1:37" ht="18.75" customHeight="1" x14ac:dyDescent="0.25">
      <c r="A31" s="389" t="s">
        <v>149</v>
      </c>
      <c r="B31" s="715" t="str">
        <f>E19</f>
        <v/>
      </c>
      <c r="C31" s="715"/>
      <c r="D31" s="716"/>
      <c r="E31" s="716"/>
      <c r="F31" s="716"/>
      <c r="G31" s="716"/>
      <c r="H31" s="718"/>
      <c r="I31" s="718"/>
      <c r="J31" s="717"/>
      <c r="K31" s="717"/>
      <c r="L31" s="377"/>
      <c r="M31" s="449"/>
    </row>
    <row r="32" spans="1:37" ht="18.75" customHeight="1" x14ac:dyDescent="0.25">
      <c r="A32" s="451"/>
      <c r="B32" s="452"/>
      <c r="C32" s="452"/>
      <c r="D32" s="451"/>
      <c r="E32" s="451"/>
      <c r="F32" s="451"/>
      <c r="G32" s="451"/>
      <c r="H32" s="451"/>
      <c r="I32" s="451"/>
      <c r="J32" s="377"/>
      <c r="K32" s="377"/>
      <c r="L32" s="377"/>
      <c r="M32" s="453"/>
    </row>
    <row r="33" spans="1:18" ht="13.2" x14ac:dyDescent="0.25">
      <c r="A33" s="377"/>
      <c r="B33" s="377"/>
      <c r="C33" s="377"/>
      <c r="D33" s="377"/>
      <c r="E33" s="377"/>
      <c r="F33" s="377"/>
      <c r="G33" s="377"/>
      <c r="H33" s="377"/>
      <c r="I33" s="377"/>
      <c r="J33" s="377"/>
      <c r="K33" s="377"/>
      <c r="L33" s="377"/>
      <c r="M33" s="377"/>
    </row>
    <row r="34" spans="1:18" ht="13.2" x14ac:dyDescent="0.25">
      <c r="A34" s="377" t="s">
        <v>82</v>
      </c>
      <c r="B34" s="377"/>
      <c r="C34" s="725" t="str">
        <f>IF(M23=1,B23,IF(M24=1,B24,IF(M25=1,B25,"")))</f>
        <v/>
      </c>
      <c r="D34" s="725"/>
      <c r="E34" s="378" t="s">
        <v>143</v>
      </c>
      <c r="F34" s="725" t="str">
        <f>IF(M28=1,B28,IF(M29=1,B29,IF(M30=1,B30,IF(M31=1,B31,""))))</f>
        <v/>
      </c>
      <c r="G34" s="725"/>
      <c r="H34" s="377"/>
      <c r="I34" s="390"/>
      <c r="J34" s="377"/>
      <c r="K34" s="377"/>
      <c r="L34" s="377"/>
      <c r="M34" s="377"/>
    </row>
    <row r="35" spans="1:18" ht="13.2" x14ac:dyDescent="0.25">
      <c r="A35" s="377"/>
      <c r="B35" s="377"/>
      <c r="C35" s="377"/>
      <c r="D35" s="377"/>
      <c r="E35" s="377"/>
      <c r="F35" s="378"/>
      <c r="G35" s="378"/>
      <c r="H35" s="377"/>
      <c r="I35" s="377"/>
      <c r="J35" s="377"/>
      <c r="K35" s="377"/>
      <c r="L35" s="377"/>
      <c r="M35" s="377"/>
    </row>
    <row r="36" spans="1:18" ht="13.2" x14ac:dyDescent="0.25">
      <c r="A36" s="377" t="s">
        <v>144</v>
      </c>
      <c r="B36" s="377"/>
      <c r="C36" s="725" t="str">
        <f>IF(M23=2,B23,IF(M24=2,B24,IF(M25=2,B25,"")))</f>
        <v/>
      </c>
      <c r="D36" s="725"/>
      <c r="E36" s="378" t="s">
        <v>143</v>
      </c>
      <c r="F36" s="725" t="str">
        <f>IF(M28=2,B28,IF(M29=2,B29,IF(M30=2,B30,IF(M31=2,B31,""))))</f>
        <v/>
      </c>
      <c r="G36" s="725"/>
      <c r="H36" s="377"/>
      <c r="I36" s="390"/>
      <c r="J36" s="377"/>
      <c r="K36" s="377"/>
      <c r="L36" s="377"/>
      <c r="M36" s="377"/>
    </row>
    <row r="37" spans="1:18" ht="13.2" x14ac:dyDescent="0.25">
      <c r="A37" s="377"/>
      <c r="B37" s="377"/>
      <c r="C37" s="378"/>
      <c r="D37" s="378"/>
      <c r="E37" s="378"/>
      <c r="F37" s="378"/>
      <c r="G37" s="378"/>
      <c r="H37" s="377"/>
      <c r="I37" s="377"/>
      <c r="J37" s="377"/>
      <c r="K37" s="377"/>
      <c r="L37" s="377"/>
      <c r="M37" s="377"/>
    </row>
    <row r="38" spans="1:18" ht="13.2" x14ac:dyDescent="0.25">
      <c r="A38" s="377" t="s">
        <v>145</v>
      </c>
      <c r="B38" s="377"/>
      <c r="C38" s="725" t="str">
        <f>IF(M23=3,B23,IF(M24=3,B24,IF(M25=3,B25,"")))</f>
        <v/>
      </c>
      <c r="D38" s="725"/>
      <c r="E38" s="378" t="s">
        <v>143</v>
      </c>
      <c r="F38" s="725" t="str">
        <f>IF(M28=3,B28,IF(M29=3,B29,IF(M30=3,B30,IF(M31=3,B31,""))))</f>
        <v/>
      </c>
      <c r="G38" s="725"/>
      <c r="H38" s="377"/>
      <c r="I38" s="390"/>
      <c r="J38" s="377"/>
      <c r="K38" s="377"/>
      <c r="L38" s="377"/>
      <c r="M38" s="377"/>
    </row>
    <row r="39" spans="1:18" ht="13.2" x14ac:dyDescent="0.25">
      <c r="A39" s="377"/>
      <c r="B39" s="377"/>
      <c r="C39" s="377"/>
      <c r="D39" s="377"/>
      <c r="E39" s="377"/>
      <c r="F39" s="377"/>
      <c r="G39" s="377"/>
      <c r="H39" s="377"/>
      <c r="I39" s="377"/>
      <c r="J39" s="377"/>
      <c r="K39" s="377"/>
      <c r="L39" s="377"/>
      <c r="M39" s="377"/>
    </row>
    <row r="40" spans="1:18" ht="13.2" x14ac:dyDescent="0.25">
      <c r="A40" s="377"/>
      <c r="B40" s="377"/>
      <c r="C40" s="377"/>
      <c r="D40" s="377"/>
      <c r="E40" s="377"/>
      <c r="F40" s="377"/>
      <c r="G40" s="377"/>
      <c r="H40" s="377"/>
      <c r="I40" s="377"/>
      <c r="J40" s="377"/>
      <c r="K40" s="377"/>
      <c r="L40" s="390"/>
      <c r="M40" s="377"/>
    </row>
    <row r="41" spans="1:18" ht="13.2" x14ac:dyDescent="0.25">
      <c r="A41" s="242" t="s">
        <v>54</v>
      </c>
      <c r="B41" s="243"/>
      <c r="C41" s="244"/>
      <c r="D41" s="391" t="s">
        <v>60</v>
      </c>
      <c r="E41" s="392" t="s">
        <v>61</v>
      </c>
      <c r="F41" s="393"/>
      <c r="G41" s="391" t="s">
        <v>60</v>
      </c>
      <c r="H41" s="392" t="s">
        <v>123</v>
      </c>
      <c r="I41" s="394"/>
      <c r="J41" s="392" t="s">
        <v>124</v>
      </c>
      <c r="K41" s="395" t="s">
        <v>125</v>
      </c>
      <c r="L41" s="36"/>
      <c r="M41" s="393"/>
      <c r="P41" s="398"/>
      <c r="Q41" s="398"/>
      <c r="R41" s="399"/>
    </row>
    <row r="42" spans="1:18" ht="13.2" x14ac:dyDescent="0.25">
      <c r="A42" s="400" t="s">
        <v>65</v>
      </c>
      <c r="B42" s="401"/>
      <c r="C42" s="402"/>
      <c r="D42" s="403">
        <v>1</v>
      </c>
      <c r="E42" s="713" t="str">
        <f>IF(D42&gt;$R$44,,UPPER(VLOOKUP(D42,'1MD ELO (3)'!$A$7:$Q$134,2)))</f>
        <v/>
      </c>
      <c r="F42" s="713"/>
      <c r="G42" s="404" t="s">
        <v>66</v>
      </c>
      <c r="H42" s="401"/>
      <c r="I42" s="405"/>
      <c r="J42" s="406"/>
      <c r="K42" s="407" t="s">
        <v>67</v>
      </c>
      <c r="L42" s="408"/>
      <c r="M42" s="420"/>
      <c r="P42" s="410"/>
      <c r="Q42" s="410"/>
      <c r="R42" s="263"/>
    </row>
    <row r="43" spans="1:18" ht="13.2" x14ac:dyDescent="0.25">
      <c r="A43" s="411" t="s">
        <v>126</v>
      </c>
      <c r="B43" s="412"/>
      <c r="C43" s="413"/>
      <c r="D43" s="414">
        <v>2</v>
      </c>
      <c r="E43" s="714" t="str">
        <f>IF(D43&gt;$R$44,,UPPER(VLOOKUP(D43,'1MD ELO (3)'!$A$7:$Q$134,2)))</f>
        <v/>
      </c>
      <c r="F43" s="714"/>
      <c r="G43" s="415" t="s">
        <v>69</v>
      </c>
      <c r="H43" s="416"/>
      <c r="I43" s="417"/>
      <c r="J43" s="260"/>
      <c r="K43" s="418"/>
      <c r="L43" s="390"/>
      <c r="M43" s="419"/>
      <c r="P43" s="263"/>
      <c r="Q43" s="262"/>
      <c r="R43" s="263"/>
    </row>
    <row r="44" spans="1:18" ht="13.2" x14ac:dyDescent="0.25">
      <c r="A44" s="275"/>
      <c r="B44" s="276"/>
      <c r="C44" s="278"/>
      <c r="D44" s="414"/>
      <c r="E44" s="258"/>
      <c r="F44" s="377"/>
      <c r="G44" s="415" t="s">
        <v>70</v>
      </c>
      <c r="H44" s="416"/>
      <c r="I44" s="417"/>
      <c r="J44" s="260"/>
      <c r="K44" s="407" t="s">
        <v>71</v>
      </c>
      <c r="L44" s="408"/>
      <c r="M44" s="420"/>
      <c r="P44" s="410"/>
      <c r="Q44" s="410"/>
      <c r="R44" s="425">
        <f>MIN(4,'1MD ELO (3)'!Q2)</f>
        <v>4</v>
      </c>
    </row>
    <row r="45" spans="1:18" ht="13.2" x14ac:dyDescent="0.25">
      <c r="A45" s="279"/>
      <c r="B45" s="182"/>
      <c r="C45" s="280"/>
      <c r="D45" s="414"/>
      <c r="E45" s="258"/>
      <c r="F45" s="377"/>
      <c r="G45" s="415" t="s">
        <v>72</v>
      </c>
      <c r="H45" s="416"/>
      <c r="I45" s="417"/>
      <c r="J45" s="260"/>
      <c r="K45" s="421"/>
      <c r="L45" s="377"/>
      <c r="M45" s="409"/>
      <c r="P45" s="263"/>
      <c r="Q45" s="262"/>
      <c r="R45" s="263"/>
    </row>
    <row r="46" spans="1:18" ht="13.2" x14ac:dyDescent="0.25">
      <c r="A46" s="281"/>
      <c r="B46" s="282"/>
      <c r="C46" s="283"/>
      <c r="D46" s="414"/>
      <c r="E46" s="258"/>
      <c r="F46" s="377"/>
      <c r="G46" s="415" t="s">
        <v>73</v>
      </c>
      <c r="H46" s="416"/>
      <c r="I46" s="417"/>
      <c r="J46" s="260"/>
      <c r="K46" s="411"/>
      <c r="L46" s="390"/>
      <c r="M46" s="419"/>
      <c r="P46" s="263"/>
      <c r="Q46" s="262"/>
      <c r="R46" s="263"/>
    </row>
    <row r="47" spans="1:18" ht="13.2" x14ac:dyDescent="0.25">
      <c r="A47" s="284"/>
      <c r="B47" s="19"/>
      <c r="C47" s="280"/>
      <c r="D47" s="414"/>
      <c r="E47" s="258"/>
      <c r="F47" s="377"/>
      <c r="G47" s="415" t="s">
        <v>74</v>
      </c>
      <c r="H47" s="416"/>
      <c r="I47" s="417"/>
      <c r="J47" s="260"/>
      <c r="K47" s="407" t="s">
        <v>34</v>
      </c>
      <c r="L47" s="408"/>
      <c r="M47" s="420"/>
      <c r="P47" s="410"/>
      <c r="Q47" s="410"/>
      <c r="R47" s="263"/>
    </row>
    <row r="48" spans="1:18" ht="13.2" x14ac:dyDescent="0.25">
      <c r="A48" s="284"/>
      <c r="B48" s="19"/>
      <c r="C48" s="286"/>
      <c r="D48" s="414"/>
      <c r="E48" s="258"/>
      <c r="F48" s="377"/>
      <c r="G48" s="415" t="s">
        <v>75</v>
      </c>
      <c r="H48" s="416"/>
      <c r="I48" s="417"/>
      <c r="J48" s="260"/>
      <c r="K48" s="421"/>
      <c r="L48" s="377"/>
      <c r="M48" s="409"/>
      <c r="P48" s="263"/>
      <c r="Q48" s="262"/>
      <c r="R48" s="263"/>
    </row>
    <row r="49" spans="1:18" ht="13.2" x14ac:dyDescent="0.25">
      <c r="A49" s="287"/>
      <c r="B49" s="288"/>
      <c r="C49" s="290"/>
      <c r="D49" s="422"/>
      <c r="E49" s="292"/>
      <c r="F49" s="390"/>
      <c r="G49" s="423" t="s">
        <v>76</v>
      </c>
      <c r="H49" s="412"/>
      <c r="I49" s="424"/>
      <c r="J49" s="294"/>
      <c r="K49" s="411">
        <f>L4</f>
        <v>0</v>
      </c>
      <c r="L49" s="390"/>
      <c r="M49" s="419"/>
      <c r="P49" s="263"/>
      <c r="Q49" s="262"/>
      <c r="R49" s="425"/>
    </row>
    <row r="50" spans="1:18" ht="13.2" x14ac:dyDescent="0.25"/>
    <row r="51" spans="1:18" ht="13.2" x14ac:dyDescent="0.25"/>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833" priority="2" operator="equal">
      <formula>"Bye"</formula>
    </cfRule>
  </conditionalFormatting>
  <conditionalFormatting sqref="R44 R49">
    <cfRule type="expression" dxfId="832"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FF00"/>
  </sheetPr>
  <dimension ref="A1:AK54"/>
  <sheetViews>
    <sheetView showZeros="0" zoomScale="85" zoomScaleNormal="85" workbookViewId="0">
      <selection activeCell="O11" sqref="O11"/>
    </sheetView>
  </sheetViews>
  <sheetFormatPr defaultColWidth="8.6640625" defaultRowHeight="12.75" customHeight="1"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19" t="str">
        <f>Altalanos!$A$6</f>
        <v>Diákolimpia / H-B vm</v>
      </c>
      <c r="B1" s="719"/>
      <c r="C1" s="719"/>
      <c r="D1" s="719"/>
      <c r="E1" s="719"/>
      <c r="F1" s="719"/>
      <c r="G1" s="348"/>
      <c r="H1" s="349" t="s">
        <v>83</v>
      </c>
      <c r="I1" s="350"/>
      <c r="J1" s="351"/>
      <c r="L1" s="352"/>
      <c r="M1" s="353"/>
      <c r="N1" s="166"/>
      <c r="O1" s="166"/>
      <c r="P1" s="166"/>
      <c r="Q1" s="165"/>
      <c r="R1" s="166"/>
      <c r="AB1" s="354" t="e">
        <f>IF(Y5=1,CONCATENATE(VLOOKUP(Y3,AA16:AH30,2)),CONCATENATE(VLOOKUP(Y3,AA2:AK13,2)))</f>
        <v>#N/A</v>
      </c>
      <c r="AC1" s="354" t="e">
        <f>IF(Y5=1,CONCATENATE(VLOOKUP(Y3,AA16:AK30,3)),CONCATENATE(VLOOKUP(Y3,AA2:AK13,3)))</f>
        <v>#N/A</v>
      </c>
      <c r="AD1" s="354" t="e">
        <f>IF(Y5=1,CONCATENATE(VLOOKUP(Y3,AA16:AK30,4)),CONCATENATE(VLOOKUP(Y3,AA2:AK13,4)))</f>
        <v>#N/A</v>
      </c>
      <c r="AE1" s="354" t="e">
        <f>IF(Y5=1,CONCATENATE(VLOOKUP(Y3,AA16:AK30,5)),CONCATENATE(VLOOKUP(Y3,AA2:AK13,5)))</f>
        <v>#N/A</v>
      </c>
      <c r="AF1" s="354" t="e">
        <f>IF(Y5=1,CONCATENATE(VLOOKUP(Y3,AA16:AK30,6)),CONCATENATE(VLOOKUP(Y3,AA2:AK13,6)))</f>
        <v>#N/A</v>
      </c>
      <c r="AG1" s="354" t="e">
        <f>IF(Y5=1,CONCATENATE(VLOOKUP(Y3,AA16:AK30,7)),CONCATENATE(VLOOKUP(Y3,AA2:AK13,7)))</f>
        <v>#N/A</v>
      </c>
      <c r="AH1" s="354" t="e">
        <f>IF(Y5=1,CONCATENATE(VLOOKUP(Y3,AA16:AK30,8)),CONCATENATE(VLOOKUP(Y3,AA2:AK13,8)))</f>
        <v>#N/A</v>
      </c>
      <c r="AI1" s="354" t="e">
        <f>IF(Y5=1,CONCATENATE(VLOOKUP(Y3,AA16:AK30,9)),CONCATENATE(VLOOKUP(Y3,AA2:AK13,9)))</f>
        <v>#N/A</v>
      </c>
      <c r="AJ1" s="354" t="e">
        <f>IF(Y5=1,CONCATENATE(VLOOKUP(Y3,AA16:AK30,10)),CONCATENATE(VLOOKUP(Y3,AA2:AK13,10)))</f>
        <v>#N/A</v>
      </c>
      <c r="AK1" s="354" t="e">
        <f>IF(Y5=1,CONCATENATE(VLOOKUP(Y3,AA16:AK30,11)),CONCATENATE(VLOOKUP(Y3,AA2:AK13,11)))</f>
        <v>#N/A</v>
      </c>
    </row>
    <row r="2" spans="1:37" ht="13.2" x14ac:dyDescent="0.25">
      <c r="A2" s="355" t="s">
        <v>32</v>
      </c>
      <c r="B2" s="356"/>
      <c r="C2" s="356"/>
      <c r="D2" s="356"/>
      <c r="E2" s="701">
        <f>Altalanos!$C$8</f>
        <v>0</v>
      </c>
      <c r="F2" s="356"/>
      <c r="G2" s="357"/>
      <c r="H2" s="358"/>
      <c r="I2" s="358"/>
      <c r="J2" s="359"/>
      <c r="K2" s="352"/>
      <c r="L2" s="352"/>
      <c r="M2" s="352"/>
      <c r="N2" s="171"/>
      <c r="O2" s="170"/>
      <c r="P2" s="171"/>
      <c r="Q2" s="170"/>
      <c r="R2" s="171"/>
      <c r="Y2" s="360"/>
      <c r="Z2" s="361"/>
      <c r="AA2" s="361" t="s">
        <v>98</v>
      </c>
      <c r="AB2" s="362">
        <v>150</v>
      </c>
      <c r="AC2" s="362">
        <v>120</v>
      </c>
      <c r="AD2" s="362">
        <v>100</v>
      </c>
      <c r="AE2" s="362">
        <v>80</v>
      </c>
      <c r="AF2" s="362">
        <v>70</v>
      </c>
      <c r="AG2" s="362">
        <v>60</v>
      </c>
      <c r="AH2" s="362">
        <v>55</v>
      </c>
      <c r="AI2" s="362">
        <v>50</v>
      </c>
      <c r="AJ2" s="362">
        <v>45</v>
      </c>
      <c r="AK2" s="362">
        <v>40</v>
      </c>
    </row>
    <row r="3" spans="1:37" ht="13.2" x14ac:dyDescent="0.25">
      <c r="A3" s="56" t="s">
        <v>24</v>
      </c>
      <c r="B3" s="56"/>
      <c r="C3" s="56"/>
      <c r="D3" s="56"/>
      <c r="E3" s="56" t="s">
        <v>13</v>
      </c>
      <c r="F3" s="56"/>
      <c r="G3" s="56"/>
      <c r="H3" s="56" t="s">
        <v>35</v>
      </c>
      <c r="I3" s="56"/>
      <c r="J3" s="173"/>
      <c r="K3" s="56"/>
      <c r="L3" s="57" t="s">
        <v>36</v>
      </c>
      <c r="M3" s="56"/>
      <c r="N3" s="363"/>
      <c r="O3" s="364"/>
      <c r="P3" s="363"/>
      <c r="Q3" s="365" t="s">
        <v>99</v>
      </c>
      <c r="R3" s="362" t="s">
        <v>100</v>
      </c>
      <c r="S3" s="362" t="s">
        <v>127</v>
      </c>
      <c r="Y3" s="361">
        <f>IF(H4="OB","A",IF(H4="IX","W",H4))</f>
        <v>0</v>
      </c>
      <c r="Z3" s="361"/>
      <c r="AA3" s="361" t="s">
        <v>101</v>
      </c>
      <c r="AB3" s="362">
        <v>120</v>
      </c>
      <c r="AC3" s="362">
        <v>90</v>
      </c>
      <c r="AD3" s="362">
        <v>65</v>
      </c>
      <c r="AE3" s="362">
        <v>55</v>
      </c>
      <c r="AF3" s="362">
        <v>50</v>
      </c>
      <c r="AG3" s="362">
        <v>45</v>
      </c>
      <c r="AH3" s="362">
        <v>40</v>
      </c>
      <c r="AI3" s="362">
        <v>35</v>
      </c>
      <c r="AJ3" s="362">
        <v>25</v>
      </c>
      <c r="AK3" s="362">
        <v>20</v>
      </c>
    </row>
    <row r="4" spans="1:37" ht="13.2" x14ac:dyDescent="0.25">
      <c r="A4" s="720" t="str">
        <f>Altalanos!$A$10</f>
        <v>2025. 04. 29-30.</v>
      </c>
      <c r="B4" s="720"/>
      <c r="C4" s="720"/>
      <c r="D4" s="2"/>
      <c r="E4" s="366" t="str">
        <f>Altalanos!$C$10</f>
        <v>Berettyóújfalu</v>
      </c>
      <c r="F4" s="366"/>
      <c r="G4" s="366"/>
      <c r="H4" s="367"/>
      <c r="I4" s="366"/>
      <c r="J4" s="368"/>
      <c r="K4" s="367"/>
      <c r="L4" s="369">
        <f>Altalanos!$E$10</f>
        <v>0</v>
      </c>
      <c r="M4" s="367"/>
      <c r="N4" s="370"/>
      <c r="O4" s="371"/>
      <c r="P4" s="370"/>
      <c r="Q4" s="372" t="s">
        <v>102</v>
      </c>
      <c r="R4" s="373" t="s">
        <v>103</v>
      </c>
      <c r="S4" s="373" t="s">
        <v>129</v>
      </c>
      <c r="Y4" s="361"/>
      <c r="Z4" s="361"/>
      <c r="AA4" s="361" t="s">
        <v>104</v>
      </c>
      <c r="AB4" s="362">
        <v>90</v>
      </c>
      <c r="AC4" s="362">
        <v>60</v>
      </c>
      <c r="AD4" s="362">
        <v>45</v>
      </c>
      <c r="AE4" s="362">
        <v>34</v>
      </c>
      <c r="AF4" s="362">
        <v>27</v>
      </c>
      <c r="AG4" s="362">
        <v>22</v>
      </c>
      <c r="AH4" s="362">
        <v>18</v>
      </c>
      <c r="AI4" s="362">
        <v>15</v>
      </c>
      <c r="AJ4" s="362">
        <v>12</v>
      </c>
      <c r="AK4" s="362">
        <v>9</v>
      </c>
    </row>
    <row r="5" spans="1:37"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Y5" s="361">
        <f>IF(OR(Altalanos!$A$8="F1",Altalanos!$A$8="F2",Altalanos!$A$8="N1",Altalanos!$A$8="N2"),1,2)</f>
        <v>2</v>
      </c>
      <c r="Z5" s="361"/>
      <c r="AA5" s="361" t="s">
        <v>112</v>
      </c>
      <c r="AB5" s="362">
        <v>60</v>
      </c>
      <c r="AC5" s="362">
        <v>40</v>
      </c>
      <c r="AD5" s="362">
        <v>30</v>
      </c>
      <c r="AE5" s="362">
        <v>20</v>
      </c>
      <c r="AF5" s="362">
        <v>18</v>
      </c>
      <c r="AG5" s="362">
        <v>15</v>
      </c>
      <c r="AH5" s="362">
        <v>12</v>
      </c>
      <c r="AI5" s="362">
        <v>10</v>
      </c>
      <c r="AJ5" s="362">
        <v>8</v>
      </c>
      <c r="AK5" s="362">
        <v>6</v>
      </c>
    </row>
    <row r="6" spans="1:37" ht="13.2" x14ac:dyDescent="0.25">
      <c r="A6" s="377"/>
      <c r="B6" s="377"/>
      <c r="C6" s="377"/>
      <c r="D6" s="377"/>
      <c r="E6" s="377"/>
      <c r="F6" s="377"/>
      <c r="G6" s="377"/>
      <c r="H6" s="377"/>
      <c r="I6" s="377"/>
      <c r="J6" s="377"/>
      <c r="K6" s="377"/>
      <c r="L6" s="377"/>
      <c r="M6" s="377"/>
      <c r="Y6" s="361"/>
      <c r="Z6" s="361"/>
      <c r="AA6" s="361" t="s">
        <v>113</v>
      </c>
      <c r="AB6" s="362">
        <v>40</v>
      </c>
      <c r="AC6" s="362">
        <v>25</v>
      </c>
      <c r="AD6" s="362">
        <v>18</v>
      </c>
      <c r="AE6" s="362">
        <v>13</v>
      </c>
      <c r="AF6" s="362">
        <v>10</v>
      </c>
      <c r="AG6" s="362">
        <v>8</v>
      </c>
      <c r="AH6" s="362">
        <v>6</v>
      </c>
      <c r="AI6" s="362">
        <v>5</v>
      </c>
      <c r="AJ6" s="362">
        <v>4</v>
      </c>
      <c r="AK6" s="362">
        <v>3</v>
      </c>
    </row>
    <row r="7" spans="1:37" ht="13.2" x14ac:dyDescent="0.25">
      <c r="A7" s="436" t="s">
        <v>98</v>
      </c>
      <c r="B7" s="442"/>
      <c r="C7" s="239" t="str">
        <f>IF($B7="","",VLOOKUP($B7,'1MD ELO (3)'!$A$7:$O$22,5))</f>
        <v/>
      </c>
      <c r="D7" s="239" t="str">
        <f>IF($B7="","",VLOOKUP($B7,'1MD ELO (3)'!$A$7:$O$22,15))</f>
        <v/>
      </c>
      <c r="E7" s="443" t="str">
        <f>UPPER(IF($B7="","",VLOOKUP($B7,'1MD ELO (3)'!$A$7:$O$22,2)))</f>
        <v/>
      </c>
      <c r="F7" s="444"/>
      <c r="G7" s="443" t="str">
        <f>IF($B7="","",VLOOKUP($B7,'1MD ELO (3)'!$A$7:$O$22,3))</f>
        <v/>
      </c>
      <c r="H7" s="444"/>
      <c r="I7" s="443" t="str">
        <f>IF($B7="","",VLOOKUP($B7,'1MD ELO (3)'!$A$7:$O$22,4))</f>
        <v/>
      </c>
      <c r="J7" s="377"/>
      <c r="K7" s="382"/>
      <c r="L7" s="383" t="str">
        <f>IF(K7="","",CONCATENATE(VLOOKUP($Y$3,$AB$1:$AK$1,K7)," pont"))</f>
        <v/>
      </c>
      <c r="M7" s="384"/>
      <c r="Q7" s="365" t="s">
        <v>99</v>
      </c>
      <c r="R7" s="440" t="s">
        <v>150</v>
      </c>
      <c r="S7" s="440" t="s">
        <v>151</v>
      </c>
      <c r="Y7" s="361"/>
      <c r="Z7" s="361"/>
      <c r="AA7" s="361" t="s">
        <v>114</v>
      </c>
      <c r="AB7" s="362">
        <v>25</v>
      </c>
      <c r="AC7" s="362">
        <v>15</v>
      </c>
      <c r="AD7" s="362">
        <v>13</v>
      </c>
      <c r="AE7" s="362">
        <v>8</v>
      </c>
      <c r="AF7" s="362">
        <v>6</v>
      </c>
      <c r="AG7" s="362">
        <v>4</v>
      </c>
      <c r="AH7" s="362">
        <v>3</v>
      </c>
      <c r="AI7" s="362">
        <v>2</v>
      </c>
      <c r="AJ7" s="362">
        <v>1</v>
      </c>
      <c r="AK7" s="362">
        <v>0</v>
      </c>
    </row>
    <row r="8" spans="1:37" ht="13.2" x14ac:dyDescent="0.25">
      <c r="A8" s="378"/>
      <c r="B8" s="446"/>
      <c r="C8" s="386"/>
      <c r="D8" s="386"/>
      <c r="E8" s="386"/>
      <c r="F8" s="386"/>
      <c r="G8" s="386"/>
      <c r="H8" s="386"/>
      <c r="I8" s="386"/>
      <c r="J8" s="377"/>
      <c r="K8" s="378"/>
      <c r="L8" s="378"/>
      <c r="M8" s="387"/>
      <c r="Q8" s="372" t="s">
        <v>102</v>
      </c>
      <c r="R8" s="441" t="s">
        <v>147</v>
      </c>
      <c r="S8" s="441" t="s">
        <v>152</v>
      </c>
      <c r="Y8" s="361"/>
      <c r="Z8" s="361"/>
      <c r="AA8" s="361" t="s">
        <v>115</v>
      </c>
      <c r="AB8" s="362">
        <v>15</v>
      </c>
      <c r="AC8" s="362">
        <v>10</v>
      </c>
      <c r="AD8" s="362">
        <v>7</v>
      </c>
      <c r="AE8" s="362">
        <v>5</v>
      </c>
      <c r="AF8" s="362">
        <v>4</v>
      </c>
      <c r="AG8" s="362">
        <v>3</v>
      </c>
      <c r="AH8" s="362">
        <v>2</v>
      </c>
      <c r="AI8" s="362">
        <v>1</v>
      </c>
      <c r="AJ8" s="362">
        <v>0</v>
      </c>
      <c r="AK8" s="362">
        <v>0</v>
      </c>
    </row>
    <row r="9" spans="1:37" ht="13.2" x14ac:dyDescent="0.25">
      <c r="A9" s="378" t="s">
        <v>116</v>
      </c>
      <c r="B9" s="447"/>
      <c r="C9" s="239" t="str">
        <f>IF($B9="","",VLOOKUP($B9,'1MD ELO (3)'!$A$7:$O$22,5))</f>
        <v/>
      </c>
      <c r="D9" s="239" t="str">
        <f>IF($B9="","",VLOOKUP($B9,'1MD ELO (3)'!$A$7:$O$22,15))</f>
        <v/>
      </c>
      <c r="E9" s="380" t="str">
        <f>UPPER(IF($B9="","",VLOOKUP($B9,'1MD ELO (3)'!$A$7:$O$22,2)))</f>
        <v/>
      </c>
      <c r="F9" s="381"/>
      <c r="G9" s="380" t="str">
        <f>IF($B9="","",VLOOKUP($B9,'1MD ELO (3)'!$A$7:$O$22,3))</f>
        <v/>
      </c>
      <c r="H9" s="381"/>
      <c r="I9" s="380" t="str">
        <f>IF($B9="","",VLOOKUP($B9,'1MD ELO (3)'!$A$7:$O$22,4))</f>
        <v/>
      </c>
      <c r="J9" s="377"/>
      <c r="K9" s="382"/>
      <c r="L9" s="383" t="str">
        <f>IF(K9="","",CONCATENATE(VLOOKUP($Y$3,$AB$1:$AK$1,K9)," pont"))</f>
        <v/>
      </c>
      <c r="M9" s="384"/>
      <c r="Q9" s="375" t="s">
        <v>110</v>
      </c>
      <c r="R9" s="445" t="s">
        <v>140</v>
      </c>
      <c r="S9" s="445" t="s">
        <v>153</v>
      </c>
      <c r="Y9" s="361"/>
      <c r="Z9" s="361"/>
      <c r="AA9" s="361" t="s">
        <v>117</v>
      </c>
      <c r="AB9" s="362">
        <v>10</v>
      </c>
      <c r="AC9" s="362">
        <v>6</v>
      </c>
      <c r="AD9" s="362">
        <v>4</v>
      </c>
      <c r="AE9" s="362">
        <v>2</v>
      </c>
      <c r="AF9" s="362">
        <v>1</v>
      </c>
      <c r="AG9" s="362">
        <v>0</v>
      </c>
      <c r="AH9" s="362">
        <v>0</v>
      </c>
      <c r="AI9" s="362">
        <v>0</v>
      </c>
      <c r="AJ9" s="362">
        <v>0</v>
      </c>
      <c r="AK9" s="362">
        <v>0</v>
      </c>
    </row>
    <row r="10" spans="1:37" ht="13.2" x14ac:dyDescent="0.25">
      <c r="A10" s="378"/>
      <c r="B10" s="446"/>
      <c r="C10" s="386"/>
      <c r="D10" s="386"/>
      <c r="E10" s="386"/>
      <c r="F10" s="386"/>
      <c r="G10" s="386"/>
      <c r="H10" s="386"/>
      <c r="I10" s="386"/>
      <c r="J10" s="377"/>
      <c r="K10" s="378"/>
      <c r="L10" s="378"/>
      <c r="M10" s="387"/>
      <c r="Y10" s="361"/>
      <c r="Z10" s="361"/>
      <c r="AA10" s="361" t="s">
        <v>118</v>
      </c>
      <c r="AB10" s="362">
        <v>6</v>
      </c>
      <c r="AC10" s="362">
        <v>3</v>
      </c>
      <c r="AD10" s="362">
        <v>2</v>
      </c>
      <c r="AE10" s="362">
        <v>1</v>
      </c>
      <c r="AF10" s="362">
        <v>0</v>
      </c>
      <c r="AG10" s="362">
        <v>0</v>
      </c>
      <c r="AH10" s="362">
        <v>0</v>
      </c>
      <c r="AI10" s="362">
        <v>0</v>
      </c>
      <c r="AJ10" s="362">
        <v>0</v>
      </c>
      <c r="AK10" s="362">
        <v>0</v>
      </c>
    </row>
    <row r="11" spans="1:37" ht="13.2" x14ac:dyDescent="0.25">
      <c r="A11" s="378" t="s">
        <v>119</v>
      </c>
      <c r="B11" s="447"/>
      <c r="C11" s="239" t="str">
        <f>IF($B11="","",VLOOKUP($B11,'1MD ELO (3)'!$A$7:$O$22,5))</f>
        <v/>
      </c>
      <c r="D11" s="239" t="str">
        <f>IF($B11="","",VLOOKUP($B11,'1MD ELO (3)'!$A$7:$O$22,15))</f>
        <v/>
      </c>
      <c r="E11" s="380" t="str">
        <f>UPPER(IF($B11="","",VLOOKUP($B11,'1MD ELO (3)'!$A$7:$O$22,2)))</f>
        <v/>
      </c>
      <c r="F11" s="381"/>
      <c r="G11" s="380" t="str">
        <f>IF($B11="","",VLOOKUP($B11,'1MD ELO (3)'!$A$7:$O$22,3))</f>
        <v/>
      </c>
      <c r="H11" s="381"/>
      <c r="I11" s="380" t="str">
        <f>IF($B11="","",VLOOKUP($B11,'1MD ELO (3)'!$A$7:$O$22,4))</f>
        <v/>
      </c>
      <c r="J11" s="377"/>
      <c r="K11" s="382"/>
      <c r="L11" s="383" t="str">
        <f>IF(K11="","",CONCATENATE(VLOOKUP($Y$3,$AB$1:$AK$1,K11)," pont"))</f>
        <v/>
      </c>
      <c r="M11" s="384"/>
      <c r="Y11" s="361"/>
      <c r="Z11" s="361"/>
      <c r="AA11" s="361" t="s">
        <v>120</v>
      </c>
      <c r="AB11" s="362">
        <v>3</v>
      </c>
      <c r="AC11" s="362">
        <v>2</v>
      </c>
      <c r="AD11" s="362">
        <v>1</v>
      </c>
      <c r="AE11" s="362">
        <v>0</v>
      </c>
      <c r="AF11" s="362">
        <v>0</v>
      </c>
      <c r="AG11" s="362">
        <v>0</v>
      </c>
      <c r="AH11" s="362">
        <v>0</v>
      </c>
      <c r="AI11" s="362">
        <v>0</v>
      </c>
      <c r="AJ11" s="362">
        <v>0</v>
      </c>
      <c r="AK11" s="362">
        <v>0</v>
      </c>
    </row>
    <row r="12" spans="1:37" ht="13.2" x14ac:dyDescent="0.25">
      <c r="A12" s="377"/>
      <c r="B12" s="436"/>
      <c r="C12" s="377"/>
      <c r="D12" s="377"/>
      <c r="E12" s="377"/>
      <c r="F12" s="377"/>
      <c r="G12" s="377"/>
      <c r="H12" s="377"/>
      <c r="I12" s="377"/>
      <c r="J12" s="377"/>
      <c r="K12" s="377"/>
      <c r="L12" s="377"/>
      <c r="M12" s="387"/>
      <c r="Y12" s="361"/>
      <c r="Z12" s="361"/>
      <c r="AA12" s="361" t="s">
        <v>121</v>
      </c>
      <c r="AB12" s="388">
        <v>0</v>
      </c>
      <c r="AC12" s="388">
        <v>0</v>
      </c>
      <c r="AD12" s="388">
        <v>0</v>
      </c>
      <c r="AE12" s="388">
        <v>0</v>
      </c>
      <c r="AF12" s="388">
        <v>0</v>
      </c>
      <c r="AG12" s="388">
        <v>0</v>
      </c>
      <c r="AH12" s="388">
        <v>0</v>
      </c>
      <c r="AI12" s="388">
        <v>0</v>
      </c>
      <c r="AJ12" s="388">
        <v>0</v>
      </c>
      <c r="AK12" s="388">
        <v>0</v>
      </c>
    </row>
    <row r="13" spans="1:37" ht="13.2" x14ac:dyDescent="0.25">
      <c r="A13" s="454" t="s">
        <v>131</v>
      </c>
      <c r="B13" s="455"/>
      <c r="C13" s="239" t="str">
        <f>IF($B13="","",VLOOKUP($B13,'1MD ELO (3)'!$A$7:$O$22,5))</f>
        <v/>
      </c>
      <c r="D13" s="239" t="str">
        <f>IF($B13="","",VLOOKUP($B13,'1MD ELO (3)'!$A$7:$O$22,15))</f>
        <v/>
      </c>
      <c r="E13" s="380" t="str">
        <f>UPPER(IF($B13="","",VLOOKUP($B13,'1MD ELO (3)'!$A$7:$O$22,2)))</f>
        <v/>
      </c>
      <c r="F13" s="381"/>
      <c r="G13" s="380" t="str">
        <f>IF($B13="","",VLOOKUP($B13,'1MD ELO (3)'!$A$7:$O$22,3))</f>
        <v/>
      </c>
      <c r="H13" s="381"/>
      <c r="I13" s="380" t="str">
        <f>IF($B13="","",VLOOKUP($B13,'1MD ELO (3)'!$A$7:$O$22,4))</f>
        <v/>
      </c>
      <c r="J13" s="377"/>
      <c r="K13" s="382"/>
      <c r="L13" s="383" t="str">
        <f>IF(K13="","",CONCATENATE(VLOOKUP($Y$3,$AB$1:$AK$1,K13)," pont"))</f>
        <v/>
      </c>
      <c r="M13" s="384"/>
      <c r="Y13" s="361"/>
      <c r="Z13" s="361"/>
      <c r="AA13" s="361" t="s">
        <v>122</v>
      </c>
      <c r="AB13" s="388">
        <v>0</v>
      </c>
      <c r="AC13" s="388">
        <v>0</v>
      </c>
      <c r="AD13" s="388">
        <v>0</v>
      </c>
      <c r="AE13" s="388">
        <v>0</v>
      </c>
      <c r="AF13" s="388">
        <v>0</v>
      </c>
      <c r="AG13" s="388">
        <v>0</v>
      </c>
      <c r="AH13" s="388">
        <v>0</v>
      </c>
      <c r="AI13" s="388">
        <v>0</v>
      </c>
      <c r="AJ13" s="388">
        <v>0</v>
      </c>
      <c r="AK13" s="388">
        <v>0</v>
      </c>
    </row>
    <row r="14" spans="1:37" ht="13.2" x14ac:dyDescent="0.25">
      <c r="A14" s="378"/>
      <c r="B14" s="446"/>
      <c r="C14" s="386"/>
      <c r="D14" s="386"/>
      <c r="E14" s="386"/>
      <c r="F14" s="386"/>
      <c r="G14" s="386"/>
      <c r="H14" s="386"/>
      <c r="I14" s="386"/>
      <c r="J14" s="377"/>
      <c r="K14" s="378"/>
      <c r="L14" s="378"/>
      <c r="M14" s="387"/>
      <c r="Y14" s="361"/>
      <c r="Z14" s="361"/>
      <c r="AA14" s="361"/>
      <c r="AB14" s="361"/>
      <c r="AC14" s="361"/>
      <c r="AD14" s="361"/>
      <c r="AE14" s="361"/>
      <c r="AF14" s="361"/>
      <c r="AG14" s="361"/>
      <c r="AH14" s="361"/>
      <c r="AI14" s="361"/>
      <c r="AJ14" s="361"/>
      <c r="AK14" s="361"/>
    </row>
    <row r="15" spans="1:37" ht="13.2" x14ac:dyDescent="0.25">
      <c r="A15" s="436" t="s">
        <v>139</v>
      </c>
      <c r="B15" s="456"/>
      <c r="C15" s="239" t="str">
        <f>IF($B15="","",VLOOKUP($B15,'1MD ELO (3)'!$A$7:$O$22,5))</f>
        <v/>
      </c>
      <c r="D15" s="457" t="str">
        <f>IF($B15="","",VLOOKUP($B15,'1MD ELO (3)'!$A$7:$O$22,15))</f>
        <v/>
      </c>
      <c r="E15" s="443" t="str">
        <f>UPPER(IF($B15="","",VLOOKUP($B15,'1MD ELO (3)'!$A$7:$O$22,2)))</f>
        <v/>
      </c>
      <c r="F15" s="444"/>
      <c r="G15" s="443" t="str">
        <f>IF($B15="","",VLOOKUP($B15,'1MD ELO (3)'!$A$7:$O$22,3))</f>
        <v/>
      </c>
      <c r="H15" s="444"/>
      <c r="I15" s="443" t="str">
        <f>IF($B15="","",VLOOKUP($B15,'1MD ELO (3)'!$A$7:$O$22,4))</f>
        <v/>
      </c>
      <c r="J15" s="377"/>
      <c r="K15" s="382"/>
      <c r="L15" s="383" t="str">
        <f>IF(K15="","",CONCATENATE(VLOOKUP($Y$3,$AB$1:$AK$1,K15)," pont"))</f>
        <v/>
      </c>
      <c r="M15" s="384"/>
      <c r="Y15" s="361"/>
      <c r="Z15" s="361"/>
      <c r="AA15" s="361"/>
      <c r="AB15" s="361"/>
      <c r="AC15" s="361"/>
      <c r="AD15" s="361"/>
      <c r="AE15" s="361"/>
      <c r="AF15" s="361"/>
      <c r="AG15" s="361"/>
      <c r="AH15" s="361"/>
      <c r="AI15" s="361"/>
      <c r="AJ15" s="361"/>
      <c r="AK15" s="361"/>
    </row>
    <row r="16" spans="1:37" ht="13.2" x14ac:dyDescent="0.25">
      <c r="A16" s="378"/>
      <c r="B16" s="446"/>
      <c r="C16" s="386"/>
      <c r="D16" s="386"/>
      <c r="E16" s="386"/>
      <c r="F16" s="386"/>
      <c r="G16" s="386"/>
      <c r="H16" s="386"/>
      <c r="I16" s="386"/>
      <c r="J16" s="377"/>
      <c r="K16" s="378"/>
      <c r="L16" s="378"/>
      <c r="M16" s="387"/>
      <c r="Y16" s="361"/>
      <c r="Z16" s="361"/>
      <c r="AA16" s="361" t="s">
        <v>98</v>
      </c>
      <c r="AB16" s="361">
        <v>300</v>
      </c>
      <c r="AC16" s="361">
        <v>250</v>
      </c>
      <c r="AD16" s="361">
        <v>220</v>
      </c>
      <c r="AE16" s="361">
        <v>180</v>
      </c>
      <c r="AF16" s="361">
        <v>160</v>
      </c>
      <c r="AG16" s="361">
        <v>150</v>
      </c>
      <c r="AH16" s="361">
        <v>140</v>
      </c>
      <c r="AI16" s="361">
        <v>130</v>
      </c>
      <c r="AJ16" s="361">
        <v>120</v>
      </c>
      <c r="AK16" s="361">
        <v>110</v>
      </c>
    </row>
    <row r="17" spans="1:37" ht="13.2" x14ac:dyDescent="0.25">
      <c r="A17" s="378" t="s">
        <v>142</v>
      </c>
      <c r="B17" s="447"/>
      <c r="C17" s="239" t="str">
        <f>IF($B17="","",VLOOKUP($B17,'1MD ELO (3)'!$A$7:$O$22,5))</f>
        <v/>
      </c>
      <c r="D17" s="239" t="str">
        <f>IF($B17="","",VLOOKUP($B17,'1MD ELO (3)'!$A$7:$O$22,15))</f>
        <v/>
      </c>
      <c r="E17" s="380" t="str">
        <f>UPPER(IF($B17="","",VLOOKUP($B17,'1MD ELO (3)'!$A$7:$O$22,2)))</f>
        <v/>
      </c>
      <c r="F17" s="381"/>
      <c r="G17" s="380" t="str">
        <f>IF($B17="","",VLOOKUP($B17,'1MD ELO (3)'!$A$7:$O$22,3))</f>
        <v/>
      </c>
      <c r="H17" s="381"/>
      <c r="I17" s="380" t="str">
        <f>IF($B17="","",VLOOKUP($B17,'1MD ELO (3)'!$A$7:$O$22,4))</f>
        <v/>
      </c>
      <c r="J17" s="377"/>
      <c r="K17" s="382"/>
      <c r="L17" s="383" t="str">
        <f>IF(K17="","",CONCATENATE(VLOOKUP($Y$3,$AB$1:$AK$1,K17)," pont"))</f>
        <v/>
      </c>
      <c r="M17" s="384"/>
      <c r="Y17" s="361"/>
      <c r="Z17" s="361"/>
      <c r="AA17" s="361" t="s">
        <v>101</v>
      </c>
      <c r="AB17" s="361">
        <v>250</v>
      </c>
      <c r="AC17" s="361">
        <v>200</v>
      </c>
      <c r="AD17" s="361">
        <v>160</v>
      </c>
      <c r="AE17" s="361">
        <v>140</v>
      </c>
      <c r="AF17" s="361">
        <v>120</v>
      </c>
      <c r="AG17" s="361">
        <v>110</v>
      </c>
      <c r="AH17" s="361">
        <v>100</v>
      </c>
      <c r="AI17" s="361">
        <v>90</v>
      </c>
      <c r="AJ17" s="361">
        <v>80</v>
      </c>
      <c r="AK17" s="361">
        <v>70</v>
      </c>
    </row>
    <row r="18" spans="1:37" ht="13.2" x14ac:dyDescent="0.25">
      <c r="A18" s="378"/>
      <c r="B18" s="446"/>
      <c r="C18" s="386"/>
      <c r="D18" s="386"/>
      <c r="E18" s="386"/>
      <c r="F18" s="386"/>
      <c r="G18" s="386"/>
      <c r="H18" s="386"/>
      <c r="I18" s="386"/>
      <c r="J18" s="377"/>
      <c r="K18" s="378"/>
      <c r="L18" s="378"/>
      <c r="M18" s="387"/>
      <c r="Y18" s="361"/>
      <c r="Z18" s="361"/>
      <c r="AA18" s="361" t="s">
        <v>104</v>
      </c>
      <c r="AB18" s="361">
        <v>200</v>
      </c>
      <c r="AC18" s="361">
        <v>150</v>
      </c>
      <c r="AD18" s="361">
        <v>130</v>
      </c>
      <c r="AE18" s="361">
        <v>110</v>
      </c>
      <c r="AF18" s="361">
        <v>95</v>
      </c>
      <c r="AG18" s="361">
        <v>80</v>
      </c>
      <c r="AH18" s="361">
        <v>70</v>
      </c>
      <c r="AI18" s="361">
        <v>60</v>
      </c>
      <c r="AJ18" s="361">
        <v>55</v>
      </c>
      <c r="AK18" s="361">
        <v>50</v>
      </c>
    </row>
    <row r="19" spans="1:37" ht="13.2" x14ac:dyDescent="0.25">
      <c r="A19" s="454" t="s">
        <v>149</v>
      </c>
      <c r="B19" s="447"/>
      <c r="C19" s="239" t="str">
        <f>IF($B19="","",VLOOKUP($B19,'1MD ELO (3)'!$A$7:$O$22,5))</f>
        <v/>
      </c>
      <c r="D19" s="239" t="str">
        <f>IF($B19="","",VLOOKUP($B19,'1MD ELO (3)'!$A$7:$O$22,15))</f>
        <v/>
      </c>
      <c r="E19" s="380" t="str">
        <f>UPPER(IF($B19="","",VLOOKUP($B19,'1MD ELO (3)'!$A$7:$O$22,2)))</f>
        <v/>
      </c>
      <c r="F19" s="381"/>
      <c r="G19" s="380" t="str">
        <f>IF($B19="","",VLOOKUP($B19,'1MD ELO (3)'!$A$7:$O$22,3))</f>
        <v/>
      </c>
      <c r="H19" s="381"/>
      <c r="I19" s="380" t="str">
        <f>IF($B19="","",VLOOKUP($B19,'1MD ELO (3)'!$A$7:$O$22,4))</f>
        <v/>
      </c>
      <c r="J19" s="377"/>
      <c r="K19" s="382"/>
      <c r="L19" s="383" t="str">
        <f>IF(K19="","",CONCATENATE(VLOOKUP($Y$3,$AB$1:$AK$1,K19)," pont"))</f>
        <v/>
      </c>
      <c r="M19" s="384"/>
      <c r="Y19" s="361"/>
      <c r="Z19" s="361"/>
      <c r="AA19" s="361" t="s">
        <v>112</v>
      </c>
      <c r="AB19" s="361">
        <v>150</v>
      </c>
      <c r="AC19" s="361">
        <v>120</v>
      </c>
      <c r="AD19" s="361">
        <v>100</v>
      </c>
      <c r="AE19" s="361">
        <v>80</v>
      </c>
      <c r="AF19" s="361">
        <v>70</v>
      </c>
      <c r="AG19" s="361">
        <v>60</v>
      </c>
      <c r="AH19" s="361">
        <v>55</v>
      </c>
      <c r="AI19" s="361">
        <v>50</v>
      </c>
      <c r="AJ19" s="361">
        <v>45</v>
      </c>
      <c r="AK19" s="361">
        <v>40</v>
      </c>
    </row>
    <row r="20" spans="1:37" ht="13.2" x14ac:dyDescent="0.25">
      <c r="A20" s="378"/>
      <c r="B20" s="446"/>
      <c r="C20" s="386"/>
      <c r="D20" s="386"/>
      <c r="E20" s="386"/>
      <c r="F20" s="386"/>
      <c r="G20" s="386"/>
      <c r="H20" s="386"/>
      <c r="I20" s="386"/>
      <c r="J20" s="377"/>
      <c r="K20" s="378"/>
      <c r="L20" s="378"/>
      <c r="M20" s="387"/>
      <c r="Y20" s="361"/>
      <c r="Z20" s="361"/>
      <c r="AA20" s="361" t="s">
        <v>104</v>
      </c>
      <c r="AB20" s="361">
        <v>200</v>
      </c>
      <c r="AC20" s="361">
        <v>150</v>
      </c>
      <c r="AD20" s="361">
        <v>130</v>
      </c>
      <c r="AE20" s="361">
        <v>110</v>
      </c>
      <c r="AF20" s="361">
        <v>95</v>
      </c>
      <c r="AG20" s="361">
        <v>80</v>
      </c>
      <c r="AH20" s="361">
        <v>70</v>
      </c>
      <c r="AI20" s="361">
        <v>60</v>
      </c>
      <c r="AJ20" s="361">
        <v>55</v>
      </c>
      <c r="AK20" s="361">
        <v>50</v>
      </c>
    </row>
    <row r="21" spans="1:37" ht="13.2" x14ac:dyDescent="0.25">
      <c r="A21" s="454" t="s">
        <v>154</v>
      </c>
      <c r="B21" s="447"/>
      <c r="C21" s="239" t="str">
        <f>IF($B21="","",VLOOKUP($B21,'1MD ELO (3)'!$A$7:$O$22,5))</f>
        <v/>
      </c>
      <c r="D21" s="239" t="str">
        <f>IF($B21="","",VLOOKUP($B21,'1MD ELO (3)'!$A$7:$O$22,15))</f>
        <v/>
      </c>
      <c r="E21" s="380" t="str">
        <f>UPPER(IF($B21="","",VLOOKUP($B21,'1MD ELO (3)'!$A$7:$O$22,2)))</f>
        <v/>
      </c>
      <c r="F21" s="381"/>
      <c r="G21" s="380" t="str">
        <f>IF($B21="","",VLOOKUP($B21,'1MD ELO (3)'!$A$7:$O$22,3))</f>
        <v/>
      </c>
      <c r="H21" s="381"/>
      <c r="I21" s="380" t="str">
        <f>IF($B21="","",VLOOKUP($B21,'1MD ELO (3)'!$A$7:$O$22,4))</f>
        <v/>
      </c>
      <c r="J21" s="377"/>
      <c r="K21" s="382"/>
      <c r="L21" s="383" t="str">
        <f>IF(K21="","",CONCATENATE(VLOOKUP($Y$3,$AB$1:$AK$1,K21)," pont"))</f>
        <v/>
      </c>
      <c r="M21" s="384"/>
      <c r="Y21" s="361"/>
      <c r="Z21" s="361"/>
      <c r="AA21" s="361" t="s">
        <v>112</v>
      </c>
      <c r="AB21" s="361">
        <v>150</v>
      </c>
      <c r="AC21" s="361">
        <v>120</v>
      </c>
      <c r="AD21" s="361">
        <v>100</v>
      </c>
      <c r="AE21" s="361">
        <v>80</v>
      </c>
      <c r="AF21" s="361">
        <v>70</v>
      </c>
      <c r="AG21" s="361">
        <v>60</v>
      </c>
      <c r="AH21" s="361">
        <v>55</v>
      </c>
      <c r="AI21" s="361">
        <v>50</v>
      </c>
      <c r="AJ21" s="361">
        <v>45</v>
      </c>
      <c r="AK21" s="361">
        <v>40</v>
      </c>
    </row>
    <row r="22" spans="1:37" ht="13.2" x14ac:dyDescent="0.25">
      <c r="A22" s="377"/>
      <c r="B22" s="377"/>
      <c r="C22" s="377"/>
      <c r="D22" s="377"/>
      <c r="E22" s="377"/>
      <c r="F22" s="377"/>
      <c r="G22" s="377"/>
      <c r="H22" s="377"/>
      <c r="I22" s="377"/>
      <c r="J22" s="377"/>
      <c r="K22" s="377"/>
      <c r="L22" s="377"/>
      <c r="M22" s="377"/>
      <c r="Y22" s="361"/>
      <c r="Z22" s="361"/>
      <c r="AA22" s="361" t="s">
        <v>113</v>
      </c>
      <c r="AB22" s="361">
        <v>120</v>
      </c>
      <c r="AC22" s="361">
        <v>90</v>
      </c>
      <c r="AD22" s="361">
        <v>65</v>
      </c>
      <c r="AE22" s="361">
        <v>55</v>
      </c>
      <c r="AF22" s="361">
        <v>50</v>
      </c>
      <c r="AG22" s="361">
        <v>45</v>
      </c>
      <c r="AH22" s="361">
        <v>40</v>
      </c>
      <c r="AI22" s="361">
        <v>35</v>
      </c>
      <c r="AJ22" s="361">
        <v>25</v>
      </c>
      <c r="AK22" s="361">
        <v>20</v>
      </c>
    </row>
    <row r="23" spans="1:37" ht="13.2" x14ac:dyDescent="0.25">
      <c r="A23" s="377"/>
      <c r="B23" s="377"/>
      <c r="C23" s="377"/>
      <c r="D23" s="377"/>
      <c r="E23" s="377"/>
      <c r="F23" s="377"/>
      <c r="G23" s="377"/>
      <c r="H23" s="377"/>
      <c r="I23" s="377"/>
      <c r="J23" s="377"/>
      <c r="K23" s="377"/>
      <c r="L23" s="377"/>
      <c r="M23" s="377"/>
      <c r="Y23" s="361"/>
      <c r="Z23" s="361"/>
      <c r="AA23" s="361" t="s">
        <v>114</v>
      </c>
      <c r="AB23" s="361">
        <v>90</v>
      </c>
      <c r="AC23" s="361">
        <v>60</v>
      </c>
      <c r="AD23" s="361">
        <v>45</v>
      </c>
      <c r="AE23" s="361">
        <v>34</v>
      </c>
      <c r="AF23" s="361">
        <v>27</v>
      </c>
      <c r="AG23" s="361">
        <v>22</v>
      </c>
      <c r="AH23" s="361">
        <v>18</v>
      </c>
      <c r="AI23" s="361">
        <v>15</v>
      </c>
      <c r="AJ23" s="361">
        <v>12</v>
      </c>
      <c r="AK23" s="361">
        <v>9</v>
      </c>
    </row>
    <row r="24" spans="1:37" ht="18.75" customHeight="1" x14ac:dyDescent="0.25">
      <c r="A24" s="377"/>
      <c r="B24" s="721"/>
      <c r="C24" s="721"/>
      <c r="D24" s="718" t="str">
        <f>E7</f>
        <v/>
      </c>
      <c r="E24" s="718"/>
      <c r="F24" s="718" t="str">
        <f>E9</f>
        <v/>
      </c>
      <c r="G24" s="718"/>
      <c r="H24" s="718" t="str">
        <f>E11</f>
        <v/>
      </c>
      <c r="I24" s="718"/>
      <c r="J24" s="718" t="str">
        <f>E13</f>
        <v/>
      </c>
      <c r="K24" s="718"/>
      <c r="L24" s="377"/>
      <c r="M24" s="448" t="s">
        <v>107</v>
      </c>
      <c r="Y24" s="361"/>
      <c r="Z24" s="361"/>
      <c r="AA24" s="361" t="s">
        <v>115</v>
      </c>
      <c r="AB24" s="361">
        <v>60</v>
      </c>
      <c r="AC24" s="361">
        <v>40</v>
      </c>
      <c r="AD24" s="361">
        <v>30</v>
      </c>
      <c r="AE24" s="361">
        <v>20</v>
      </c>
      <c r="AF24" s="361">
        <v>18</v>
      </c>
      <c r="AG24" s="361">
        <v>15</v>
      </c>
      <c r="AH24" s="361">
        <v>12</v>
      </c>
      <c r="AI24" s="361">
        <v>10</v>
      </c>
      <c r="AJ24" s="361">
        <v>8</v>
      </c>
      <c r="AK24" s="361">
        <v>6</v>
      </c>
    </row>
    <row r="25" spans="1:37" ht="18.75" customHeight="1" x14ac:dyDescent="0.25">
      <c r="A25" s="389" t="s">
        <v>98</v>
      </c>
      <c r="B25" s="715" t="str">
        <f>E7</f>
        <v/>
      </c>
      <c r="C25" s="715"/>
      <c r="D25" s="717"/>
      <c r="E25" s="717"/>
      <c r="F25" s="716"/>
      <c r="G25" s="716"/>
      <c r="H25" s="716"/>
      <c r="I25" s="716"/>
      <c r="J25" s="718"/>
      <c r="K25" s="718"/>
      <c r="L25" s="377"/>
      <c r="M25" s="449"/>
      <c r="Y25" s="361"/>
      <c r="Z25" s="361"/>
      <c r="AA25" s="361" t="s">
        <v>117</v>
      </c>
      <c r="AB25" s="361">
        <v>40</v>
      </c>
      <c r="AC25" s="361">
        <v>25</v>
      </c>
      <c r="AD25" s="361">
        <v>18</v>
      </c>
      <c r="AE25" s="361">
        <v>13</v>
      </c>
      <c r="AF25" s="361">
        <v>8</v>
      </c>
      <c r="AG25" s="361">
        <v>7</v>
      </c>
      <c r="AH25" s="361">
        <v>6</v>
      </c>
      <c r="AI25" s="361">
        <v>5</v>
      </c>
      <c r="AJ25" s="361">
        <v>4</v>
      </c>
      <c r="AK25" s="361">
        <v>3</v>
      </c>
    </row>
    <row r="26" spans="1:37" ht="18.75" customHeight="1" x14ac:dyDescent="0.25">
      <c r="A26" s="389" t="s">
        <v>116</v>
      </c>
      <c r="B26" s="715" t="str">
        <f>E9</f>
        <v/>
      </c>
      <c r="C26" s="715"/>
      <c r="D26" s="716"/>
      <c r="E26" s="716"/>
      <c r="F26" s="717"/>
      <c r="G26" s="717"/>
      <c r="H26" s="716"/>
      <c r="I26" s="716"/>
      <c r="J26" s="716"/>
      <c r="K26" s="716"/>
      <c r="L26" s="377"/>
      <c r="M26" s="449"/>
      <c r="Y26" s="361"/>
      <c r="Z26" s="361"/>
      <c r="AA26" s="361" t="s">
        <v>118</v>
      </c>
      <c r="AB26" s="361">
        <v>25</v>
      </c>
      <c r="AC26" s="361">
        <v>15</v>
      </c>
      <c r="AD26" s="361">
        <v>13</v>
      </c>
      <c r="AE26" s="361">
        <v>7</v>
      </c>
      <c r="AF26" s="361">
        <v>6</v>
      </c>
      <c r="AG26" s="361">
        <v>5</v>
      </c>
      <c r="AH26" s="361">
        <v>4</v>
      </c>
      <c r="AI26" s="361">
        <v>3</v>
      </c>
      <c r="AJ26" s="361">
        <v>2</v>
      </c>
      <c r="AK26" s="361">
        <v>1</v>
      </c>
    </row>
    <row r="27" spans="1:37" ht="18.75" customHeight="1" x14ac:dyDescent="0.25">
      <c r="A27" s="389" t="s">
        <v>119</v>
      </c>
      <c r="B27" s="715" t="str">
        <f>E11</f>
        <v/>
      </c>
      <c r="C27" s="715"/>
      <c r="D27" s="716"/>
      <c r="E27" s="716"/>
      <c r="F27" s="716"/>
      <c r="G27" s="716"/>
      <c r="H27" s="717"/>
      <c r="I27" s="717"/>
      <c r="J27" s="716"/>
      <c r="K27" s="716"/>
      <c r="L27" s="377"/>
      <c r="M27" s="449"/>
      <c r="Y27" s="361"/>
      <c r="Z27" s="361"/>
      <c r="AA27" s="361" t="s">
        <v>120</v>
      </c>
      <c r="AB27" s="361">
        <v>15</v>
      </c>
      <c r="AC27" s="361">
        <v>10</v>
      </c>
      <c r="AD27" s="361">
        <v>8</v>
      </c>
      <c r="AE27" s="361">
        <v>4</v>
      </c>
      <c r="AF27" s="361">
        <v>3</v>
      </c>
      <c r="AG27" s="361">
        <v>2</v>
      </c>
      <c r="AH27" s="361">
        <v>1</v>
      </c>
      <c r="AI27" s="361">
        <v>0</v>
      </c>
      <c r="AJ27" s="361">
        <v>0</v>
      </c>
      <c r="AK27" s="361">
        <v>0</v>
      </c>
    </row>
    <row r="28" spans="1:37" ht="18.75" customHeight="1" x14ac:dyDescent="0.25">
      <c r="A28" s="458" t="s">
        <v>131</v>
      </c>
      <c r="B28" s="715" t="str">
        <f>E13</f>
        <v/>
      </c>
      <c r="C28" s="715"/>
      <c r="D28" s="716"/>
      <c r="E28" s="716"/>
      <c r="F28" s="716"/>
      <c r="G28" s="716"/>
      <c r="H28" s="718"/>
      <c r="I28" s="718"/>
      <c r="J28" s="717"/>
      <c r="K28" s="717"/>
      <c r="L28" s="377"/>
      <c r="M28" s="449"/>
      <c r="Y28" s="361"/>
      <c r="Z28" s="361"/>
      <c r="AA28" s="361" t="s">
        <v>120</v>
      </c>
      <c r="AB28" s="361">
        <v>15</v>
      </c>
      <c r="AC28" s="361">
        <v>10</v>
      </c>
      <c r="AD28" s="361">
        <v>8</v>
      </c>
      <c r="AE28" s="361">
        <v>4</v>
      </c>
      <c r="AF28" s="361">
        <v>3</v>
      </c>
      <c r="AG28" s="361">
        <v>2</v>
      </c>
      <c r="AH28" s="361">
        <v>1</v>
      </c>
      <c r="AI28" s="361">
        <v>0</v>
      </c>
      <c r="AJ28" s="361">
        <v>0</v>
      </c>
      <c r="AK28" s="361">
        <v>0</v>
      </c>
    </row>
    <row r="29" spans="1:37" ht="13.2" x14ac:dyDescent="0.25">
      <c r="A29" s="377"/>
      <c r="B29" s="377"/>
      <c r="C29" s="377"/>
      <c r="D29" s="377"/>
      <c r="E29" s="377"/>
      <c r="F29" s="377"/>
      <c r="G29" s="377"/>
      <c r="H29" s="377"/>
      <c r="I29" s="377"/>
      <c r="J29" s="377"/>
      <c r="K29" s="377"/>
      <c r="L29" s="377"/>
      <c r="M29" s="450"/>
      <c r="Y29" s="361"/>
      <c r="Z29" s="361"/>
      <c r="AA29" s="361" t="s">
        <v>121</v>
      </c>
      <c r="AB29" s="361">
        <v>10</v>
      </c>
      <c r="AC29" s="361">
        <v>6</v>
      </c>
      <c r="AD29" s="361">
        <v>4</v>
      </c>
      <c r="AE29" s="361">
        <v>2</v>
      </c>
      <c r="AF29" s="361">
        <v>1</v>
      </c>
      <c r="AG29" s="361">
        <v>0</v>
      </c>
      <c r="AH29" s="361">
        <v>0</v>
      </c>
      <c r="AI29" s="361">
        <v>0</v>
      </c>
      <c r="AJ29" s="361">
        <v>0</v>
      </c>
      <c r="AK29" s="361">
        <v>0</v>
      </c>
    </row>
    <row r="30" spans="1:37" ht="18.75" customHeight="1" x14ac:dyDescent="0.25">
      <c r="A30" s="377"/>
      <c r="B30" s="721"/>
      <c r="C30" s="721"/>
      <c r="D30" s="718" t="str">
        <f>E15</f>
        <v/>
      </c>
      <c r="E30" s="718"/>
      <c r="F30" s="718" t="str">
        <f>E17</f>
        <v/>
      </c>
      <c r="G30" s="718"/>
      <c r="H30" s="718" t="str">
        <f>E19</f>
        <v/>
      </c>
      <c r="I30" s="718"/>
      <c r="J30" s="718" t="str">
        <f>E21</f>
        <v/>
      </c>
      <c r="K30" s="718"/>
      <c r="L30" s="377"/>
      <c r="M30" s="450"/>
      <c r="Y30" s="361"/>
      <c r="Z30" s="361"/>
      <c r="AA30" s="361" t="s">
        <v>122</v>
      </c>
      <c r="AB30" s="361">
        <v>3</v>
      </c>
      <c r="AC30" s="361">
        <v>2</v>
      </c>
      <c r="AD30" s="361">
        <v>1</v>
      </c>
      <c r="AE30" s="361">
        <v>0</v>
      </c>
      <c r="AF30" s="361">
        <v>0</v>
      </c>
      <c r="AG30" s="361">
        <v>0</v>
      </c>
      <c r="AH30" s="361">
        <v>0</v>
      </c>
      <c r="AI30" s="361">
        <v>0</v>
      </c>
      <c r="AJ30" s="361">
        <v>0</v>
      </c>
      <c r="AK30" s="361">
        <v>0</v>
      </c>
    </row>
    <row r="31" spans="1:37" ht="18.75" customHeight="1" x14ac:dyDescent="0.25">
      <c r="A31" s="458" t="s">
        <v>139</v>
      </c>
      <c r="B31" s="715" t="str">
        <f>E15</f>
        <v/>
      </c>
      <c r="C31" s="715"/>
      <c r="D31" s="717"/>
      <c r="E31" s="717"/>
      <c r="F31" s="716"/>
      <c r="G31" s="716"/>
      <c r="H31" s="716"/>
      <c r="I31" s="716"/>
      <c r="J31" s="718"/>
      <c r="K31" s="718"/>
      <c r="L31" s="377"/>
      <c r="M31" s="449"/>
    </row>
    <row r="32" spans="1:37" ht="18.75" customHeight="1" x14ac:dyDescent="0.25">
      <c r="A32" s="458" t="s">
        <v>142</v>
      </c>
      <c r="B32" s="715" t="str">
        <f>E17</f>
        <v/>
      </c>
      <c r="C32" s="715"/>
      <c r="D32" s="716"/>
      <c r="E32" s="716"/>
      <c r="F32" s="717"/>
      <c r="G32" s="717"/>
      <c r="H32" s="716"/>
      <c r="I32" s="716"/>
      <c r="J32" s="716"/>
      <c r="K32" s="716"/>
      <c r="L32" s="377"/>
      <c r="M32" s="449"/>
    </row>
    <row r="33" spans="1:18" ht="18.75" customHeight="1" x14ac:dyDescent="0.25">
      <c r="A33" s="458" t="s">
        <v>149</v>
      </c>
      <c r="B33" s="715" t="str">
        <f>E19</f>
        <v/>
      </c>
      <c r="C33" s="715"/>
      <c r="D33" s="716"/>
      <c r="E33" s="716"/>
      <c r="F33" s="716"/>
      <c r="G33" s="716"/>
      <c r="H33" s="717"/>
      <c r="I33" s="717"/>
      <c r="J33" s="716"/>
      <c r="K33" s="716"/>
      <c r="L33" s="377"/>
      <c r="M33" s="449"/>
    </row>
    <row r="34" spans="1:18" ht="18.75" customHeight="1" x14ac:dyDescent="0.25">
      <c r="A34" s="458" t="s">
        <v>154</v>
      </c>
      <c r="B34" s="715" t="str">
        <f>E21</f>
        <v/>
      </c>
      <c r="C34" s="715"/>
      <c r="D34" s="716"/>
      <c r="E34" s="716"/>
      <c r="F34" s="716"/>
      <c r="G34" s="716"/>
      <c r="H34" s="718"/>
      <c r="I34" s="718"/>
      <c r="J34" s="717"/>
      <c r="K34" s="717"/>
      <c r="L34" s="377"/>
      <c r="M34" s="449"/>
    </row>
    <row r="35" spans="1:18" ht="18.75" customHeight="1" x14ac:dyDescent="0.25">
      <c r="A35" s="451"/>
      <c r="B35" s="452"/>
      <c r="C35" s="452"/>
      <c r="D35" s="451"/>
      <c r="E35" s="451"/>
      <c r="F35" s="451"/>
      <c r="G35" s="451"/>
      <c r="H35" s="451"/>
      <c r="I35" s="451"/>
      <c r="J35" s="377"/>
      <c r="K35" s="377"/>
      <c r="L35" s="377"/>
      <c r="M35" s="453"/>
    </row>
    <row r="36" spans="1:18" ht="13.2" x14ac:dyDescent="0.25">
      <c r="A36" s="377"/>
      <c r="B36" s="377"/>
      <c r="C36" s="377"/>
      <c r="D36" s="377"/>
      <c r="E36" s="377"/>
      <c r="F36" s="377"/>
      <c r="G36" s="377"/>
      <c r="H36" s="377"/>
      <c r="I36" s="377"/>
      <c r="J36" s="377"/>
      <c r="K36" s="377"/>
      <c r="L36" s="377"/>
      <c r="M36" s="377"/>
    </row>
    <row r="37" spans="1:18" ht="13.2" x14ac:dyDescent="0.25">
      <c r="A37" s="377" t="s">
        <v>82</v>
      </c>
      <c r="B37" s="377"/>
      <c r="C37" s="725" t="str">
        <f>IF(M25=1,B25,IF(M26=1,B26,IF(M27=1,B27,IF(M28=1,B28,""))))</f>
        <v/>
      </c>
      <c r="D37" s="725"/>
      <c r="E37" s="378" t="s">
        <v>143</v>
      </c>
      <c r="F37" s="725" t="str">
        <f>IF(M31=1,B31,IF(M32=1,B32,IF(M33=1,B33,IF(M34=1,B34,""))))</f>
        <v/>
      </c>
      <c r="G37" s="725"/>
      <c r="H37" s="377"/>
      <c r="I37" s="390"/>
      <c r="J37" s="377"/>
      <c r="K37" s="377"/>
      <c r="L37" s="377"/>
      <c r="M37" s="377"/>
    </row>
    <row r="38" spans="1:18" ht="13.2" x14ac:dyDescent="0.25">
      <c r="A38" s="377"/>
      <c r="B38" s="377"/>
      <c r="C38" s="377"/>
      <c r="D38" s="377"/>
      <c r="E38" s="377"/>
      <c r="F38" s="378"/>
      <c r="G38" s="378"/>
      <c r="H38" s="377"/>
      <c r="I38" s="377"/>
      <c r="J38" s="377"/>
      <c r="K38" s="377"/>
      <c r="L38" s="377"/>
      <c r="M38" s="377"/>
    </row>
    <row r="39" spans="1:18" ht="13.2" x14ac:dyDescent="0.25">
      <c r="A39" s="377" t="s">
        <v>144</v>
      </c>
      <c r="B39" s="377"/>
      <c r="C39" s="725" t="str">
        <f>IF(M25=2,B25,IF(M26=2,B26,IF(M27=2,B27,IF(M28=2,B28,""))))</f>
        <v/>
      </c>
      <c r="D39" s="725"/>
      <c r="E39" s="378" t="s">
        <v>143</v>
      </c>
      <c r="F39" s="725" t="str">
        <f>IF(M31=2,B31,IF(M32=2,B32,IF(M33=2,B33,IF(M34=2,B34,""))))</f>
        <v/>
      </c>
      <c r="G39" s="725"/>
      <c r="H39" s="377"/>
      <c r="I39" s="390"/>
      <c r="J39" s="377"/>
      <c r="K39" s="377"/>
      <c r="L39" s="377"/>
      <c r="M39" s="377"/>
    </row>
    <row r="40" spans="1:18" ht="13.2" x14ac:dyDescent="0.25">
      <c r="A40" s="377"/>
      <c r="B40" s="377"/>
      <c r="C40" s="378"/>
      <c r="D40" s="378"/>
      <c r="E40" s="378"/>
      <c r="F40" s="378"/>
      <c r="G40" s="378"/>
      <c r="H40" s="377"/>
      <c r="I40" s="377"/>
      <c r="J40" s="377"/>
      <c r="K40" s="377"/>
      <c r="L40" s="377"/>
      <c r="M40" s="377"/>
    </row>
    <row r="41" spans="1:18" ht="13.2" x14ac:dyDescent="0.25">
      <c r="A41" s="377" t="s">
        <v>145</v>
      </c>
      <c r="B41" s="377"/>
      <c r="C41" s="725" t="str">
        <f>IF(M25=3,B25,IF(M26=3,B26,IF(M27=3,B27,IF(M28=3,B28,""))))</f>
        <v/>
      </c>
      <c r="D41" s="725"/>
      <c r="E41" s="378" t="s">
        <v>143</v>
      </c>
      <c r="F41" s="725" t="str">
        <f>IF(M31=3,B31,IF(M32=3,B32,IF(M33=3,B33,IF(M34=3,B34,""))))</f>
        <v/>
      </c>
      <c r="G41" s="725"/>
      <c r="H41" s="377"/>
      <c r="I41" s="390"/>
      <c r="J41" s="377"/>
      <c r="K41" s="377"/>
      <c r="L41" s="377"/>
      <c r="M41" s="377"/>
    </row>
    <row r="42" spans="1:18" ht="13.2" x14ac:dyDescent="0.25">
      <c r="A42" s="377"/>
      <c r="B42" s="377"/>
      <c r="C42" s="377"/>
      <c r="D42" s="377"/>
      <c r="E42" s="377"/>
      <c r="F42" s="377"/>
      <c r="G42" s="377"/>
      <c r="H42" s="377"/>
      <c r="I42" s="377"/>
      <c r="J42" s="377"/>
      <c r="K42" s="377"/>
      <c r="L42" s="377"/>
      <c r="M42" s="377"/>
    </row>
    <row r="43" spans="1:18" ht="13.2" x14ac:dyDescent="0.25">
      <c r="A43" s="386" t="s">
        <v>155</v>
      </c>
      <c r="B43" s="377"/>
      <c r="C43" s="725">
        <f>IF(M25=4,B25,IF(M26=4,B26,IF(M27=4,B27,IF(M28=4,B28,))))</f>
        <v>0</v>
      </c>
      <c r="D43" s="725"/>
      <c r="E43" s="378" t="s">
        <v>143</v>
      </c>
      <c r="F43" s="725" t="str">
        <f>IF(M31=3,B31,IF(M32=3,B32,IF(M33=4,B33,IF(M34=4,B34,""))))</f>
        <v/>
      </c>
      <c r="G43" s="725"/>
      <c r="H43" s="377"/>
      <c r="I43" s="390"/>
      <c r="J43" s="377"/>
      <c r="K43" s="377"/>
      <c r="L43" s="377"/>
      <c r="M43" s="377"/>
    </row>
    <row r="44" spans="1:18" ht="13.2" x14ac:dyDescent="0.25">
      <c r="A44" s="377"/>
      <c r="B44" s="377"/>
      <c r="C44" s="377"/>
      <c r="D44" s="377"/>
      <c r="E44" s="377"/>
      <c r="F44" s="377"/>
      <c r="G44" s="377"/>
      <c r="H44" s="377"/>
      <c r="I44" s="377"/>
      <c r="J44" s="377"/>
      <c r="K44" s="377"/>
      <c r="L44" s="390"/>
      <c r="M44" s="377"/>
      <c r="P44" s="398"/>
      <c r="Q44" s="398"/>
      <c r="R44" s="399"/>
    </row>
    <row r="45" spans="1:18" ht="13.2" x14ac:dyDescent="0.25">
      <c r="A45" s="242" t="s">
        <v>54</v>
      </c>
      <c r="B45" s="243"/>
      <c r="C45" s="244"/>
      <c r="D45" s="391" t="s">
        <v>60</v>
      </c>
      <c r="E45" s="392" t="s">
        <v>61</v>
      </c>
      <c r="F45" s="393"/>
      <c r="G45" s="391" t="s">
        <v>60</v>
      </c>
      <c r="H45" s="392" t="s">
        <v>123</v>
      </c>
      <c r="I45" s="394"/>
      <c r="J45" s="392" t="s">
        <v>124</v>
      </c>
      <c r="K45" s="395" t="s">
        <v>125</v>
      </c>
      <c r="L45" s="36"/>
      <c r="M45" s="393"/>
      <c r="P45" s="410"/>
      <c r="Q45" s="410"/>
      <c r="R45" s="263"/>
    </row>
    <row r="46" spans="1:18" ht="13.2" x14ac:dyDescent="0.25">
      <c r="A46" s="400" t="s">
        <v>65</v>
      </c>
      <c r="B46" s="401"/>
      <c r="C46" s="402"/>
      <c r="D46" s="403">
        <v>1</v>
      </c>
      <c r="E46" s="713" t="str">
        <f>IF(D46&gt;$R$47,,UPPER(VLOOKUP(D46,'1MD ELO (3)'!$A$7:$Q$134,2)))</f>
        <v/>
      </c>
      <c r="F46" s="713"/>
      <c r="G46" s="404" t="s">
        <v>66</v>
      </c>
      <c r="H46" s="401"/>
      <c r="I46" s="405"/>
      <c r="J46" s="406"/>
      <c r="K46" s="407" t="s">
        <v>67</v>
      </c>
      <c r="L46" s="408"/>
      <c r="M46" s="420"/>
      <c r="P46" s="263"/>
      <c r="Q46" s="262"/>
      <c r="R46" s="263"/>
    </row>
    <row r="47" spans="1:18" ht="13.2" x14ac:dyDescent="0.25">
      <c r="A47" s="411" t="s">
        <v>126</v>
      </c>
      <c r="B47" s="412"/>
      <c r="C47" s="413"/>
      <c r="D47" s="414">
        <v>2</v>
      </c>
      <c r="E47" s="714" t="str">
        <f>IF(D47&gt;$R$47,,UPPER(VLOOKUP(D47,'1MD ELO (3)'!$A$7:$Q$134,2)))</f>
        <v/>
      </c>
      <c r="F47" s="714"/>
      <c r="G47" s="415" t="s">
        <v>69</v>
      </c>
      <c r="H47" s="416"/>
      <c r="I47" s="417"/>
      <c r="J47" s="260"/>
      <c r="K47" s="418"/>
      <c r="L47" s="390"/>
      <c r="M47" s="419"/>
      <c r="P47" s="410"/>
      <c r="Q47" s="410"/>
      <c r="R47" s="425">
        <f>MIN(4,'1MD ELO (3)'!Q2)</f>
        <v>4</v>
      </c>
    </row>
    <row r="48" spans="1:18" ht="13.2" x14ac:dyDescent="0.25">
      <c r="A48" s="275"/>
      <c r="B48" s="276"/>
      <c r="C48" s="278"/>
      <c r="D48" s="414"/>
      <c r="E48" s="258"/>
      <c r="F48" s="377"/>
      <c r="G48" s="415" t="s">
        <v>70</v>
      </c>
      <c r="H48" s="416"/>
      <c r="I48" s="417"/>
      <c r="J48" s="260"/>
      <c r="K48" s="407" t="s">
        <v>71</v>
      </c>
      <c r="L48" s="408"/>
      <c r="M48" s="420"/>
      <c r="P48" s="263"/>
      <c r="Q48" s="262"/>
      <c r="R48" s="263"/>
    </row>
    <row r="49" spans="1:18" ht="13.2" x14ac:dyDescent="0.25">
      <c r="A49" s="279"/>
      <c r="B49" s="182"/>
      <c r="C49" s="280"/>
      <c r="D49" s="414"/>
      <c r="E49" s="258"/>
      <c r="F49" s="377"/>
      <c r="G49" s="415" t="s">
        <v>72</v>
      </c>
      <c r="H49" s="416"/>
      <c r="I49" s="417"/>
      <c r="J49" s="260"/>
      <c r="K49" s="421"/>
      <c r="L49" s="377"/>
      <c r="M49" s="409"/>
      <c r="P49" s="263"/>
      <c r="Q49" s="262"/>
      <c r="R49" s="263"/>
    </row>
    <row r="50" spans="1:18" ht="13.2" x14ac:dyDescent="0.25">
      <c r="A50" s="281"/>
      <c r="B50" s="282"/>
      <c r="C50" s="283"/>
      <c r="D50" s="414"/>
      <c r="E50" s="258"/>
      <c r="F50" s="377"/>
      <c r="G50" s="415" t="s">
        <v>73</v>
      </c>
      <c r="H50" s="416"/>
      <c r="I50" s="417"/>
      <c r="J50" s="260"/>
      <c r="K50" s="411"/>
      <c r="L50" s="390"/>
      <c r="M50" s="419"/>
      <c r="P50" s="410"/>
      <c r="Q50" s="410"/>
      <c r="R50" s="263"/>
    </row>
    <row r="51" spans="1:18" ht="13.2" x14ac:dyDescent="0.25">
      <c r="A51" s="284"/>
      <c r="B51" s="19"/>
      <c r="C51" s="280"/>
      <c r="D51" s="414"/>
      <c r="E51" s="258"/>
      <c r="F51" s="377"/>
      <c r="G51" s="415" t="s">
        <v>74</v>
      </c>
      <c r="H51" s="416"/>
      <c r="I51" s="417"/>
      <c r="J51" s="260"/>
      <c r="K51" s="407" t="s">
        <v>34</v>
      </c>
      <c r="L51" s="408"/>
      <c r="M51" s="420"/>
      <c r="P51" s="263"/>
      <c r="Q51" s="262"/>
      <c r="R51" s="263"/>
    </row>
    <row r="52" spans="1:18" ht="13.2" x14ac:dyDescent="0.25">
      <c r="A52" s="284"/>
      <c r="B52" s="19"/>
      <c r="C52" s="286"/>
      <c r="D52" s="414"/>
      <c r="E52" s="258"/>
      <c r="F52" s="377"/>
      <c r="G52" s="415" t="s">
        <v>75</v>
      </c>
      <c r="H52" s="416"/>
      <c r="I52" s="417"/>
      <c r="J52" s="260"/>
      <c r="K52" s="421"/>
      <c r="L52" s="377"/>
      <c r="M52" s="409"/>
      <c r="P52" s="263"/>
      <c r="Q52" s="262"/>
      <c r="R52" s="425"/>
    </row>
    <row r="53" spans="1:18" ht="13.2" x14ac:dyDescent="0.25">
      <c r="A53" s="287"/>
      <c r="B53" s="288"/>
      <c r="C53" s="290"/>
      <c r="D53" s="422"/>
      <c r="E53" s="292"/>
      <c r="F53" s="390"/>
      <c r="G53" s="423" t="s">
        <v>76</v>
      </c>
      <c r="H53" s="412"/>
      <c r="I53" s="424"/>
      <c r="J53" s="294"/>
      <c r="K53" s="411">
        <f>L4</f>
        <v>0</v>
      </c>
      <c r="L53" s="390"/>
      <c r="M53" s="419"/>
    </row>
    <row r="54" spans="1:18" ht="13.2" x14ac:dyDescent="0.25"/>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831" priority="2" operator="equal">
      <formula>"Bye"</formula>
    </cfRule>
  </conditionalFormatting>
  <conditionalFormatting sqref="R47 R52">
    <cfRule type="expression" dxfId="830"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sheetPr>
  <dimension ref="A1:AM43"/>
  <sheetViews>
    <sheetView showZeros="0" tabSelected="1" zoomScaleNormal="100" workbookViewId="0">
      <selection activeCell="K28" sqref="K28"/>
    </sheetView>
  </sheetViews>
  <sheetFormatPr defaultColWidth="8.6640625" defaultRowHeight="12.75" customHeight="1"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0" max="20" width="5.6640625" customWidth="1"/>
    <col min="21" max="21" width="19.109375" customWidth="1"/>
    <col min="22" max="22" width="16.109375" customWidth="1"/>
    <col min="23" max="23" width="3" customWidth="1"/>
    <col min="24" max="24" width="16.5546875" customWidth="1"/>
    <col min="25" max="25" width="20.5546875" customWidth="1"/>
    <col min="26" max="38" width="11.5546875" hidden="1" customWidth="1"/>
    <col min="39" max="39" width="22" customWidth="1"/>
  </cols>
  <sheetData>
    <row r="1" spans="1:39" ht="24.6" x14ac:dyDescent="0.25">
      <c r="A1" s="719" t="str">
        <f>Altalanos!$A$6</f>
        <v>Diákolimpia / H-B vm</v>
      </c>
      <c r="B1" s="719"/>
      <c r="C1" s="719"/>
      <c r="D1" s="719"/>
      <c r="E1" s="719"/>
      <c r="F1" s="719"/>
      <c r="G1" s="348"/>
      <c r="H1" s="349" t="s">
        <v>83</v>
      </c>
      <c r="I1" s="350"/>
      <c r="J1" s="348"/>
      <c r="L1" s="352"/>
      <c r="M1" s="353"/>
      <c r="N1" s="165"/>
      <c r="O1" s="165"/>
      <c r="P1" s="165"/>
      <c r="Q1" s="165"/>
      <c r="R1" s="165"/>
      <c r="AC1" s="426" t="e">
        <f>IF(Z5=1,CONCATENATE(VLOOKUP(Z3,AB16:AI27,2)),CONCATENATE(VLOOKUP(Z3,AB2:AL13,2)))</f>
        <v>#N/A</v>
      </c>
      <c r="AD1" s="426" t="e">
        <f>IF(Z5=1,CONCATENATE(VLOOKUP(Z3,AB16:AL27,3)),CONCATENATE(VLOOKUP(Z3,AB2:AL13,3)))</f>
        <v>#N/A</v>
      </c>
      <c r="AE1" s="426" t="e">
        <f>IF(Z5=1,CONCATENATE(VLOOKUP(Z3,AB16:AL27,4)),CONCATENATE(VLOOKUP(Z3,AB2:AL13,4)))</f>
        <v>#N/A</v>
      </c>
      <c r="AF1" s="426" t="e">
        <f>IF(Z5=1,CONCATENATE(VLOOKUP(Z3,AB16:AL27,5)),CONCATENATE(VLOOKUP(Z3,AB2:AL13,5)))</f>
        <v>#N/A</v>
      </c>
      <c r="AG1" s="426" t="e">
        <f>IF(Z5=1,CONCATENATE(VLOOKUP(Z3,AB16:AL27,6)),CONCATENATE(VLOOKUP(Z3,AB2:AL13,6)))</f>
        <v>#N/A</v>
      </c>
      <c r="AH1" s="426" t="e">
        <f>IF(Z5=1,CONCATENATE(VLOOKUP(Z3,AB16:AL27,7)),CONCATENATE(VLOOKUP(Z3,AB2:AL13,7)))</f>
        <v>#N/A</v>
      </c>
      <c r="AI1" s="426" t="e">
        <f>IF(Z5=1,CONCATENATE(VLOOKUP(Z3,AB16:AL27,8)),CONCATENATE(VLOOKUP(Z3,AB2:AL13,8)))</f>
        <v>#N/A</v>
      </c>
      <c r="AJ1" s="426" t="e">
        <f>IF(Z5=1,CONCATENATE(VLOOKUP(Z3,AB16:AL27,9)),CONCATENATE(VLOOKUP(Z3,AB2:AL13,9)))</f>
        <v>#N/A</v>
      </c>
      <c r="AK1" s="426" t="e">
        <f>IF(Z5=1,CONCATENATE(VLOOKUP(Z3,AB16:AL27,10)),CONCATENATE(VLOOKUP(Z3,AB2:AL13,10)))</f>
        <v>#N/A</v>
      </c>
      <c r="AL1" s="426" t="e">
        <f>IF(Z5=1,CONCATENATE(VLOOKUP(Z3,AB16:AL27,11)),CONCATENATE(VLOOKUP(Z3,AB2:AL13,11)))</f>
        <v>#N/A</v>
      </c>
    </row>
    <row r="2" spans="1:39" ht="13.2" x14ac:dyDescent="0.25">
      <c r="A2" s="355" t="s">
        <v>32</v>
      </c>
      <c r="B2" s="356"/>
      <c r="C2" s="356"/>
      <c r="D2" s="356"/>
      <c r="E2" s="356" t="str">
        <f>Altalanos!$A$8</f>
        <v>I. (U8) – Fiú / B</v>
      </c>
      <c r="F2" s="356"/>
      <c r="G2" s="357"/>
      <c r="H2" s="358"/>
      <c r="I2" s="358"/>
      <c r="J2" s="358"/>
      <c r="K2" s="352"/>
      <c r="L2" s="352"/>
      <c r="M2" s="352"/>
      <c r="N2" s="170"/>
      <c r="O2" s="170"/>
      <c r="P2" s="170"/>
      <c r="Q2" s="170"/>
      <c r="R2" s="170"/>
      <c r="Z2" s="360"/>
      <c r="AA2" s="361"/>
      <c r="AB2" s="361" t="s">
        <v>98</v>
      </c>
      <c r="AC2" s="362">
        <v>150</v>
      </c>
      <c r="AD2" s="362">
        <v>120</v>
      </c>
      <c r="AE2" s="362">
        <v>100</v>
      </c>
      <c r="AF2" s="362">
        <v>80</v>
      </c>
      <c r="AG2" s="362">
        <v>70</v>
      </c>
      <c r="AH2" s="362">
        <v>60</v>
      </c>
      <c r="AI2" s="362">
        <v>55</v>
      </c>
      <c r="AJ2" s="362">
        <v>50</v>
      </c>
      <c r="AK2" s="362">
        <v>45</v>
      </c>
      <c r="AL2" s="362">
        <v>40</v>
      </c>
    </row>
    <row r="3" spans="1:39" ht="13.2" x14ac:dyDescent="0.25">
      <c r="A3" s="56" t="s">
        <v>24</v>
      </c>
      <c r="B3" s="56"/>
      <c r="C3" s="56"/>
      <c r="D3" s="56"/>
      <c r="E3" s="56" t="s">
        <v>13</v>
      </c>
      <c r="F3" s="56"/>
      <c r="G3" s="56"/>
      <c r="H3" s="56" t="s">
        <v>35</v>
      </c>
      <c r="I3" s="56"/>
      <c r="J3" s="56"/>
      <c r="K3" s="56"/>
      <c r="L3" s="327"/>
      <c r="M3" s="327" t="s">
        <v>36</v>
      </c>
      <c r="N3" s="364"/>
      <c r="O3" s="364"/>
      <c r="P3" s="364"/>
      <c r="Q3" s="365" t="s">
        <v>99</v>
      </c>
      <c r="R3" s="362" t="s">
        <v>100</v>
      </c>
      <c r="S3" s="362" t="s">
        <v>127</v>
      </c>
      <c r="T3" t="s">
        <v>128</v>
      </c>
      <c r="U3" s="427" t="str">
        <f>CONCATENATE(VLOOKUP(LEFT(R3,1),$A$7:$H$13,5,), " ",VLOOKUP(LEFT(R3,1),$A$7:$H$13,7,))</f>
        <v>ÖRDÖG Milán</v>
      </c>
      <c r="V3" s="427" t="str">
        <f>CONCATENATE(VLOOKUP(RIGHT(R3,1),$A$7:$H$13,5,), " ",VLOOKUP(RIGHT(R3,1),$A$7:$H$13,7,))</f>
        <v>ANDRÁSIK Miklós</v>
      </c>
      <c r="X3" s="427" t="str">
        <f>CONCATENATE(VLOOKUP(LEFT(S3,1),$A$7:$H$13,5,), " ",VLOOKUP(LEFT(S3,1),$A$7:$H$13,7,))</f>
        <v>KISS Márton</v>
      </c>
      <c r="Y3" s="427" t="str">
        <f>CONCATENATE(VLOOKUP(RIGHT(S3,1),$A$7:$H$13,5,), " ",VLOOKUP(RIGHT(S3,1),$A$7:$H$13,7,))</f>
        <v>KOLCSÁR Bence</v>
      </c>
      <c r="Z3" t="e">
        <f>CONCATENATE(VLOOKUP(RIGHT(U3,1),$A$7:$H$13,5,), " ",VLOOKUP(RIGHT(U3,1),$A$7:$H$13,7,))</f>
        <v>#N/A</v>
      </c>
      <c r="AA3" s="361"/>
      <c r="AB3" s="361" t="s">
        <v>101</v>
      </c>
      <c r="AC3" s="362">
        <v>120</v>
      </c>
      <c r="AD3" s="362">
        <v>90</v>
      </c>
      <c r="AE3" s="362">
        <v>65</v>
      </c>
      <c r="AF3" s="362">
        <v>55</v>
      </c>
      <c r="AG3" s="362">
        <v>50</v>
      </c>
      <c r="AH3" s="362">
        <v>45</v>
      </c>
      <c r="AI3" s="362">
        <v>40</v>
      </c>
      <c r="AJ3" s="362">
        <v>35</v>
      </c>
      <c r="AK3" s="362">
        <v>25</v>
      </c>
      <c r="AL3" s="362">
        <v>20</v>
      </c>
      <c r="AM3" s="428"/>
    </row>
    <row r="4" spans="1:39" ht="13.2" x14ac:dyDescent="0.25">
      <c r="A4" s="720" t="str">
        <f>Altalanos!$A$10</f>
        <v>2025. 04. 29-30.</v>
      </c>
      <c r="B4" s="720"/>
      <c r="C4" s="720"/>
      <c r="D4" s="2"/>
      <c r="E4" s="366" t="str">
        <f>Altalanos!$C$10</f>
        <v>Berettyóújfalu</v>
      </c>
      <c r="F4" s="366"/>
      <c r="G4" s="366"/>
      <c r="H4" s="367"/>
      <c r="I4" s="366"/>
      <c r="J4" s="366"/>
      <c r="K4" s="367"/>
      <c r="L4" s="429"/>
      <c r="M4" s="430">
        <f>Altalanos!$E$10</f>
        <v>0</v>
      </c>
      <c r="N4" s="371"/>
      <c r="O4" s="371"/>
      <c r="P4" s="371"/>
      <c r="Q4" s="372" t="s">
        <v>102</v>
      </c>
      <c r="R4" s="373" t="s">
        <v>103</v>
      </c>
      <c r="S4" s="373" t="s">
        <v>129</v>
      </c>
      <c r="U4" s="427" t="str">
        <f>CONCATENATE(VLOOKUP(LEFT(R4,1),$A$7:$H$13,5,), " ",VLOOKUP(LEFT(R4,1),$A$7:$H$13,7,))</f>
        <v>ANDRÁSIK Miklós</v>
      </c>
      <c r="V4" s="427" t="str">
        <f>CONCATENATE(VLOOKUP(RIGHT(R4,1),$A$7:$H$13,5,), " ",VLOOKUP(RIGHT(R4,1),$A$7:$H$13,7,))</f>
        <v>KISS Márton</v>
      </c>
      <c r="X4" s="427" t="str">
        <f>CONCATENATE(VLOOKUP(LEFT(S4,1),$A$7:$H$13,5,), " ",VLOOKUP(LEFT(S4,1),$A$7:$H$13,7,))</f>
        <v>KOLCSÁR Bence</v>
      </c>
      <c r="Y4" s="427" t="str">
        <f>CONCATENATE(VLOOKUP(RIGHT(S4,1),$A$7:$H$13,5,), " ",VLOOKUP(RIGHT(S4,1),$A$7:$H$13,7,))</f>
        <v>ÖRDÖG Milán</v>
      </c>
      <c r="Z4" s="361"/>
      <c r="AA4" s="361"/>
      <c r="AB4" s="361" t="s">
        <v>104</v>
      </c>
      <c r="AC4" s="362">
        <v>90</v>
      </c>
      <c r="AD4" s="362">
        <v>60</v>
      </c>
      <c r="AE4" s="362">
        <v>45</v>
      </c>
      <c r="AF4" s="362">
        <v>34</v>
      </c>
      <c r="AG4" s="362">
        <v>27</v>
      </c>
      <c r="AH4" s="362">
        <v>22</v>
      </c>
      <c r="AI4" s="362">
        <v>18</v>
      </c>
      <c r="AJ4" s="362">
        <v>15</v>
      </c>
      <c r="AK4" s="362">
        <v>12</v>
      </c>
      <c r="AL4" s="362">
        <v>9</v>
      </c>
      <c r="AM4" s="428"/>
    </row>
    <row r="5" spans="1:39" ht="13.2" x14ac:dyDescent="0.25">
      <c r="A5" s="36"/>
      <c r="B5" s="36" t="s">
        <v>56</v>
      </c>
      <c r="C5" s="36" t="s">
        <v>105</v>
      </c>
      <c r="D5" s="36" t="s">
        <v>54</v>
      </c>
      <c r="E5" s="36" t="s">
        <v>106</v>
      </c>
      <c r="F5" s="36"/>
      <c r="G5" s="36" t="s">
        <v>28</v>
      </c>
      <c r="H5" s="36"/>
      <c r="I5" s="36" t="s">
        <v>38</v>
      </c>
      <c r="J5" s="36"/>
      <c r="K5" s="374" t="s">
        <v>107</v>
      </c>
      <c r="L5" s="374" t="s">
        <v>108</v>
      </c>
      <c r="M5" s="374" t="s">
        <v>109</v>
      </c>
      <c r="Q5" s="375" t="s">
        <v>110</v>
      </c>
      <c r="R5" s="376" t="s">
        <v>111</v>
      </c>
      <c r="S5" s="376" t="s">
        <v>130</v>
      </c>
      <c r="U5" s="427" t="str">
        <f>CONCATENATE(VLOOKUP(LEFT(R5,1),$A$7:$H$13,5,), " ",VLOOKUP(LEFT(R5,1),$A$7:$H$13,7,))</f>
        <v>KISS Márton</v>
      </c>
      <c r="V5" s="427" t="str">
        <f>CONCATENATE(VLOOKUP(RIGHT(R5,1),$A$7:$H$13,5,), " ",VLOOKUP(RIGHT(R5,1),$A$7:$H$13,7,))</f>
        <v>ÖRDÖG Milán</v>
      </c>
      <c r="W5" t="s">
        <v>128</v>
      </c>
      <c r="X5" s="427" t="str">
        <f>CONCATENATE(VLOOKUP(LEFT(S5,1),$A$7:$H$13,5,), " ",VLOOKUP(LEFT(S5,1),$A$7:$H$13,7,))</f>
        <v>ANDRÁSIK Miklós</v>
      </c>
      <c r="Y5" s="427" t="str">
        <f>CONCATENATE(VLOOKUP(RIGHT(S5,1),$A$7:$H$13,5,), " ",VLOOKUP(RIGHT(S5,1),$A$7:$H$13,7,))</f>
        <v>KOLCSÁR Bence</v>
      </c>
      <c r="Z5" s="361">
        <f>IF(OR(Altalanos!$A$8="F1",Altalanos!$A$8="F2",Altalanos!$A$8="N1",Altalanos!$A$8="N2"),1,2)</f>
        <v>2</v>
      </c>
      <c r="AA5" s="361"/>
      <c r="AB5" s="361" t="s">
        <v>112</v>
      </c>
      <c r="AC5" s="362">
        <v>60</v>
      </c>
      <c r="AD5" s="362">
        <v>40</v>
      </c>
      <c r="AE5" s="362">
        <v>30</v>
      </c>
      <c r="AF5" s="362">
        <v>20</v>
      </c>
      <c r="AG5" s="362">
        <v>18</v>
      </c>
      <c r="AH5" s="362">
        <v>15</v>
      </c>
      <c r="AI5" s="362">
        <v>12</v>
      </c>
      <c r="AJ5" s="362">
        <v>10</v>
      </c>
      <c r="AK5" s="362">
        <v>8</v>
      </c>
      <c r="AL5" s="362">
        <v>6</v>
      </c>
      <c r="AM5" s="428"/>
    </row>
    <row r="6" spans="1:39" ht="13.2" x14ac:dyDescent="0.25">
      <c r="A6" s="377"/>
      <c r="B6" s="377"/>
      <c r="C6" s="377"/>
      <c r="D6" s="377"/>
      <c r="E6" s="377"/>
      <c r="F6" s="377"/>
      <c r="G6" s="377"/>
      <c r="H6" s="377"/>
      <c r="I6" s="377"/>
      <c r="J6" s="377"/>
      <c r="K6" s="377"/>
      <c r="L6" s="377"/>
      <c r="M6" s="377"/>
      <c r="Z6" s="361"/>
      <c r="AA6" s="361"/>
      <c r="AB6" s="361" t="s">
        <v>113</v>
      </c>
      <c r="AC6" s="362">
        <v>40</v>
      </c>
      <c r="AD6" s="362">
        <v>25</v>
      </c>
      <c r="AE6" s="362">
        <v>18</v>
      </c>
      <c r="AF6" s="362">
        <v>13</v>
      </c>
      <c r="AG6" s="362">
        <v>10</v>
      </c>
      <c r="AH6" s="362">
        <v>8</v>
      </c>
      <c r="AI6" s="362">
        <v>6</v>
      </c>
      <c r="AJ6" s="362">
        <v>5</v>
      </c>
      <c r="AK6" s="362">
        <v>4</v>
      </c>
      <c r="AL6" s="362">
        <v>3</v>
      </c>
    </row>
    <row r="7" spans="1:39" ht="13.2" x14ac:dyDescent="0.25">
      <c r="A7" s="378" t="s">
        <v>98</v>
      </c>
      <c r="B7" s="431">
        <v>1</v>
      </c>
      <c r="C7" s="432">
        <f>IF($B7="","",VLOOKUP($B7,'1MD ELO'!$A$7:$O$22,5))</f>
        <v>0</v>
      </c>
      <c r="D7" s="432">
        <f>IF($B7="","",VLOOKUP($B7,'1MD ELO'!$A$7:$O$22,15))</f>
        <v>0</v>
      </c>
      <c r="E7" s="724" t="str">
        <f>UPPER(IF($B7="","",VLOOKUP($B7,'1MD ELO'!$A$7:$O$22,2)))</f>
        <v>KISS</v>
      </c>
      <c r="F7" s="724"/>
      <c r="G7" s="724" t="str">
        <f>IF($B7="","",VLOOKUP($B7,'1MD ELO'!$A$7:$O$22,3))</f>
        <v>Márton</v>
      </c>
      <c r="H7" s="724"/>
      <c r="I7" s="433" t="str">
        <f>IF($B7="","",VLOOKUP($B7,'1MD ELO'!$A$7:$O$22,4))</f>
        <v>Db., Hatvani I.</v>
      </c>
      <c r="J7" s="377"/>
      <c r="K7" s="382" t="s">
        <v>256</v>
      </c>
      <c r="L7" s="383" t="e">
        <f>IF(K7="","",CONCATENATE(VLOOKUP($Z$3,$AC$1:$AL$1,K7)," pont"))</f>
        <v>#N/A</v>
      </c>
      <c r="M7" s="434"/>
      <c r="Z7" s="361"/>
      <c r="AA7" s="361"/>
      <c r="AB7" s="361" t="s">
        <v>114</v>
      </c>
      <c r="AC7" s="362">
        <v>25</v>
      </c>
      <c r="AD7" s="362">
        <v>15</v>
      </c>
      <c r="AE7" s="362">
        <v>13</v>
      </c>
      <c r="AF7" s="362">
        <v>8</v>
      </c>
      <c r="AG7" s="362">
        <v>6</v>
      </c>
      <c r="AH7" s="362">
        <v>4</v>
      </c>
      <c r="AI7" s="362">
        <v>3</v>
      </c>
      <c r="AJ7" s="362">
        <v>2</v>
      </c>
      <c r="AK7" s="362">
        <v>1</v>
      </c>
      <c r="AL7" s="362">
        <v>0</v>
      </c>
    </row>
    <row r="8" spans="1:39" ht="13.2" x14ac:dyDescent="0.25">
      <c r="A8" s="378"/>
      <c r="B8" s="386"/>
      <c r="C8" s="435"/>
      <c r="D8" s="435"/>
      <c r="E8" s="435"/>
      <c r="F8" s="435"/>
      <c r="G8" s="435"/>
      <c r="H8" s="435"/>
      <c r="I8" s="386"/>
      <c r="J8" s="377"/>
      <c r="K8" s="378"/>
      <c r="L8" s="378"/>
      <c r="M8" s="436"/>
      <c r="Z8" s="361"/>
      <c r="AA8" s="361"/>
      <c r="AB8" s="361" t="s">
        <v>115</v>
      </c>
      <c r="AC8" s="362">
        <v>15</v>
      </c>
      <c r="AD8" s="362">
        <v>10</v>
      </c>
      <c r="AE8" s="362">
        <v>7</v>
      </c>
      <c r="AF8" s="362">
        <v>5</v>
      </c>
      <c r="AG8" s="362">
        <v>4</v>
      </c>
      <c r="AH8" s="362">
        <v>3</v>
      </c>
      <c r="AI8" s="362">
        <v>2</v>
      </c>
      <c r="AJ8" s="362">
        <v>1</v>
      </c>
      <c r="AK8" s="362">
        <v>0</v>
      </c>
      <c r="AL8" s="362">
        <v>0</v>
      </c>
    </row>
    <row r="9" spans="1:39" ht="13.2" x14ac:dyDescent="0.25">
      <c r="A9" s="378" t="s">
        <v>116</v>
      </c>
      <c r="B9" s="431">
        <v>2</v>
      </c>
      <c r="C9" s="432">
        <f>IF($B9="","",VLOOKUP($B9,'1MD ELO'!$A$7:$O$22,5))</f>
        <v>0</v>
      </c>
      <c r="D9" s="432">
        <f>IF($B9="","",VLOOKUP($B9,'1MD ELO'!$A$7:$O$22,15))</f>
        <v>0</v>
      </c>
      <c r="E9" s="724" t="str">
        <f>UPPER(IF($B9="","",VLOOKUP($B9,'1MD ELO'!$A$7:$O$22,2)))</f>
        <v>ÖRDÖG</v>
      </c>
      <c r="F9" s="724"/>
      <c r="G9" s="724" t="str">
        <f>IF($B9="","",VLOOKUP($B9,'1MD ELO'!$A$7:$O$22,3))</f>
        <v>Milán</v>
      </c>
      <c r="H9" s="724"/>
      <c r="I9" s="433" t="str">
        <f>IF($B9="","",VLOOKUP($B9,'1MD ELO'!$A$7:$O$22,4))</f>
        <v>Db., Hatvani I.</v>
      </c>
      <c r="J9" s="377"/>
      <c r="K9" s="382">
        <v>3</v>
      </c>
      <c r="L9" s="383" t="e">
        <f>IF(K9="","",CONCATENATE(VLOOKUP($Z$3,$AC$1:$AL$1,K9)," pont"))</f>
        <v>#N/A</v>
      </c>
      <c r="M9" s="434"/>
      <c r="Z9" s="361"/>
      <c r="AA9" s="361"/>
      <c r="AB9" s="361" t="s">
        <v>117</v>
      </c>
      <c r="AC9" s="362">
        <v>10</v>
      </c>
      <c r="AD9" s="362">
        <v>6</v>
      </c>
      <c r="AE9" s="362">
        <v>4</v>
      </c>
      <c r="AF9" s="362">
        <v>2</v>
      </c>
      <c r="AG9" s="362">
        <v>1</v>
      </c>
      <c r="AH9" s="362">
        <v>0</v>
      </c>
      <c r="AI9" s="362">
        <v>0</v>
      </c>
      <c r="AJ9" s="362">
        <v>0</v>
      </c>
      <c r="AK9" s="362">
        <v>0</v>
      </c>
      <c r="AL9" s="362">
        <v>0</v>
      </c>
    </row>
    <row r="10" spans="1:39" ht="13.2" x14ac:dyDescent="0.25">
      <c r="A10" s="378"/>
      <c r="B10" s="386"/>
      <c r="C10" s="435"/>
      <c r="D10" s="435"/>
      <c r="E10" s="435"/>
      <c r="F10" s="435"/>
      <c r="G10" s="435"/>
      <c r="H10" s="435"/>
      <c r="I10" s="386"/>
      <c r="J10" s="377"/>
      <c r="K10" s="378"/>
      <c r="L10" s="378"/>
      <c r="M10" s="436"/>
      <c r="U10" s="428"/>
      <c r="Z10" s="361"/>
      <c r="AA10" s="361"/>
      <c r="AB10" s="361" t="s">
        <v>118</v>
      </c>
      <c r="AC10" s="362">
        <v>6</v>
      </c>
      <c r="AD10" s="362">
        <v>3</v>
      </c>
      <c r="AE10" s="362">
        <v>2</v>
      </c>
      <c r="AF10" s="362">
        <v>1</v>
      </c>
      <c r="AG10" s="362">
        <v>0</v>
      </c>
      <c r="AH10" s="362">
        <v>0</v>
      </c>
      <c r="AI10" s="362">
        <v>0</v>
      </c>
      <c r="AJ10" s="362">
        <v>0</v>
      </c>
      <c r="AK10" s="362">
        <v>0</v>
      </c>
      <c r="AL10" s="362">
        <v>0</v>
      </c>
    </row>
    <row r="11" spans="1:39" ht="13.2" x14ac:dyDescent="0.25">
      <c r="A11" s="378" t="s">
        <v>119</v>
      </c>
      <c r="B11" s="431">
        <v>3</v>
      </c>
      <c r="C11" s="432">
        <f>IF($B11="","",VLOOKUP($B11,'1MD ELO'!$A$7:$O$22,5))</f>
        <v>0</v>
      </c>
      <c r="D11" s="432">
        <f>IF($B11="","",VLOOKUP($B11,'1MD ELO'!$A$7:$O$22,15))</f>
        <v>0</v>
      </c>
      <c r="E11" s="724" t="str">
        <f>UPPER(IF($B11="","",VLOOKUP($B11,'1MD ELO'!$A$7:$O$22,2)))</f>
        <v>ANDRÁSIK</v>
      </c>
      <c r="F11" s="724"/>
      <c r="G11" s="724" t="str">
        <f>IF($B11="","",VLOOKUP($B11,'1MD ELO'!$A$7:$O$22,3))</f>
        <v>Miklós</v>
      </c>
      <c r="H11" s="724"/>
      <c r="I11" s="433" t="str">
        <f>IF($B11="","",VLOOKUP($B11,'1MD ELO'!$A$7:$O$22,4))</f>
        <v>Db., Kossuth L.</v>
      </c>
      <c r="J11" s="377"/>
      <c r="K11" s="382" t="s">
        <v>257</v>
      </c>
      <c r="L11" s="383" t="e">
        <f>IF(K11="","",CONCATENATE(VLOOKUP($Z$3,$AC$1:$AL$1,K11)," pont"))</f>
        <v>#N/A</v>
      </c>
      <c r="M11" s="434"/>
      <c r="Z11" s="361"/>
      <c r="AA11" s="361"/>
      <c r="AB11" s="361" t="s">
        <v>120</v>
      </c>
      <c r="AC11" s="362">
        <v>3</v>
      </c>
      <c r="AD11" s="362">
        <v>2</v>
      </c>
      <c r="AE11" s="362">
        <v>1</v>
      </c>
      <c r="AF11" s="362">
        <v>0</v>
      </c>
      <c r="AG11" s="362">
        <v>0</v>
      </c>
      <c r="AH11" s="362">
        <v>0</v>
      </c>
      <c r="AI11" s="362">
        <v>0</v>
      </c>
      <c r="AJ11" s="362">
        <v>0</v>
      </c>
      <c r="AK11" s="362">
        <v>0</v>
      </c>
      <c r="AL11" s="362">
        <v>0</v>
      </c>
    </row>
    <row r="12" spans="1:39" ht="13.2" x14ac:dyDescent="0.25">
      <c r="A12" s="378"/>
      <c r="B12" s="386"/>
      <c r="C12" s="435"/>
      <c r="D12" s="435"/>
      <c r="E12" s="435"/>
      <c r="F12" s="435"/>
      <c r="G12" s="435"/>
      <c r="H12" s="435"/>
      <c r="I12" s="386"/>
      <c r="J12" s="377"/>
      <c r="K12" s="377"/>
      <c r="L12" s="377"/>
      <c r="M12" s="436"/>
      <c r="Z12" s="361"/>
      <c r="AA12" s="361"/>
      <c r="AB12" s="361" t="s">
        <v>121</v>
      </c>
      <c r="AC12" s="388">
        <v>0</v>
      </c>
      <c r="AD12" s="388">
        <v>0</v>
      </c>
      <c r="AE12" s="388">
        <v>0</v>
      </c>
      <c r="AF12" s="388">
        <v>0</v>
      </c>
      <c r="AG12" s="388">
        <v>0</v>
      </c>
      <c r="AH12" s="388">
        <v>0</v>
      </c>
      <c r="AI12" s="388">
        <v>0</v>
      </c>
      <c r="AJ12" s="388">
        <v>0</v>
      </c>
      <c r="AK12" s="388">
        <v>0</v>
      </c>
      <c r="AL12" s="388">
        <v>0</v>
      </c>
    </row>
    <row r="13" spans="1:39" ht="13.2" x14ac:dyDescent="0.25">
      <c r="A13" s="378" t="s">
        <v>131</v>
      </c>
      <c r="B13" s="431">
        <v>4</v>
      </c>
      <c r="C13" s="432">
        <f>IF($B13="","",VLOOKUP($B13,'1MD ELO'!$A$7:$O$22,5))</f>
        <v>0</v>
      </c>
      <c r="D13" s="432">
        <f>IF($B13="","",VLOOKUP($B13,'1MD ELO'!$A$7:$O$22,15))</f>
        <v>0</v>
      </c>
      <c r="E13" s="724" t="str">
        <f>UPPER(IF($B13="","",VLOOKUP($B13,'1MD ELO'!$A$7:$O$22,2)))</f>
        <v>KOLCSÁR</v>
      </c>
      <c r="F13" s="724"/>
      <c r="G13" s="724" t="str">
        <f>IF($B13="","",VLOOKUP($B13,'1MD ELO'!$A$7:$O$22,3))</f>
        <v>Bence</v>
      </c>
      <c r="H13" s="724"/>
      <c r="I13" s="433" t="str">
        <f>IF($B13="","",VLOOKUP($B13,'1MD ELO'!$A$7:$O$22,4))</f>
        <v>Bu., József A.</v>
      </c>
      <c r="J13" s="377"/>
      <c r="K13" s="382"/>
      <c r="L13" s="383" t="str">
        <f>IF(K13="","",CONCATENATE(VLOOKUP($Z$3,$AC$1:$AL$1,K13)," pont"))</f>
        <v/>
      </c>
      <c r="M13" s="434"/>
      <c r="Z13" s="361"/>
      <c r="AA13" s="361"/>
      <c r="AB13" s="361" t="s">
        <v>122</v>
      </c>
      <c r="AC13" s="388">
        <v>0</v>
      </c>
      <c r="AD13" s="388">
        <v>0</v>
      </c>
      <c r="AE13" s="388">
        <v>0</v>
      </c>
      <c r="AF13" s="388">
        <v>0</v>
      </c>
      <c r="AG13" s="388">
        <v>0</v>
      </c>
      <c r="AH13" s="388">
        <v>0</v>
      </c>
      <c r="AI13" s="388">
        <v>0</v>
      </c>
      <c r="AJ13" s="388">
        <v>0</v>
      </c>
      <c r="AK13" s="388">
        <v>0</v>
      </c>
      <c r="AL13" s="388">
        <v>0</v>
      </c>
    </row>
    <row r="14" spans="1:39" ht="13.2" x14ac:dyDescent="0.25">
      <c r="A14" s="377"/>
      <c r="B14" s="377"/>
      <c r="C14" s="377"/>
      <c r="D14" s="377"/>
      <c r="E14" s="377"/>
      <c r="F14" s="377"/>
      <c r="G14" s="377"/>
      <c r="H14" s="377"/>
      <c r="I14" s="377"/>
      <c r="J14" s="377"/>
      <c r="K14" s="377"/>
      <c r="L14" s="377"/>
      <c r="M14" s="377"/>
      <c r="Z14" s="361"/>
      <c r="AA14" s="361"/>
      <c r="AB14" s="361"/>
      <c r="AC14" s="361"/>
      <c r="AD14" s="361"/>
      <c r="AE14" s="361"/>
      <c r="AF14" s="361"/>
      <c r="AG14" s="361"/>
      <c r="AH14" s="361"/>
      <c r="AI14" s="361"/>
      <c r="AJ14" s="361"/>
      <c r="AK14" s="361"/>
      <c r="AL14" s="361"/>
    </row>
    <row r="15" spans="1:39" ht="13.2" x14ac:dyDescent="0.25">
      <c r="A15" s="377"/>
      <c r="B15" s="377"/>
      <c r="C15" s="377"/>
      <c r="D15" s="377"/>
      <c r="E15" s="377"/>
      <c r="F15" s="377"/>
      <c r="G15" s="377"/>
      <c r="H15" s="377"/>
      <c r="I15" s="377"/>
      <c r="J15" s="377"/>
      <c r="K15" s="377"/>
      <c r="L15" s="377"/>
      <c r="M15" s="377"/>
      <c r="Z15" s="361"/>
      <c r="AA15" s="361"/>
      <c r="AB15" s="361"/>
      <c r="AC15" s="361"/>
      <c r="AD15" s="361"/>
      <c r="AE15" s="361"/>
      <c r="AF15" s="361"/>
      <c r="AG15" s="361"/>
      <c r="AH15" s="361"/>
      <c r="AI15" s="361"/>
      <c r="AJ15" s="361"/>
      <c r="AK15" s="361"/>
      <c r="AL15" s="361"/>
    </row>
    <row r="16" spans="1:39" ht="13.2" x14ac:dyDescent="0.25">
      <c r="A16" s="377"/>
      <c r="B16" s="377"/>
      <c r="C16" s="377"/>
      <c r="D16" s="377"/>
      <c r="E16" s="377"/>
      <c r="F16" s="377"/>
      <c r="G16" s="377"/>
      <c r="H16" s="377"/>
      <c r="I16" s="377"/>
      <c r="J16" s="377"/>
      <c r="K16" s="377"/>
      <c r="L16" s="377"/>
      <c r="M16" s="377"/>
      <c r="Z16" s="361"/>
      <c r="AA16" s="361"/>
      <c r="AB16" s="361" t="s">
        <v>98</v>
      </c>
      <c r="AC16" s="361">
        <v>300</v>
      </c>
      <c r="AD16" s="361">
        <v>250</v>
      </c>
      <c r="AE16" s="361">
        <v>220</v>
      </c>
      <c r="AF16" s="361">
        <v>180</v>
      </c>
      <c r="AG16" s="361">
        <v>160</v>
      </c>
      <c r="AH16" s="361">
        <v>150</v>
      </c>
      <c r="AI16" s="361">
        <v>140</v>
      </c>
      <c r="AJ16" s="361">
        <v>130</v>
      </c>
      <c r="AK16" s="361">
        <v>120</v>
      </c>
      <c r="AL16" s="361">
        <v>110</v>
      </c>
    </row>
    <row r="17" spans="1:38" ht="13.2" x14ac:dyDescent="0.25">
      <c r="A17" s="377"/>
      <c r="B17" s="377"/>
      <c r="C17" s="377"/>
      <c r="D17" s="377"/>
      <c r="E17" s="377"/>
      <c r="F17" s="377"/>
      <c r="G17" s="377"/>
      <c r="H17" s="377"/>
      <c r="I17" s="377"/>
      <c r="J17" s="377"/>
      <c r="K17" s="377"/>
      <c r="L17" s="377"/>
      <c r="M17" s="377"/>
      <c r="Z17" s="361"/>
      <c r="AA17" s="361"/>
      <c r="AB17" s="361" t="s">
        <v>101</v>
      </c>
      <c r="AC17" s="361">
        <v>250</v>
      </c>
      <c r="AD17" s="361">
        <v>200</v>
      </c>
      <c r="AE17" s="361">
        <v>160</v>
      </c>
      <c r="AF17" s="361">
        <v>140</v>
      </c>
      <c r="AG17" s="361">
        <v>120</v>
      </c>
      <c r="AH17" s="361">
        <v>110</v>
      </c>
      <c r="AI17" s="361">
        <v>100</v>
      </c>
      <c r="AJ17" s="361">
        <v>90</v>
      </c>
      <c r="AK17" s="361">
        <v>80</v>
      </c>
      <c r="AL17" s="361">
        <v>70</v>
      </c>
    </row>
    <row r="18" spans="1:38" ht="18.75" customHeight="1" x14ac:dyDescent="0.25">
      <c r="A18" s="377"/>
      <c r="B18" s="721"/>
      <c r="C18" s="721"/>
      <c r="D18" s="718" t="str">
        <f>E7</f>
        <v>KISS</v>
      </c>
      <c r="E18" s="718"/>
      <c r="F18" s="718" t="str">
        <f>E9</f>
        <v>ÖRDÖG</v>
      </c>
      <c r="G18" s="718"/>
      <c r="H18" s="718" t="str">
        <f>E11</f>
        <v>ANDRÁSIK</v>
      </c>
      <c r="I18" s="718"/>
      <c r="J18" s="718" t="str">
        <f>E13</f>
        <v>KOLCSÁR</v>
      </c>
      <c r="K18" s="718"/>
      <c r="L18" s="377"/>
      <c r="M18" s="377"/>
      <c r="Z18" s="361"/>
      <c r="AA18" s="361"/>
      <c r="AB18" s="361" t="s">
        <v>104</v>
      </c>
      <c r="AC18" s="361">
        <v>200</v>
      </c>
      <c r="AD18" s="361">
        <v>150</v>
      </c>
      <c r="AE18" s="361">
        <v>130</v>
      </c>
      <c r="AF18" s="361">
        <v>110</v>
      </c>
      <c r="AG18" s="361">
        <v>95</v>
      </c>
      <c r="AH18" s="361">
        <v>80</v>
      </c>
      <c r="AI18" s="361">
        <v>70</v>
      </c>
      <c r="AJ18" s="361">
        <v>60</v>
      </c>
      <c r="AK18" s="361">
        <v>55</v>
      </c>
      <c r="AL18" s="361">
        <v>50</v>
      </c>
    </row>
    <row r="19" spans="1:38" ht="18.75" customHeight="1" x14ac:dyDescent="0.25">
      <c r="A19" s="389" t="s">
        <v>98</v>
      </c>
      <c r="B19" s="715" t="str">
        <f>E7</f>
        <v>KISS</v>
      </c>
      <c r="C19" s="715"/>
      <c r="D19" s="717"/>
      <c r="E19" s="717"/>
      <c r="F19" s="722">
        <v>0.62638888888888888</v>
      </c>
      <c r="G19" s="716"/>
      <c r="H19" s="722">
        <v>0.62638888888888888</v>
      </c>
      <c r="I19" s="716"/>
      <c r="J19" s="723">
        <v>0.62638888888888888</v>
      </c>
      <c r="K19" s="718"/>
      <c r="L19" s="377"/>
      <c r="M19" s="377"/>
      <c r="Z19" s="361"/>
      <c r="AA19" s="361"/>
      <c r="AB19" s="361" t="s">
        <v>112</v>
      </c>
      <c r="AC19" s="361">
        <v>150</v>
      </c>
      <c r="AD19" s="361">
        <v>120</v>
      </c>
      <c r="AE19" s="361">
        <v>100</v>
      </c>
      <c r="AF19" s="361">
        <v>80</v>
      </c>
      <c r="AG19" s="361">
        <v>70</v>
      </c>
      <c r="AH19" s="361">
        <v>60</v>
      </c>
      <c r="AI19" s="361">
        <v>55</v>
      </c>
      <c r="AJ19" s="361">
        <v>50</v>
      </c>
      <c r="AK19" s="361">
        <v>45</v>
      </c>
      <c r="AL19" s="361">
        <v>40</v>
      </c>
    </row>
    <row r="20" spans="1:38" ht="18.75" customHeight="1" x14ac:dyDescent="0.25">
      <c r="A20" s="389" t="s">
        <v>116</v>
      </c>
      <c r="B20" s="715" t="str">
        <f>E9</f>
        <v>ÖRDÖG</v>
      </c>
      <c r="C20" s="715"/>
      <c r="D20" s="722">
        <v>9.375E-2</v>
      </c>
      <c r="E20" s="716"/>
      <c r="F20" s="717"/>
      <c r="G20" s="717"/>
      <c r="H20" s="722">
        <v>0.42708333333333331</v>
      </c>
      <c r="I20" s="716"/>
      <c r="J20" s="722">
        <v>0.63402777777777775</v>
      </c>
      <c r="K20" s="716"/>
      <c r="L20" s="377"/>
      <c r="M20" s="377"/>
      <c r="Z20" s="361"/>
      <c r="AA20" s="361"/>
      <c r="AB20" s="361" t="s">
        <v>113</v>
      </c>
      <c r="AC20" s="361">
        <v>120</v>
      </c>
      <c r="AD20" s="361">
        <v>90</v>
      </c>
      <c r="AE20" s="361">
        <v>65</v>
      </c>
      <c r="AF20" s="361">
        <v>55</v>
      </c>
      <c r="AG20" s="361">
        <v>50</v>
      </c>
      <c r="AH20" s="361">
        <v>45</v>
      </c>
      <c r="AI20" s="361">
        <v>40</v>
      </c>
      <c r="AJ20" s="361">
        <v>35</v>
      </c>
      <c r="AK20" s="361">
        <v>25</v>
      </c>
      <c r="AL20" s="361">
        <v>20</v>
      </c>
    </row>
    <row r="21" spans="1:38" ht="18.75" customHeight="1" x14ac:dyDescent="0.25">
      <c r="A21" s="389" t="s">
        <v>119</v>
      </c>
      <c r="B21" s="715" t="str">
        <f>E11</f>
        <v>ANDRÁSIK</v>
      </c>
      <c r="C21" s="715"/>
      <c r="D21" s="722">
        <v>9.375E-2</v>
      </c>
      <c r="E21" s="716"/>
      <c r="F21" s="722">
        <v>0.63194444444444442</v>
      </c>
      <c r="G21" s="716"/>
      <c r="H21" s="717"/>
      <c r="I21" s="717"/>
      <c r="J21" s="722">
        <v>0.62986111111111109</v>
      </c>
      <c r="K21" s="716"/>
      <c r="L21" s="377"/>
      <c r="M21" s="377"/>
      <c r="Z21" s="361"/>
      <c r="AA21" s="361"/>
      <c r="AB21" s="361" t="s">
        <v>114</v>
      </c>
      <c r="AC21" s="361">
        <v>90</v>
      </c>
      <c r="AD21" s="361">
        <v>60</v>
      </c>
      <c r="AE21" s="361">
        <v>45</v>
      </c>
      <c r="AF21" s="361">
        <v>34</v>
      </c>
      <c r="AG21" s="361">
        <v>27</v>
      </c>
      <c r="AH21" s="361">
        <v>22</v>
      </c>
      <c r="AI21" s="361">
        <v>18</v>
      </c>
      <c r="AJ21" s="361">
        <v>15</v>
      </c>
      <c r="AK21" s="361">
        <v>12</v>
      </c>
      <c r="AL21" s="361">
        <v>9</v>
      </c>
    </row>
    <row r="22" spans="1:38" ht="18.75" customHeight="1" x14ac:dyDescent="0.25">
      <c r="A22" s="389" t="s">
        <v>131</v>
      </c>
      <c r="B22" s="715" t="str">
        <f>E13</f>
        <v>KOLCSÁR</v>
      </c>
      <c r="C22" s="715"/>
      <c r="D22" s="722">
        <v>9.375E-2</v>
      </c>
      <c r="E22" s="716"/>
      <c r="F22" s="722">
        <v>0.55208333333333337</v>
      </c>
      <c r="G22" s="716"/>
      <c r="H22" s="723">
        <v>0.30208333333333331</v>
      </c>
      <c r="I22" s="718"/>
      <c r="J22" s="717"/>
      <c r="K22" s="717"/>
      <c r="L22" s="377"/>
      <c r="M22" s="377"/>
      <c r="Z22" s="361"/>
      <c r="AA22" s="361"/>
      <c r="AB22" s="361" t="s">
        <v>115</v>
      </c>
      <c r="AC22" s="361">
        <v>60</v>
      </c>
      <c r="AD22" s="361">
        <v>40</v>
      </c>
      <c r="AE22" s="361">
        <v>30</v>
      </c>
      <c r="AF22" s="361">
        <v>20</v>
      </c>
      <c r="AG22" s="361">
        <v>18</v>
      </c>
      <c r="AH22" s="361">
        <v>15</v>
      </c>
      <c r="AI22" s="361">
        <v>12</v>
      </c>
      <c r="AJ22" s="361">
        <v>10</v>
      </c>
      <c r="AK22" s="361">
        <v>8</v>
      </c>
      <c r="AL22" s="361">
        <v>6</v>
      </c>
    </row>
    <row r="23" spans="1:38" ht="13.2" x14ac:dyDescent="0.25">
      <c r="A23" s="377"/>
      <c r="B23" s="377"/>
      <c r="C23" s="377"/>
      <c r="D23" s="377"/>
      <c r="E23" s="377"/>
      <c r="F23" s="377"/>
      <c r="G23" s="377"/>
      <c r="H23" s="377"/>
      <c r="I23" s="377"/>
      <c r="J23" s="377"/>
      <c r="K23" s="377"/>
      <c r="L23" s="377"/>
      <c r="M23" s="377"/>
      <c r="Z23" s="361"/>
      <c r="AA23" s="361"/>
      <c r="AB23" s="361" t="s">
        <v>117</v>
      </c>
      <c r="AC23" s="361">
        <v>40</v>
      </c>
      <c r="AD23" s="361">
        <v>25</v>
      </c>
      <c r="AE23" s="361">
        <v>18</v>
      </c>
      <c r="AF23" s="361">
        <v>13</v>
      </c>
      <c r="AG23" s="361">
        <v>8</v>
      </c>
      <c r="AH23" s="361">
        <v>7</v>
      </c>
      <c r="AI23" s="361">
        <v>6</v>
      </c>
      <c r="AJ23" s="361">
        <v>5</v>
      </c>
      <c r="AK23" s="361">
        <v>4</v>
      </c>
      <c r="AL23" s="361">
        <v>3</v>
      </c>
    </row>
    <row r="24" spans="1:38" ht="13.2" x14ac:dyDescent="0.25">
      <c r="A24" s="377"/>
      <c r="B24" s="377"/>
      <c r="C24" s="377"/>
      <c r="D24" s="377"/>
      <c r="E24" s="377"/>
      <c r="F24" s="377"/>
      <c r="G24" s="377"/>
      <c r="H24" s="377"/>
      <c r="I24" s="377"/>
      <c r="J24" s="377"/>
      <c r="K24" s="377"/>
      <c r="L24" s="377"/>
      <c r="M24" s="377"/>
      <c r="Z24" s="361"/>
      <c r="AA24" s="361"/>
      <c r="AB24" s="361" t="s">
        <v>118</v>
      </c>
      <c r="AC24" s="361">
        <v>25</v>
      </c>
      <c r="AD24" s="361">
        <v>15</v>
      </c>
      <c r="AE24" s="361">
        <v>13</v>
      </c>
      <c r="AF24" s="361">
        <v>7</v>
      </c>
      <c r="AG24" s="361">
        <v>6</v>
      </c>
      <c r="AH24" s="361">
        <v>5</v>
      </c>
      <c r="AI24" s="361">
        <v>4</v>
      </c>
      <c r="AJ24" s="361">
        <v>3</v>
      </c>
      <c r="AK24" s="361">
        <v>2</v>
      </c>
      <c r="AL24" s="361">
        <v>1</v>
      </c>
    </row>
    <row r="25" spans="1:38" ht="13.2" x14ac:dyDescent="0.25">
      <c r="A25" s="377"/>
      <c r="B25" s="377"/>
      <c r="C25" s="377"/>
      <c r="D25" s="377"/>
      <c r="E25" s="377"/>
      <c r="F25" s="377"/>
      <c r="G25" s="377"/>
      <c r="H25" s="377"/>
      <c r="I25" s="377"/>
      <c r="J25" s="377"/>
      <c r="K25" s="377"/>
      <c r="L25" s="377"/>
      <c r="M25" s="377"/>
      <c r="Z25" s="361"/>
      <c r="AA25" s="361"/>
      <c r="AB25" s="361" t="s">
        <v>120</v>
      </c>
      <c r="AC25" s="361">
        <v>15</v>
      </c>
      <c r="AD25" s="361">
        <v>10</v>
      </c>
      <c r="AE25" s="361">
        <v>8</v>
      </c>
      <c r="AF25" s="361">
        <v>4</v>
      </c>
      <c r="AG25" s="361">
        <v>3</v>
      </c>
      <c r="AH25" s="361">
        <v>2</v>
      </c>
      <c r="AI25" s="361">
        <v>1</v>
      </c>
      <c r="AJ25" s="361">
        <v>0</v>
      </c>
      <c r="AK25" s="361">
        <v>0</v>
      </c>
      <c r="AL25" s="361">
        <v>0</v>
      </c>
    </row>
    <row r="26" spans="1:38" ht="13.2" x14ac:dyDescent="0.25">
      <c r="A26" s="377"/>
      <c r="B26" s="377"/>
      <c r="C26" s="377"/>
      <c r="D26" s="377"/>
      <c r="E26" s="377"/>
      <c r="F26" s="377"/>
      <c r="G26" s="377"/>
      <c r="H26" s="377"/>
      <c r="I26" s="377"/>
      <c r="J26" s="377"/>
      <c r="K26" s="377"/>
      <c r="L26" s="377"/>
      <c r="M26" s="377"/>
      <c r="Z26" s="361"/>
      <c r="AA26" s="361"/>
      <c r="AB26" s="361" t="s">
        <v>121</v>
      </c>
      <c r="AC26" s="361">
        <v>10</v>
      </c>
      <c r="AD26" s="361">
        <v>6</v>
      </c>
      <c r="AE26" s="361">
        <v>4</v>
      </c>
      <c r="AF26" s="361">
        <v>2</v>
      </c>
      <c r="AG26" s="361">
        <v>1</v>
      </c>
      <c r="AH26" s="361">
        <v>0</v>
      </c>
      <c r="AI26" s="361">
        <v>0</v>
      </c>
      <c r="AJ26" s="361">
        <v>0</v>
      </c>
      <c r="AK26" s="361">
        <v>0</v>
      </c>
      <c r="AL26" s="361">
        <v>0</v>
      </c>
    </row>
    <row r="27" spans="1:38" ht="13.2" x14ac:dyDescent="0.25">
      <c r="A27" s="377"/>
      <c r="B27" s="377"/>
      <c r="C27" s="377"/>
      <c r="D27" s="377"/>
      <c r="E27" s="377"/>
      <c r="F27" s="377"/>
      <c r="G27" s="377"/>
      <c r="H27" s="377"/>
      <c r="I27" s="377"/>
      <c r="J27" s="377"/>
      <c r="K27" s="377"/>
      <c r="L27" s="377"/>
      <c r="M27" s="377"/>
      <c r="Z27" s="361"/>
      <c r="AA27" s="361"/>
      <c r="AB27" s="361" t="s">
        <v>122</v>
      </c>
      <c r="AC27" s="361">
        <v>3</v>
      </c>
      <c r="AD27" s="361">
        <v>2</v>
      </c>
      <c r="AE27" s="361">
        <v>1</v>
      </c>
      <c r="AF27" s="361">
        <v>0</v>
      </c>
      <c r="AG27" s="361">
        <v>0</v>
      </c>
      <c r="AH27" s="361">
        <v>0</v>
      </c>
      <c r="AI27" s="361">
        <v>0</v>
      </c>
      <c r="AJ27" s="361">
        <v>0</v>
      </c>
      <c r="AK27" s="361">
        <v>0</v>
      </c>
      <c r="AL27" s="361">
        <v>0</v>
      </c>
    </row>
    <row r="28" spans="1:38" ht="13.2" x14ac:dyDescent="0.25">
      <c r="A28" s="377"/>
      <c r="B28" s="377"/>
      <c r="C28" s="377"/>
      <c r="D28" s="377"/>
      <c r="E28" s="377"/>
      <c r="F28" s="377"/>
      <c r="G28" s="377"/>
      <c r="H28" s="377"/>
      <c r="I28" s="377"/>
      <c r="J28" s="377"/>
      <c r="K28" s="377"/>
      <c r="L28" s="377"/>
      <c r="M28" s="377"/>
    </row>
    <row r="29" spans="1:38" ht="13.2" x14ac:dyDescent="0.25">
      <c r="A29" s="377"/>
      <c r="B29" s="377"/>
      <c r="C29" s="377"/>
      <c r="D29" s="377"/>
      <c r="E29" s="377"/>
      <c r="F29" s="377"/>
      <c r="G29" s="377"/>
      <c r="H29" s="377"/>
      <c r="I29" s="377"/>
      <c r="J29" s="377"/>
      <c r="K29" s="377"/>
      <c r="L29" s="377"/>
      <c r="M29" s="377"/>
    </row>
    <row r="30" spans="1:38" ht="13.2" x14ac:dyDescent="0.25">
      <c r="A30" s="377"/>
      <c r="B30" s="377"/>
      <c r="C30" s="377"/>
      <c r="D30" s="377"/>
      <c r="E30" s="377"/>
      <c r="F30" s="377"/>
      <c r="G30" s="377"/>
      <c r="H30" s="377"/>
      <c r="I30" s="377"/>
      <c r="J30" s="377"/>
      <c r="K30" s="377"/>
      <c r="L30" s="377"/>
      <c r="M30" s="377"/>
    </row>
    <row r="31" spans="1:38" ht="13.2" x14ac:dyDescent="0.25">
      <c r="A31" s="377"/>
      <c r="B31" s="377"/>
      <c r="C31" s="377"/>
      <c r="D31" s="377"/>
      <c r="E31" s="377"/>
      <c r="F31" s="377"/>
      <c r="G31" s="377"/>
      <c r="H31" s="377"/>
      <c r="I31" s="377"/>
      <c r="J31" s="377"/>
      <c r="K31" s="377"/>
      <c r="L31" s="377"/>
      <c r="M31" s="377"/>
    </row>
    <row r="32" spans="1:38" ht="13.2" x14ac:dyDescent="0.25">
      <c r="A32" s="377"/>
      <c r="B32" s="377"/>
      <c r="C32" s="377"/>
      <c r="D32" s="377"/>
      <c r="E32" s="377"/>
      <c r="F32" s="377"/>
      <c r="G32" s="377"/>
      <c r="H32" s="377"/>
      <c r="I32" s="377"/>
      <c r="J32" s="377"/>
      <c r="K32" s="377"/>
      <c r="L32" s="390"/>
      <c r="M32" s="377"/>
    </row>
    <row r="33" spans="1:18" ht="13.2" x14ac:dyDescent="0.25">
      <c r="A33" s="242" t="s">
        <v>54</v>
      </c>
      <c r="B33" s="243"/>
      <c r="C33" s="244"/>
      <c r="D33" s="437" t="s">
        <v>60</v>
      </c>
      <c r="E33" s="266" t="s">
        <v>61</v>
      </c>
      <c r="F33" s="393"/>
      <c r="G33" s="437" t="s">
        <v>60</v>
      </c>
      <c r="H33" s="266" t="s">
        <v>123</v>
      </c>
      <c r="I33" s="266"/>
      <c r="J33" s="266" t="s">
        <v>124</v>
      </c>
      <c r="K33" s="395" t="s">
        <v>125</v>
      </c>
      <c r="L33" s="36"/>
      <c r="M33" s="393"/>
      <c r="P33" s="398"/>
      <c r="Q33" s="398"/>
      <c r="R33" s="410"/>
    </row>
    <row r="34" spans="1:18" ht="13.2" x14ac:dyDescent="0.25">
      <c r="A34" s="400" t="s">
        <v>65</v>
      </c>
      <c r="B34" s="401"/>
      <c r="C34" s="402"/>
      <c r="D34" s="403"/>
      <c r="E34" s="713"/>
      <c r="F34" s="713"/>
      <c r="G34" s="403" t="s">
        <v>66</v>
      </c>
      <c r="H34" s="401"/>
      <c r="I34" s="401"/>
      <c r="J34" s="406"/>
      <c r="K34" s="407" t="s">
        <v>67</v>
      </c>
      <c r="L34" s="408"/>
      <c r="M34" s="420"/>
      <c r="P34" s="410"/>
      <c r="Q34" s="410"/>
      <c r="R34" s="262"/>
    </row>
    <row r="35" spans="1:18" ht="13.2" x14ac:dyDescent="0.25">
      <c r="A35" s="411" t="s">
        <v>126</v>
      </c>
      <c r="B35" s="412"/>
      <c r="C35" s="413"/>
      <c r="D35" s="414"/>
      <c r="E35" s="714"/>
      <c r="F35" s="714"/>
      <c r="G35" s="414" t="s">
        <v>69</v>
      </c>
      <c r="H35" s="416"/>
      <c r="I35" s="416"/>
      <c r="J35" s="260"/>
      <c r="K35" s="418"/>
      <c r="L35" s="390"/>
      <c r="M35" s="419"/>
      <c r="P35" s="262"/>
      <c r="Q35" s="262"/>
      <c r="R35" s="262"/>
    </row>
    <row r="36" spans="1:18" ht="13.2" x14ac:dyDescent="0.25">
      <c r="A36" s="275"/>
      <c r="B36" s="276"/>
      <c r="C36" s="278"/>
      <c r="D36" s="414"/>
      <c r="E36" s="258"/>
      <c r="F36" s="377"/>
      <c r="G36" s="414" t="s">
        <v>70</v>
      </c>
      <c r="H36" s="416"/>
      <c r="I36" s="416"/>
      <c r="J36" s="260"/>
      <c r="K36" s="407" t="s">
        <v>71</v>
      </c>
      <c r="L36" s="408"/>
      <c r="M36" s="420"/>
      <c r="P36" s="410"/>
      <c r="Q36" s="410"/>
      <c r="R36" s="262"/>
    </row>
    <row r="37" spans="1:18" ht="13.2" x14ac:dyDescent="0.25">
      <c r="A37" s="279"/>
      <c r="B37" s="182"/>
      <c r="C37" s="280"/>
      <c r="D37" s="414"/>
      <c r="E37" s="258"/>
      <c r="F37" s="377"/>
      <c r="G37" s="414" t="s">
        <v>72</v>
      </c>
      <c r="H37" s="416"/>
      <c r="I37" s="416"/>
      <c r="J37" s="260"/>
      <c r="K37" s="421"/>
      <c r="L37" s="377"/>
      <c r="M37" s="409"/>
      <c r="P37" s="262"/>
      <c r="Q37" s="262"/>
      <c r="R37" s="262"/>
    </row>
    <row r="38" spans="1:18" ht="13.2" x14ac:dyDescent="0.25">
      <c r="A38" s="281"/>
      <c r="B38" s="282"/>
      <c r="C38" s="283"/>
      <c r="D38" s="414"/>
      <c r="E38" s="258"/>
      <c r="F38" s="377"/>
      <c r="G38" s="414" t="s">
        <v>73</v>
      </c>
      <c r="H38" s="416"/>
      <c r="I38" s="416"/>
      <c r="J38" s="260"/>
      <c r="K38" s="411"/>
      <c r="L38" s="390"/>
      <c r="M38" s="419"/>
      <c r="P38" s="262"/>
      <c r="Q38" s="262"/>
      <c r="R38" s="262"/>
    </row>
    <row r="39" spans="1:18" ht="13.2" x14ac:dyDescent="0.25">
      <c r="A39" s="284"/>
      <c r="B39" s="19"/>
      <c r="C39" s="280"/>
      <c r="D39" s="414"/>
      <c r="E39" s="258"/>
      <c r="F39" s="377"/>
      <c r="G39" s="414" t="s">
        <v>74</v>
      </c>
      <c r="H39" s="416"/>
      <c r="I39" s="416"/>
      <c r="J39" s="260"/>
      <c r="K39" s="407" t="s">
        <v>34</v>
      </c>
      <c r="L39" s="408"/>
      <c r="M39" s="420"/>
      <c r="P39" s="410"/>
      <c r="Q39" s="410"/>
      <c r="R39" s="262"/>
    </row>
    <row r="40" spans="1:18" ht="13.2" x14ac:dyDescent="0.25">
      <c r="A40" s="284"/>
      <c r="B40" s="19"/>
      <c r="C40" s="286"/>
      <c r="D40" s="414"/>
      <c r="E40" s="258"/>
      <c r="F40" s="377"/>
      <c r="G40" s="414" t="s">
        <v>75</v>
      </c>
      <c r="H40" s="416"/>
      <c r="I40" s="416"/>
      <c r="J40" s="260"/>
      <c r="K40" s="421"/>
      <c r="L40" s="377"/>
      <c r="M40" s="409"/>
      <c r="P40" s="262"/>
      <c r="Q40" s="262"/>
      <c r="R40" s="262"/>
    </row>
    <row r="41" spans="1:18" ht="13.2" x14ac:dyDescent="0.25">
      <c r="A41" s="287"/>
      <c r="B41" s="288"/>
      <c r="C41" s="290"/>
      <c r="D41" s="422"/>
      <c r="E41" s="292"/>
      <c r="F41" s="390"/>
      <c r="G41" s="422" t="s">
        <v>76</v>
      </c>
      <c r="H41" s="412"/>
      <c r="I41" s="412"/>
      <c r="J41" s="294"/>
      <c r="K41" s="411">
        <f>M4</f>
        <v>0</v>
      </c>
      <c r="L41" s="390"/>
      <c r="M41" s="419"/>
      <c r="P41" s="262"/>
      <c r="Q41" s="262"/>
      <c r="R41" s="438"/>
    </row>
    <row r="42" spans="1:18" ht="13.2" x14ac:dyDescent="0.25"/>
    <row r="43" spans="1:18" ht="13.2" x14ac:dyDescent="0.25"/>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H22:I22"/>
    <mergeCell ref="J22:K22"/>
    <mergeCell ref="B21:C21"/>
    <mergeCell ref="D21:E21"/>
    <mergeCell ref="F21:G21"/>
    <mergeCell ref="H21:I21"/>
    <mergeCell ref="J21:K21"/>
    <mergeCell ref="E34:F34"/>
    <mergeCell ref="E35:F35"/>
    <mergeCell ref="B22:C22"/>
    <mergeCell ref="D22:E22"/>
    <mergeCell ref="F22:G22"/>
  </mergeCells>
  <conditionalFormatting sqref="E7 E9 E11 E13">
    <cfRule type="cellIs" dxfId="1185" priority="2" operator="equal">
      <formula>"Bye"</formula>
    </cfRule>
  </conditionalFormatting>
  <conditionalFormatting sqref="R41">
    <cfRule type="expression" dxfId="1184" priority="3">
      <formula>$O$1="CU"</formula>
    </cfRule>
  </conditionalFormatting>
  <printOptions horizontalCentered="1" verticalCentered="1"/>
  <pageMargins left="0" right="0" top="0.98402777777777795" bottom="0.98402777777777795" header="0.511811023622047" footer="0.511811023622047"/>
  <pageSetup paperSize="9" scale="95" orientation="portrait" horizontalDpi="300" verticalDpi="300"/>
  <drawing r:id="rId1"/>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FF00"/>
  </sheetPr>
  <dimension ref="A1:AS140"/>
  <sheetViews>
    <sheetView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27" width="11.5546875" hidden="1" customWidth="1"/>
    <col min="28" max="28" width="10.33203125" hidden="1" customWidth="1"/>
    <col min="29" max="34" width="11.5546875" hidden="1" customWidth="1"/>
    <col min="35" max="37" width="9.109375" style="386" customWidth="1"/>
  </cols>
  <sheetData>
    <row r="1" spans="1:45" s="167" customFormat="1" ht="21.75" customHeight="1" x14ac:dyDescent="0.25">
      <c r="A1" s="459" t="str">
        <f>Altalanos!$A$6</f>
        <v>Diákolimpia / H-B vm</v>
      </c>
      <c r="B1" s="459"/>
      <c r="C1" s="348"/>
      <c r="D1" s="348"/>
      <c r="E1" s="348"/>
      <c r="F1" s="348"/>
      <c r="G1" s="348"/>
      <c r="H1" s="459"/>
      <c r="I1" s="350"/>
      <c r="J1" s="351"/>
      <c r="K1" s="349" t="s">
        <v>83</v>
      </c>
      <c r="L1" s="352"/>
      <c r="M1" s="353"/>
      <c r="N1" s="351"/>
      <c r="O1" s="351"/>
      <c r="P1" s="351"/>
      <c r="Q1" s="348"/>
      <c r="R1" s="351"/>
      <c r="T1" s="460"/>
      <c r="U1" s="460"/>
      <c r="V1" s="460"/>
      <c r="W1" s="460"/>
      <c r="X1" s="460"/>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c r="AI1" s="451"/>
      <c r="AJ1" s="451"/>
      <c r="AK1" s="451"/>
    </row>
    <row r="2" spans="1:45" s="172" customFormat="1" ht="13.2" x14ac:dyDescent="0.25">
      <c r="A2" s="355" t="s">
        <v>32</v>
      </c>
      <c r="B2" s="356"/>
      <c r="C2" s="356"/>
      <c r="D2" s="356"/>
      <c r="E2" s="701">
        <f>Altalanos!$C$8</f>
        <v>0</v>
      </c>
      <c r="F2" s="356"/>
      <c r="G2" s="357"/>
      <c r="H2" s="358"/>
      <c r="I2" s="358"/>
      <c r="J2" s="359"/>
      <c r="K2" s="352"/>
      <c r="L2" s="352"/>
      <c r="M2" s="352"/>
      <c r="N2" s="359"/>
      <c r="O2" s="358"/>
      <c r="P2" s="359"/>
      <c r="Q2" s="358"/>
      <c r="R2" s="359"/>
      <c r="T2" s="461"/>
      <c r="U2" s="461"/>
      <c r="V2" s="461"/>
      <c r="W2" s="461"/>
      <c r="X2" s="461"/>
      <c r="Y2" s="360"/>
      <c r="Z2" s="361"/>
      <c r="AA2" s="361" t="s">
        <v>98</v>
      </c>
      <c r="AB2" s="362">
        <v>300</v>
      </c>
      <c r="AC2" s="362">
        <v>250</v>
      </c>
      <c r="AD2" s="362">
        <v>200</v>
      </c>
      <c r="AE2" s="362">
        <v>150</v>
      </c>
      <c r="AF2" s="362">
        <v>120</v>
      </c>
      <c r="AG2" s="362">
        <v>90</v>
      </c>
      <c r="AH2" s="362">
        <v>40</v>
      </c>
      <c r="AI2" s="377"/>
      <c r="AJ2" s="377"/>
      <c r="AK2" s="377"/>
      <c r="AL2" s="461"/>
      <c r="AM2" s="461"/>
      <c r="AN2" s="461"/>
      <c r="AO2" s="461"/>
      <c r="AP2" s="461"/>
      <c r="AQ2" s="461"/>
      <c r="AR2" s="461"/>
      <c r="AS2" s="461"/>
    </row>
    <row r="3" spans="1:45" s="175" customFormat="1" ht="11.25" customHeight="1" x14ac:dyDescent="0.25">
      <c r="A3" s="56" t="s">
        <v>24</v>
      </c>
      <c r="B3" s="56"/>
      <c r="C3" s="56"/>
      <c r="D3" s="56"/>
      <c r="E3" s="55"/>
      <c r="F3" s="56"/>
      <c r="G3" s="56" t="s">
        <v>13</v>
      </c>
      <c r="H3" s="56"/>
      <c r="I3" s="56"/>
      <c r="J3" s="173"/>
      <c r="K3" s="56" t="s">
        <v>35</v>
      </c>
      <c r="L3" s="173"/>
      <c r="M3" s="56"/>
      <c r="N3" s="173"/>
      <c r="O3" s="56"/>
      <c r="P3" s="173"/>
      <c r="Q3" s="56"/>
      <c r="R3" s="57" t="s">
        <v>36</v>
      </c>
      <c r="T3" s="462"/>
      <c r="U3" s="462"/>
      <c r="V3" s="462"/>
      <c r="W3" s="462"/>
      <c r="X3" s="462"/>
      <c r="Y3" s="361" t="str">
        <f>IF(K4="OB","A",IF(K4="IX","W",IF(K4="","",K4)))</f>
        <v/>
      </c>
      <c r="Z3" s="361"/>
      <c r="AA3" s="361" t="s">
        <v>116</v>
      </c>
      <c r="AB3" s="362">
        <v>280</v>
      </c>
      <c r="AC3" s="362">
        <v>230</v>
      </c>
      <c r="AD3" s="362">
        <v>180</v>
      </c>
      <c r="AE3" s="362">
        <v>140</v>
      </c>
      <c r="AF3" s="362">
        <v>80</v>
      </c>
      <c r="AG3" s="362">
        <v>0</v>
      </c>
      <c r="AH3" s="362">
        <v>0</v>
      </c>
      <c r="AI3" s="377"/>
      <c r="AJ3" s="377"/>
      <c r="AK3" s="377"/>
      <c r="AL3" s="462"/>
      <c r="AM3" s="462"/>
      <c r="AN3" s="462"/>
      <c r="AO3" s="462"/>
      <c r="AP3" s="462"/>
      <c r="AQ3" s="462"/>
      <c r="AR3" s="462"/>
      <c r="AS3" s="462"/>
    </row>
    <row r="4" spans="1:45" s="181" customFormat="1" ht="11.25" customHeight="1" x14ac:dyDescent="0.25">
      <c r="A4" s="720" t="str">
        <f>Altalanos!$A$10</f>
        <v>2025. 04. 29-30.</v>
      </c>
      <c r="B4" s="720"/>
      <c r="C4" s="720"/>
      <c r="D4" s="2"/>
      <c r="E4" s="366"/>
      <c r="F4" s="366"/>
      <c r="G4" s="366" t="str">
        <f>Altalanos!$C$10</f>
        <v>Berettyóújfalu</v>
      </c>
      <c r="H4" s="463"/>
      <c r="I4" s="366"/>
      <c r="J4" s="368"/>
      <c r="K4" s="367"/>
      <c r="L4" s="368"/>
      <c r="M4" s="464"/>
      <c r="N4" s="368"/>
      <c r="O4" s="366"/>
      <c r="P4" s="368"/>
      <c r="Q4" s="366"/>
      <c r="R4" s="369">
        <f>Altalanos!$E$10</f>
        <v>0</v>
      </c>
      <c r="T4" s="465"/>
      <c r="U4" s="465"/>
      <c r="V4" s="465"/>
      <c r="W4" s="465"/>
      <c r="X4" s="465"/>
      <c r="Y4" s="361"/>
      <c r="Z4" s="361"/>
      <c r="AA4" s="361" t="s">
        <v>101</v>
      </c>
      <c r="AB4" s="362">
        <v>250</v>
      </c>
      <c r="AC4" s="362">
        <v>200</v>
      </c>
      <c r="AD4" s="362">
        <v>150</v>
      </c>
      <c r="AE4" s="362">
        <v>120</v>
      </c>
      <c r="AF4" s="362">
        <v>90</v>
      </c>
      <c r="AG4" s="362">
        <v>60</v>
      </c>
      <c r="AH4" s="362">
        <v>25</v>
      </c>
      <c r="AI4" s="377"/>
      <c r="AJ4" s="377"/>
      <c r="AK4" s="377"/>
      <c r="AL4" s="465"/>
      <c r="AM4" s="465"/>
      <c r="AN4" s="465"/>
      <c r="AO4" s="465"/>
      <c r="AP4" s="465"/>
      <c r="AQ4" s="465"/>
      <c r="AR4" s="465"/>
      <c r="AS4" s="465"/>
    </row>
    <row r="5" spans="1:45" s="175" customFormat="1" ht="13.2" x14ac:dyDescent="0.25">
      <c r="A5" s="182"/>
      <c r="B5" s="183" t="s">
        <v>53</v>
      </c>
      <c r="C5" s="184" t="s">
        <v>54</v>
      </c>
      <c r="D5" s="183" t="s">
        <v>55</v>
      </c>
      <c r="E5" s="183" t="s">
        <v>81</v>
      </c>
      <c r="F5" s="185" t="s">
        <v>27</v>
      </c>
      <c r="G5" s="185" t="s">
        <v>28</v>
      </c>
      <c r="H5" s="185"/>
      <c r="I5" s="185" t="s">
        <v>38</v>
      </c>
      <c r="J5" s="185"/>
      <c r="K5" s="183" t="s">
        <v>57</v>
      </c>
      <c r="L5" s="186"/>
      <c r="M5" s="183" t="s">
        <v>82</v>
      </c>
      <c r="N5" s="186"/>
      <c r="O5" s="183" t="s">
        <v>156</v>
      </c>
      <c r="P5" s="186"/>
      <c r="Q5" s="183"/>
      <c r="R5" s="187"/>
      <c r="T5" s="462"/>
      <c r="U5" s="462"/>
      <c r="V5" s="462"/>
      <c r="W5" s="462"/>
      <c r="X5" s="462"/>
      <c r="Y5" s="361">
        <f>IF(OR(Altalanos!$A$8="F1",Altalanos!$A$8="F2",Altalanos!$A$8="N1",Altalanos!$A$8="N2"),1,2)</f>
        <v>2</v>
      </c>
      <c r="Z5" s="361"/>
      <c r="AA5" s="361" t="s">
        <v>104</v>
      </c>
      <c r="AB5" s="362">
        <v>200</v>
      </c>
      <c r="AC5" s="362">
        <v>150</v>
      </c>
      <c r="AD5" s="362">
        <v>120</v>
      </c>
      <c r="AE5" s="362">
        <v>90</v>
      </c>
      <c r="AF5" s="362">
        <v>60</v>
      </c>
      <c r="AG5" s="362">
        <v>40</v>
      </c>
      <c r="AH5" s="362">
        <v>15</v>
      </c>
      <c r="AI5" s="377"/>
      <c r="AJ5" s="377"/>
      <c r="AK5" s="377"/>
      <c r="AL5" s="462"/>
      <c r="AM5" s="462"/>
      <c r="AN5" s="462"/>
      <c r="AO5" s="462"/>
      <c r="AP5" s="462"/>
      <c r="AQ5" s="462"/>
      <c r="AR5" s="462"/>
      <c r="AS5" s="462"/>
    </row>
    <row r="6" spans="1:45" s="195" customFormat="1" ht="10.5" customHeight="1" x14ac:dyDescent="0.25">
      <c r="A6" s="466"/>
      <c r="B6" s="467"/>
      <c r="C6" s="467"/>
      <c r="D6" s="467"/>
      <c r="E6" s="467"/>
      <c r="F6" s="466" t="str">
        <f>IF(Y3="","",CONCATENATE(VLOOKUP(Y3,AB1:AH1,4)," pont"))</f>
        <v/>
      </c>
      <c r="G6" s="468"/>
      <c r="H6" s="469"/>
      <c r="I6" s="468"/>
      <c r="J6" s="470"/>
      <c r="K6" s="467" t="str">
        <f>IF(Y3="","",CONCATENATE(VLOOKUP(Y3,AB1:AH1,3)," pont"))</f>
        <v/>
      </c>
      <c r="L6" s="470"/>
      <c r="M6" s="467" t="str">
        <f>IF(Y3="","",CONCATENATE(VLOOKUP(Y3,AB1:AH1,2)," pont"))</f>
        <v/>
      </c>
      <c r="N6" s="470"/>
      <c r="O6" s="467" t="str">
        <f>IF(Y3="","",CONCATENATE(VLOOKUP(Y3,AB1:AH1,1)," pont"))</f>
        <v/>
      </c>
      <c r="P6" s="470"/>
      <c r="Q6" s="467"/>
      <c r="R6" s="471"/>
      <c r="T6" s="472"/>
      <c r="U6" s="472"/>
      <c r="V6" s="472"/>
      <c r="W6" s="472"/>
      <c r="X6" s="472"/>
      <c r="Y6" s="473"/>
      <c r="Z6" s="473"/>
      <c r="AA6" s="473" t="s">
        <v>112</v>
      </c>
      <c r="AB6" s="474">
        <v>150</v>
      </c>
      <c r="AC6" s="474">
        <v>120</v>
      </c>
      <c r="AD6" s="474">
        <v>90</v>
      </c>
      <c r="AE6" s="474">
        <v>60</v>
      </c>
      <c r="AF6" s="474">
        <v>40</v>
      </c>
      <c r="AG6" s="474">
        <v>25</v>
      </c>
      <c r="AH6" s="474">
        <v>10</v>
      </c>
      <c r="AI6" s="475"/>
      <c r="AJ6" s="475"/>
      <c r="AK6" s="475"/>
      <c r="AL6" s="472"/>
      <c r="AM6" s="472"/>
      <c r="AN6" s="472"/>
      <c r="AO6" s="472"/>
      <c r="AP6" s="472"/>
      <c r="AQ6" s="472"/>
      <c r="AR6" s="472"/>
      <c r="AS6" s="472"/>
    </row>
    <row r="7" spans="1:45" s="63" customFormat="1" ht="12.75" customHeight="1" x14ac:dyDescent="0.25">
      <c r="A7" s="196">
        <v>1</v>
      </c>
      <c r="B7" s="238" t="str">
        <f>IF($E7="","",VLOOKUP($E7,'1MD ELO (3)'!$A$7:$O$22,14))</f>
        <v/>
      </c>
      <c r="C7" s="239" t="str">
        <f>IF($E7="","",VLOOKUP($E7,'1MD ELO (3)'!$A$7:$O$22,15))</f>
        <v/>
      </c>
      <c r="D7" s="239" t="str">
        <f>IF($E7="","",VLOOKUP($E7,'1MD ELO (3)'!$A$7:$O$22,5))</f>
        <v/>
      </c>
      <c r="E7" s="240"/>
      <c r="F7" s="476" t="str">
        <f>UPPER(IF($E7="","",VLOOKUP($E7,'1MD ELO (3)'!$A$7:$O$22,2)))</f>
        <v/>
      </c>
      <c r="G7" s="476" t="str">
        <f>IF($E7="","",VLOOKUP($E7,'1MD ELO (3)'!$A$7:$O$22,3))</f>
        <v/>
      </c>
      <c r="H7" s="476"/>
      <c r="I7" s="476" t="str">
        <f>IF($E7="","",VLOOKUP($E7,'1MD ELO (3)'!$A$7:$O$22,4))</f>
        <v/>
      </c>
      <c r="J7" s="477"/>
      <c r="K7" s="478"/>
      <c r="L7" s="478"/>
      <c r="M7" s="478"/>
      <c r="N7" s="478"/>
      <c r="O7" s="203"/>
      <c r="P7" s="204"/>
      <c r="Q7" s="205"/>
      <c r="R7" s="206"/>
      <c r="S7" s="207"/>
      <c r="T7" s="207"/>
      <c r="U7" s="479" t="str">
        <f>Birók!P21</f>
        <v>Bíró</v>
      </c>
      <c r="V7" s="207"/>
      <c r="W7" s="207"/>
      <c r="X7" s="207"/>
      <c r="Y7" s="361"/>
      <c r="Z7" s="361"/>
      <c r="AA7" s="361" t="s">
        <v>113</v>
      </c>
      <c r="AB7" s="362">
        <v>120</v>
      </c>
      <c r="AC7" s="362">
        <v>90</v>
      </c>
      <c r="AD7" s="362">
        <v>60</v>
      </c>
      <c r="AE7" s="362">
        <v>40</v>
      </c>
      <c r="AF7" s="362">
        <v>25</v>
      </c>
      <c r="AG7" s="362">
        <v>10</v>
      </c>
      <c r="AH7" s="362">
        <v>5</v>
      </c>
      <c r="AI7" s="377"/>
      <c r="AJ7" s="377"/>
      <c r="AK7" s="377"/>
      <c r="AL7" s="207"/>
      <c r="AM7" s="207"/>
      <c r="AN7" s="207"/>
      <c r="AO7" s="207"/>
      <c r="AP7" s="207"/>
      <c r="AQ7" s="207"/>
      <c r="AR7" s="207"/>
      <c r="AS7" s="207"/>
    </row>
    <row r="8" spans="1:45" s="63" customFormat="1" ht="12.75" customHeight="1" x14ac:dyDescent="0.25">
      <c r="A8" s="209"/>
      <c r="B8" s="480"/>
      <c r="C8" s="481"/>
      <c r="D8" s="481"/>
      <c r="E8" s="482"/>
      <c r="F8" s="483"/>
      <c r="G8" s="483"/>
      <c r="H8" s="484"/>
      <c r="I8" s="485" t="s">
        <v>59</v>
      </c>
      <c r="J8" s="216"/>
      <c r="K8" s="486" t="str">
        <f>UPPER(IF(OR(J8="a",J8="as"),F7,IF(OR(J8="b",J8="bs"),F9,)))</f>
        <v/>
      </c>
      <c r="L8" s="486"/>
      <c r="M8" s="478"/>
      <c r="N8" s="478"/>
      <c r="O8" s="203"/>
      <c r="P8" s="204"/>
      <c r="Q8" s="205"/>
      <c r="R8" s="206"/>
      <c r="S8" s="207"/>
      <c r="T8" s="207"/>
      <c r="U8" s="487" t="str">
        <f>Birók!P22</f>
        <v xml:space="preserve"> </v>
      </c>
      <c r="V8" s="207"/>
      <c r="W8" s="207"/>
      <c r="X8" s="207"/>
      <c r="Y8" s="361"/>
      <c r="Z8" s="361"/>
      <c r="AA8" s="361" t="s">
        <v>114</v>
      </c>
      <c r="AB8" s="362">
        <v>90</v>
      </c>
      <c r="AC8" s="362">
        <v>60</v>
      </c>
      <c r="AD8" s="362">
        <v>40</v>
      </c>
      <c r="AE8" s="362">
        <v>25</v>
      </c>
      <c r="AF8" s="362">
        <v>10</v>
      </c>
      <c r="AG8" s="362">
        <v>5</v>
      </c>
      <c r="AH8" s="362">
        <v>2</v>
      </c>
      <c r="AI8" s="377"/>
      <c r="AJ8" s="377"/>
      <c r="AK8" s="377"/>
      <c r="AL8" s="207"/>
      <c r="AM8" s="207"/>
      <c r="AN8" s="207"/>
      <c r="AO8" s="207"/>
      <c r="AP8" s="207"/>
      <c r="AQ8" s="207"/>
      <c r="AR8" s="207"/>
      <c r="AS8" s="207"/>
    </row>
    <row r="9" spans="1:45" s="63" customFormat="1" ht="12.75" customHeight="1" x14ac:dyDescent="0.25">
      <c r="A9" s="209">
        <v>2</v>
      </c>
      <c r="B9" s="238" t="str">
        <f>IF($E9="","",VLOOKUP($E9,'1MD ELO (3)'!$A$7:$O$22,14))</f>
        <v/>
      </c>
      <c r="C9" s="239" t="str">
        <f>IF($E9="","",VLOOKUP($E9,'1MD ELO (3)'!$A$7:$O$22,15))</f>
        <v/>
      </c>
      <c r="D9" s="239" t="str">
        <f>IF($E9="","",VLOOKUP($E9,'1MD ELO (3)'!$A$7:$O$22,5))</f>
        <v/>
      </c>
      <c r="E9" s="488"/>
      <c r="F9" s="380" t="str">
        <f>UPPER(IF($E9="","",VLOOKUP($E9,'1MD ELO (3)'!$A$7:$O$22,2)))</f>
        <v/>
      </c>
      <c r="G9" s="380" t="str">
        <f>IF($E9="","",VLOOKUP($E9,'1MD ELO (3)'!$A$7:$O$22,3))</f>
        <v/>
      </c>
      <c r="H9" s="380"/>
      <c r="I9" s="380" t="str">
        <f>IF($E9="","",VLOOKUP($E9,'1MD ELO (3)'!$A$7:$O$22,4))</f>
        <v/>
      </c>
      <c r="J9" s="489"/>
      <c r="K9" s="478"/>
      <c r="L9" s="490"/>
      <c r="M9" s="478"/>
      <c r="N9" s="478"/>
      <c r="O9" s="203"/>
      <c r="P9" s="204"/>
      <c r="Q9" s="205"/>
      <c r="R9" s="206"/>
      <c r="S9" s="207"/>
      <c r="T9" s="207"/>
      <c r="U9" s="487" t="str">
        <f>Birók!P23</f>
        <v xml:space="preserve"> </v>
      </c>
      <c r="V9" s="207"/>
      <c r="W9" s="207"/>
      <c r="X9" s="207"/>
      <c r="Y9" s="361"/>
      <c r="Z9" s="361"/>
      <c r="AA9" s="361" t="s">
        <v>115</v>
      </c>
      <c r="AB9" s="362">
        <v>60</v>
      </c>
      <c r="AC9" s="362">
        <v>40</v>
      </c>
      <c r="AD9" s="362">
        <v>25</v>
      </c>
      <c r="AE9" s="362">
        <v>10</v>
      </c>
      <c r="AF9" s="362">
        <v>5</v>
      </c>
      <c r="AG9" s="362">
        <v>2</v>
      </c>
      <c r="AH9" s="362">
        <v>1</v>
      </c>
      <c r="AI9" s="377"/>
      <c r="AJ9" s="377"/>
      <c r="AK9" s="377"/>
      <c r="AL9" s="207"/>
      <c r="AM9" s="207"/>
      <c r="AN9" s="207"/>
      <c r="AO9" s="207"/>
      <c r="AP9" s="207"/>
      <c r="AQ9" s="207"/>
      <c r="AR9" s="207"/>
      <c r="AS9" s="207"/>
    </row>
    <row r="10" spans="1:45" s="63" customFormat="1" ht="12.75" customHeight="1" x14ac:dyDescent="0.25">
      <c r="A10" s="209"/>
      <c r="B10" s="480"/>
      <c r="C10" s="481"/>
      <c r="D10" s="481"/>
      <c r="E10" s="491"/>
      <c r="F10" s="483"/>
      <c r="G10" s="483"/>
      <c r="H10" s="484"/>
      <c r="I10" s="483"/>
      <c r="J10" s="492"/>
      <c r="K10" s="485" t="s">
        <v>59</v>
      </c>
      <c r="L10" s="225"/>
      <c r="M10" s="486" t="str">
        <f>UPPER(IF(OR(L10="a",L10="as"),K8,IF(OR(L10="b",L10="bs"),K12,)))</f>
        <v/>
      </c>
      <c r="N10" s="493"/>
      <c r="O10" s="494"/>
      <c r="P10" s="494"/>
      <c r="Q10" s="205"/>
      <c r="R10" s="206"/>
      <c r="S10" s="207"/>
      <c r="T10" s="207"/>
      <c r="U10" s="487" t="str">
        <f>Birók!P24</f>
        <v xml:space="preserve"> </v>
      </c>
      <c r="V10" s="207"/>
      <c r="W10" s="207"/>
      <c r="X10" s="207"/>
      <c r="Y10" s="361"/>
      <c r="Z10" s="361"/>
      <c r="AA10" s="361" t="s">
        <v>117</v>
      </c>
      <c r="AB10" s="362">
        <v>40</v>
      </c>
      <c r="AC10" s="362">
        <v>25</v>
      </c>
      <c r="AD10" s="362">
        <v>15</v>
      </c>
      <c r="AE10" s="362">
        <v>7</v>
      </c>
      <c r="AF10" s="362">
        <v>4</v>
      </c>
      <c r="AG10" s="362">
        <v>1</v>
      </c>
      <c r="AH10" s="362">
        <v>0</v>
      </c>
      <c r="AI10" s="377"/>
      <c r="AJ10" s="377"/>
      <c r="AK10" s="377"/>
      <c r="AL10" s="207"/>
      <c r="AM10" s="207"/>
      <c r="AN10" s="207"/>
      <c r="AO10" s="207"/>
      <c r="AP10" s="207"/>
      <c r="AQ10" s="207"/>
      <c r="AR10" s="207"/>
      <c r="AS10" s="207"/>
    </row>
    <row r="11" spans="1:45" s="63" customFormat="1" ht="12.75" customHeight="1" x14ac:dyDescent="0.25">
      <c r="A11" s="209">
        <v>3</v>
      </c>
      <c r="B11" s="238" t="str">
        <f>IF($E11="","",VLOOKUP($E11,'1MD ELO (3)'!$A$7:$O$22,14))</f>
        <v/>
      </c>
      <c r="C11" s="239" t="str">
        <f>IF($E11="","",VLOOKUP($E11,'1MD ELO (3)'!$A$7:$O$22,15))</f>
        <v/>
      </c>
      <c r="D11" s="239" t="str">
        <f>IF($E11="","",VLOOKUP($E11,'1MD ELO (3)'!$A$7:$O$22,5))</f>
        <v/>
      </c>
      <c r="E11" s="488"/>
      <c r="F11" s="380" t="str">
        <f>UPPER(IF($E11="","",VLOOKUP($E11,'1MD ELO (3)'!$A$7:$O$22,2)))</f>
        <v/>
      </c>
      <c r="G11" s="380" t="str">
        <f>IF($E11="","",VLOOKUP($E11,'1MD ELO (3)'!$A$7:$O$22,3))</f>
        <v/>
      </c>
      <c r="H11" s="380"/>
      <c r="I11" s="380" t="str">
        <f>IF($E11="","",VLOOKUP($E11,'1MD ELO (3)'!$A$7:$O$22,4))</f>
        <v/>
      </c>
      <c r="J11" s="477"/>
      <c r="K11" s="478"/>
      <c r="L11" s="495"/>
      <c r="M11" s="478"/>
      <c r="N11" s="496"/>
      <c r="O11" s="494"/>
      <c r="P11" s="494"/>
      <c r="Q11" s="205"/>
      <c r="R11" s="206"/>
      <c r="S11" s="207"/>
      <c r="T11" s="207"/>
      <c r="U11" s="487" t="str">
        <f>Birók!P25</f>
        <v xml:space="preserve"> </v>
      </c>
      <c r="V11" s="207"/>
      <c r="W11" s="207"/>
      <c r="X11" s="207"/>
      <c r="Y11" s="361"/>
      <c r="Z11" s="361"/>
      <c r="AA11" s="361" t="s">
        <v>118</v>
      </c>
      <c r="AB11" s="362">
        <v>25</v>
      </c>
      <c r="AC11" s="362">
        <v>15</v>
      </c>
      <c r="AD11" s="362">
        <v>10</v>
      </c>
      <c r="AE11" s="362">
        <v>6</v>
      </c>
      <c r="AF11" s="362">
        <v>3</v>
      </c>
      <c r="AG11" s="362">
        <v>1</v>
      </c>
      <c r="AH11" s="362">
        <v>0</v>
      </c>
      <c r="AI11" s="377"/>
      <c r="AJ11" s="377"/>
      <c r="AK11" s="377"/>
      <c r="AL11" s="207"/>
      <c r="AM11" s="207"/>
      <c r="AN11" s="207"/>
      <c r="AO11" s="207"/>
      <c r="AP11" s="207"/>
      <c r="AQ11" s="207"/>
      <c r="AR11" s="207"/>
      <c r="AS11" s="207"/>
    </row>
    <row r="12" spans="1:45" s="63" customFormat="1" ht="12.75" customHeight="1" x14ac:dyDescent="0.25">
      <c r="A12" s="209"/>
      <c r="B12" s="480"/>
      <c r="C12" s="481"/>
      <c r="D12" s="481"/>
      <c r="E12" s="491"/>
      <c r="F12" s="483"/>
      <c r="G12" s="483"/>
      <c r="H12" s="484"/>
      <c r="I12" s="485" t="s">
        <v>59</v>
      </c>
      <c r="J12" s="216"/>
      <c r="K12" s="486" t="str">
        <f>UPPER(IF(OR(J12="a",J12="as"),F11,IF(OR(J12="b",J12="bs"),F13,)))</f>
        <v/>
      </c>
      <c r="L12" s="497"/>
      <c r="M12" s="478"/>
      <c r="N12" s="496"/>
      <c r="O12" s="494"/>
      <c r="P12" s="494"/>
      <c r="Q12" s="205"/>
      <c r="R12" s="206"/>
      <c r="S12" s="207"/>
      <c r="T12" s="207"/>
      <c r="U12" s="487" t="str">
        <f>Birók!P26</f>
        <v xml:space="preserve"> </v>
      </c>
      <c r="V12" s="207"/>
      <c r="W12" s="207"/>
      <c r="X12" s="207"/>
      <c r="Y12" s="361"/>
      <c r="Z12" s="361"/>
      <c r="AA12" s="361" t="s">
        <v>120</v>
      </c>
      <c r="AB12" s="362">
        <v>15</v>
      </c>
      <c r="AC12" s="362">
        <v>10</v>
      </c>
      <c r="AD12" s="362">
        <v>6</v>
      </c>
      <c r="AE12" s="362">
        <v>3</v>
      </c>
      <c r="AF12" s="362">
        <v>1</v>
      </c>
      <c r="AG12" s="362">
        <v>0</v>
      </c>
      <c r="AH12" s="362">
        <v>0</v>
      </c>
      <c r="AI12" s="377"/>
      <c r="AJ12" s="377"/>
      <c r="AK12" s="377"/>
      <c r="AL12" s="207"/>
      <c r="AM12" s="207"/>
      <c r="AN12" s="207"/>
      <c r="AO12" s="207"/>
      <c r="AP12" s="207"/>
      <c r="AQ12" s="207"/>
      <c r="AR12" s="207"/>
      <c r="AS12" s="207"/>
    </row>
    <row r="13" spans="1:45" s="63" customFormat="1" ht="12.75" customHeight="1" x14ac:dyDescent="0.25">
      <c r="A13" s="209">
        <v>4</v>
      </c>
      <c r="B13" s="238" t="str">
        <f>IF($E13="","",VLOOKUP($E13,'1MD ELO (3)'!$A$7:$O$22,14))</f>
        <v/>
      </c>
      <c r="C13" s="239" t="str">
        <f>IF($E13="","",VLOOKUP($E13,'1MD ELO (3)'!$A$7:$O$22,15))</f>
        <v/>
      </c>
      <c r="D13" s="239" t="str">
        <f>IF($E13="","",VLOOKUP($E13,'1MD ELO (3)'!$A$7:$O$22,5))</f>
        <v/>
      </c>
      <c r="E13" s="488"/>
      <c r="F13" s="380" t="str">
        <f>UPPER(IF($E13="","",VLOOKUP($E13,'1MD ELO (3)'!$A$7:$O$22,2)))</f>
        <v/>
      </c>
      <c r="G13" s="380" t="str">
        <f>IF($E13="","",VLOOKUP($E13,'1MD ELO (3)'!$A$7:$O$22,3))</f>
        <v/>
      </c>
      <c r="H13" s="380"/>
      <c r="I13" s="380" t="str">
        <f>IF($E13="","",VLOOKUP($E13,'1MD ELO (3)'!$A$7:$O$22,4))</f>
        <v/>
      </c>
      <c r="J13" s="498"/>
      <c r="K13" s="478"/>
      <c r="L13" s="478"/>
      <c r="M13" s="478"/>
      <c r="N13" s="496"/>
      <c r="O13" s="494"/>
      <c r="P13" s="494"/>
      <c r="Q13" s="205"/>
      <c r="R13" s="206"/>
      <c r="S13" s="207"/>
      <c r="T13" s="207"/>
      <c r="U13" s="487" t="str">
        <f>Birók!P27</f>
        <v xml:space="preserve"> </v>
      </c>
      <c r="V13" s="207"/>
      <c r="W13" s="207"/>
      <c r="X13" s="207"/>
      <c r="Y13" s="361"/>
      <c r="Z13" s="361"/>
      <c r="AA13" s="361" t="s">
        <v>121</v>
      </c>
      <c r="AB13" s="362">
        <v>10</v>
      </c>
      <c r="AC13" s="362">
        <v>6</v>
      </c>
      <c r="AD13" s="362">
        <v>3</v>
      </c>
      <c r="AE13" s="362">
        <v>1</v>
      </c>
      <c r="AF13" s="362">
        <v>0</v>
      </c>
      <c r="AG13" s="362">
        <v>0</v>
      </c>
      <c r="AH13" s="362">
        <v>0</v>
      </c>
      <c r="AI13" s="377"/>
      <c r="AJ13" s="377"/>
      <c r="AK13" s="377"/>
      <c r="AL13" s="207"/>
      <c r="AM13" s="207"/>
      <c r="AN13" s="207"/>
      <c r="AO13" s="207"/>
      <c r="AP13" s="207"/>
      <c r="AQ13" s="207"/>
      <c r="AR13" s="207"/>
      <c r="AS13" s="207"/>
    </row>
    <row r="14" spans="1:45" s="63" customFormat="1" ht="12.75" customHeight="1" x14ac:dyDescent="0.25">
      <c r="A14" s="209"/>
      <c r="B14" s="480"/>
      <c r="C14" s="481"/>
      <c r="D14" s="481"/>
      <c r="E14" s="491"/>
      <c r="F14" s="483"/>
      <c r="G14" s="483"/>
      <c r="H14" s="484"/>
      <c r="I14" s="483"/>
      <c r="J14" s="492"/>
      <c r="K14" s="478"/>
      <c r="L14" s="478"/>
      <c r="M14" s="485" t="s">
        <v>59</v>
      </c>
      <c r="N14" s="225"/>
      <c r="O14" s="486" t="str">
        <f>UPPER(IF(OR(N14="a",N14="as"),M10,IF(OR(N14="b",N14="bs"),M18,)))</f>
        <v/>
      </c>
      <c r="P14" s="493"/>
      <c r="Q14" s="205"/>
      <c r="R14" s="206"/>
      <c r="S14" s="207"/>
      <c r="T14" s="207"/>
      <c r="U14" s="487" t="str">
        <f>Birók!P28</f>
        <v xml:space="preserve"> </v>
      </c>
      <c r="V14" s="207"/>
      <c r="W14" s="207"/>
      <c r="X14" s="207"/>
      <c r="Y14" s="361"/>
      <c r="Z14" s="361"/>
      <c r="AA14" s="361" t="s">
        <v>122</v>
      </c>
      <c r="AB14" s="362">
        <v>3</v>
      </c>
      <c r="AC14" s="362">
        <v>2</v>
      </c>
      <c r="AD14" s="362">
        <v>1</v>
      </c>
      <c r="AE14" s="362">
        <v>0</v>
      </c>
      <c r="AF14" s="362">
        <v>0</v>
      </c>
      <c r="AG14" s="362">
        <v>0</v>
      </c>
      <c r="AH14" s="362">
        <v>0</v>
      </c>
      <c r="AI14" s="377"/>
      <c r="AJ14" s="377"/>
      <c r="AK14" s="377"/>
      <c r="AL14" s="207"/>
      <c r="AM14" s="207"/>
      <c r="AN14" s="207"/>
      <c r="AO14" s="207"/>
      <c r="AP14" s="207"/>
      <c r="AQ14" s="207"/>
      <c r="AR14" s="207"/>
      <c r="AS14" s="207"/>
    </row>
    <row r="15" spans="1:45" s="63" customFormat="1" ht="12.75" customHeight="1" x14ac:dyDescent="0.25">
      <c r="A15" s="302">
        <v>5</v>
      </c>
      <c r="B15" s="238" t="str">
        <f>IF($E15="","",VLOOKUP($E15,'1MD ELO (3)'!$A$7:$O$22,14))</f>
        <v/>
      </c>
      <c r="C15" s="239" t="str">
        <f>IF($E15="","",VLOOKUP($E15,'1MD ELO (3)'!$A$7:$O$22,15))</f>
        <v/>
      </c>
      <c r="D15" s="239" t="str">
        <f>IF($E15="","",VLOOKUP($E15,'1MD ELO (3)'!$A$7:$O$22,5))</f>
        <v/>
      </c>
      <c r="E15" s="488"/>
      <c r="F15" s="380" t="str">
        <f>UPPER(IF($E15="","",VLOOKUP($E15,'1MD ELO (3)'!$A$7:$O$22,2)))</f>
        <v/>
      </c>
      <c r="G15" s="380" t="str">
        <f>IF($E15="","",VLOOKUP($E15,'1MD ELO (3)'!$A$7:$O$22,3))</f>
        <v/>
      </c>
      <c r="H15" s="380"/>
      <c r="I15" s="380" t="str">
        <f>IF($E15="","",VLOOKUP($E15,'1MD ELO (3)'!$A$7:$O$22,4))</f>
        <v/>
      </c>
      <c r="J15" s="499"/>
      <c r="K15" s="478"/>
      <c r="L15" s="478"/>
      <c r="M15" s="478"/>
      <c r="N15" s="496"/>
      <c r="O15" s="478"/>
      <c r="P15" s="494"/>
      <c r="Q15" s="205"/>
      <c r="R15" s="206"/>
      <c r="S15" s="207"/>
      <c r="T15" s="207"/>
      <c r="U15" s="487" t="str">
        <f>Birók!P29</f>
        <v xml:space="preserve"> </v>
      </c>
      <c r="V15" s="207"/>
      <c r="W15" s="207"/>
      <c r="X15" s="207"/>
      <c r="Y15" s="361"/>
      <c r="Z15" s="361"/>
      <c r="AA15" s="361"/>
      <c r="AB15" s="361"/>
      <c r="AC15" s="361"/>
      <c r="AD15" s="361"/>
      <c r="AE15" s="361"/>
      <c r="AF15" s="361"/>
      <c r="AG15" s="361"/>
      <c r="AH15" s="361"/>
      <c r="AI15" s="377"/>
      <c r="AJ15" s="377"/>
      <c r="AK15" s="377"/>
      <c r="AL15" s="207"/>
      <c r="AM15" s="207"/>
      <c r="AN15" s="207"/>
      <c r="AO15" s="207"/>
      <c r="AP15" s="207"/>
      <c r="AQ15" s="207"/>
      <c r="AR15" s="207"/>
      <c r="AS15" s="207"/>
    </row>
    <row r="16" spans="1:45" s="63" customFormat="1" ht="12.75" customHeight="1" x14ac:dyDescent="0.25">
      <c r="A16" s="209"/>
      <c r="B16" s="480"/>
      <c r="C16" s="481"/>
      <c r="D16" s="481"/>
      <c r="E16" s="491"/>
      <c r="F16" s="483"/>
      <c r="G16" s="483"/>
      <c r="H16" s="484"/>
      <c r="I16" s="485" t="s">
        <v>59</v>
      </c>
      <c r="J16" s="216"/>
      <c r="K16" s="486" t="str">
        <f>UPPER(IF(OR(J16="a",J16="as"),F15,IF(OR(J16="b",J16="bs"),F17,)))</f>
        <v/>
      </c>
      <c r="L16" s="486"/>
      <c r="M16" s="478"/>
      <c r="N16" s="496"/>
      <c r="O16" s="485"/>
      <c r="P16" s="494"/>
      <c r="Q16" s="205"/>
      <c r="R16" s="206"/>
      <c r="S16" s="207"/>
      <c r="T16" s="207"/>
      <c r="U16" s="500" t="str">
        <f>Birók!P30</f>
        <v>Egyik sem</v>
      </c>
      <c r="V16" s="207"/>
      <c r="W16" s="207"/>
      <c r="X16" s="207"/>
      <c r="Y16" s="361"/>
      <c r="Z16" s="361"/>
      <c r="AA16" s="361" t="s">
        <v>98</v>
      </c>
      <c r="AB16" s="362">
        <v>150</v>
      </c>
      <c r="AC16" s="362">
        <v>120</v>
      </c>
      <c r="AD16" s="362">
        <v>90</v>
      </c>
      <c r="AE16" s="362">
        <v>60</v>
      </c>
      <c r="AF16" s="362">
        <v>40</v>
      </c>
      <c r="AG16" s="362">
        <v>25</v>
      </c>
      <c r="AH16" s="362">
        <v>15</v>
      </c>
      <c r="AI16" s="377"/>
      <c r="AJ16" s="377"/>
      <c r="AK16" s="377"/>
      <c r="AL16" s="207"/>
      <c r="AM16" s="207"/>
      <c r="AN16" s="207"/>
      <c r="AO16" s="207"/>
      <c r="AP16" s="207"/>
      <c r="AQ16" s="207"/>
      <c r="AR16" s="207"/>
      <c r="AS16" s="207"/>
    </row>
    <row r="17" spans="1:45" s="63" customFormat="1" ht="12.75" customHeight="1" x14ac:dyDescent="0.25">
      <c r="A17" s="209">
        <v>6</v>
      </c>
      <c r="B17" s="238" t="str">
        <f>IF($E17="","",VLOOKUP($E17,'1MD ELO (3)'!$A$7:$O$22,14))</f>
        <v/>
      </c>
      <c r="C17" s="239" t="str">
        <f>IF($E17="","",VLOOKUP($E17,'1MD ELO (3)'!$A$7:$O$22,15))</f>
        <v/>
      </c>
      <c r="D17" s="239" t="str">
        <f>IF($E17="","",VLOOKUP($E17,'1MD ELO (3)'!$A$7:$O$22,5))</f>
        <v/>
      </c>
      <c r="E17" s="488"/>
      <c r="F17" s="380" t="str">
        <f>UPPER(IF($E17="","",VLOOKUP($E17,'1MD ELO (3)'!$A$7:$O$22,2)))</f>
        <v/>
      </c>
      <c r="G17" s="380" t="str">
        <f>IF($E17="","",VLOOKUP($E17,'1MD ELO (3)'!$A$7:$O$22,3))</f>
        <v/>
      </c>
      <c r="H17" s="380"/>
      <c r="I17" s="380" t="str">
        <f>IF($E17="","",VLOOKUP($E17,'1MD ELO (3)'!$A$7:$O$22,4))</f>
        <v/>
      </c>
      <c r="J17" s="489"/>
      <c r="K17" s="478"/>
      <c r="L17" s="490"/>
      <c r="M17" s="478"/>
      <c r="N17" s="496"/>
      <c r="O17" s="494"/>
      <c r="P17" s="494"/>
      <c r="Q17" s="205"/>
      <c r="R17" s="206"/>
      <c r="S17" s="207"/>
      <c r="T17" s="207"/>
      <c r="U17" s="207"/>
      <c r="V17" s="207"/>
      <c r="W17" s="207"/>
      <c r="X17" s="207"/>
      <c r="Y17" s="361"/>
      <c r="Z17" s="361"/>
      <c r="AA17" s="361" t="s">
        <v>101</v>
      </c>
      <c r="AB17" s="362">
        <v>120</v>
      </c>
      <c r="AC17" s="362">
        <v>90</v>
      </c>
      <c r="AD17" s="362">
        <v>60</v>
      </c>
      <c r="AE17" s="362">
        <v>40</v>
      </c>
      <c r="AF17" s="362">
        <v>25</v>
      </c>
      <c r="AG17" s="362">
        <v>15</v>
      </c>
      <c r="AH17" s="362">
        <v>8</v>
      </c>
      <c r="AI17" s="377"/>
      <c r="AJ17" s="377"/>
      <c r="AK17" s="377"/>
      <c r="AL17" s="207"/>
      <c r="AM17" s="207"/>
      <c r="AN17" s="207"/>
      <c r="AO17" s="207"/>
      <c r="AP17" s="207"/>
      <c r="AQ17" s="207"/>
      <c r="AR17" s="207"/>
      <c r="AS17" s="207"/>
    </row>
    <row r="18" spans="1:45" s="63" customFormat="1" ht="12.75" customHeight="1" x14ac:dyDescent="0.25">
      <c r="A18" s="209"/>
      <c r="B18" s="480"/>
      <c r="C18" s="481"/>
      <c r="D18" s="481"/>
      <c r="E18" s="491"/>
      <c r="F18" s="483"/>
      <c r="G18" s="483"/>
      <c r="H18" s="484"/>
      <c r="I18" s="483"/>
      <c r="J18" s="492"/>
      <c r="K18" s="485" t="s">
        <v>59</v>
      </c>
      <c r="L18" s="225"/>
      <c r="M18" s="486" t="str">
        <f>UPPER(IF(OR(L18="a",L18="as"),K16,IF(OR(L18="b",L18="bs"),K20,)))</f>
        <v/>
      </c>
      <c r="N18" s="501"/>
      <c r="O18" s="494"/>
      <c r="P18" s="494"/>
      <c r="Q18" s="205"/>
      <c r="R18" s="206"/>
      <c r="S18" s="207"/>
      <c r="T18" s="207"/>
      <c r="U18" s="207"/>
      <c r="V18" s="207"/>
      <c r="W18" s="207"/>
      <c r="X18" s="207"/>
      <c r="Y18" s="361"/>
      <c r="Z18" s="361"/>
      <c r="AA18" s="361" t="s">
        <v>104</v>
      </c>
      <c r="AB18" s="362">
        <v>90</v>
      </c>
      <c r="AC18" s="362">
        <v>60</v>
      </c>
      <c r="AD18" s="362">
        <v>40</v>
      </c>
      <c r="AE18" s="362">
        <v>25</v>
      </c>
      <c r="AF18" s="362">
        <v>15</v>
      </c>
      <c r="AG18" s="362">
        <v>8</v>
      </c>
      <c r="AH18" s="362">
        <v>4</v>
      </c>
      <c r="AI18" s="377"/>
      <c r="AJ18" s="377"/>
      <c r="AK18" s="377"/>
      <c r="AL18" s="207"/>
      <c r="AM18" s="207"/>
      <c r="AN18" s="207"/>
      <c r="AO18" s="207"/>
      <c r="AP18" s="207"/>
      <c r="AQ18" s="207"/>
      <c r="AR18" s="207"/>
      <c r="AS18" s="207"/>
    </row>
    <row r="19" spans="1:45" s="63" customFormat="1" ht="12.75" customHeight="1" x14ac:dyDescent="0.25">
      <c r="A19" s="209">
        <v>7</v>
      </c>
      <c r="B19" s="238" t="str">
        <f>IF($E19="","",VLOOKUP($E19,'1MD ELO (3)'!$A$7:$O$22,14))</f>
        <v/>
      </c>
      <c r="C19" s="239" t="str">
        <f>IF($E19="","",VLOOKUP($E19,'1MD ELO (3)'!$A$7:$O$22,15))</f>
        <v/>
      </c>
      <c r="D19" s="239" t="str">
        <f>IF($E19="","",VLOOKUP($E19,'1MD ELO (3)'!$A$7:$O$22,5))</f>
        <v/>
      </c>
      <c r="E19" s="488"/>
      <c r="F19" s="380" t="str">
        <f>UPPER(IF($E19="","",VLOOKUP($E19,'1MD ELO (3)'!$A$7:$O$22,2)))</f>
        <v/>
      </c>
      <c r="G19" s="380" t="str">
        <f>IF($E19="","",VLOOKUP($E19,'1MD ELO (3)'!$A$7:$O$22,3))</f>
        <v/>
      </c>
      <c r="H19" s="380"/>
      <c r="I19" s="380" t="str">
        <f>IF($E19="","",VLOOKUP($E19,'1MD ELO (3)'!$A$7:$O$22,4))</f>
        <v/>
      </c>
      <c r="J19" s="477"/>
      <c r="K19" s="478"/>
      <c r="L19" s="495"/>
      <c r="M19" s="478"/>
      <c r="N19" s="494"/>
      <c r="O19" s="494"/>
      <c r="P19" s="494"/>
      <c r="Q19" s="205"/>
      <c r="R19" s="206"/>
      <c r="S19" s="207"/>
      <c r="T19" s="207"/>
      <c r="U19" s="207"/>
      <c r="V19" s="207"/>
      <c r="W19" s="207"/>
      <c r="X19" s="207"/>
      <c r="Y19" s="361"/>
      <c r="Z19" s="361"/>
      <c r="AA19" s="361" t="s">
        <v>112</v>
      </c>
      <c r="AB19" s="362">
        <v>60</v>
      </c>
      <c r="AC19" s="362">
        <v>40</v>
      </c>
      <c r="AD19" s="362">
        <v>25</v>
      </c>
      <c r="AE19" s="362">
        <v>15</v>
      </c>
      <c r="AF19" s="362">
        <v>8</v>
      </c>
      <c r="AG19" s="362">
        <v>4</v>
      </c>
      <c r="AH19" s="362">
        <v>2</v>
      </c>
      <c r="AI19" s="377"/>
      <c r="AJ19" s="377"/>
      <c r="AK19" s="377"/>
      <c r="AL19" s="207"/>
      <c r="AM19" s="207"/>
      <c r="AN19" s="207"/>
      <c r="AO19" s="207"/>
      <c r="AP19" s="207"/>
      <c r="AQ19" s="207"/>
      <c r="AR19" s="207"/>
      <c r="AS19" s="207"/>
    </row>
    <row r="20" spans="1:45" s="63" customFormat="1" ht="12.75" customHeight="1" x14ac:dyDescent="0.25">
      <c r="A20" s="209"/>
      <c r="B20" s="480"/>
      <c r="C20" s="481"/>
      <c r="D20" s="481"/>
      <c r="E20" s="482"/>
      <c r="F20" s="483"/>
      <c r="G20" s="483"/>
      <c r="H20" s="484"/>
      <c r="I20" s="485" t="s">
        <v>59</v>
      </c>
      <c r="J20" s="216"/>
      <c r="K20" s="486" t="str">
        <f>UPPER(IF(OR(J20="a",J20="as"),F19,IF(OR(J20="b",J20="bs"),F21,)))</f>
        <v/>
      </c>
      <c r="L20" s="497"/>
      <c r="M20" s="478"/>
      <c r="N20" s="494"/>
      <c r="O20" s="494"/>
      <c r="P20" s="494"/>
      <c r="Q20" s="205"/>
      <c r="R20" s="206"/>
      <c r="S20" s="207"/>
      <c r="T20" s="207"/>
      <c r="U20" s="207"/>
      <c r="V20" s="207"/>
      <c r="W20" s="207"/>
      <c r="X20" s="207"/>
      <c r="Y20" s="361"/>
      <c r="Z20" s="361"/>
      <c r="AA20" s="361" t="s">
        <v>113</v>
      </c>
      <c r="AB20" s="362">
        <v>40</v>
      </c>
      <c r="AC20" s="362">
        <v>25</v>
      </c>
      <c r="AD20" s="362">
        <v>15</v>
      </c>
      <c r="AE20" s="362">
        <v>8</v>
      </c>
      <c r="AF20" s="362">
        <v>4</v>
      </c>
      <c r="AG20" s="362">
        <v>2</v>
      </c>
      <c r="AH20" s="362">
        <v>1</v>
      </c>
      <c r="AI20" s="377"/>
      <c r="AJ20" s="377"/>
      <c r="AK20" s="377"/>
      <c r="AL20" s="207"/>
      <c r="AM20" s="207"/>
      <c r="AN20" s="207"/>
      <c r="AO20" s="207"/>
      <c r="AP20" s="207"/>
      <c r="AQ20" s="207"/>
      <c r="AR20" s="207"/>
      <c r="AS20" s="207"/>
    </row>
    <row r="21" spans="1:45" s="63" customFormat="1" ht="12.75" customHeight="1" x14ac:dyDescent="0.25">
      <c r="A21" s="234">
        <v>8</v>
      </c>
      <c r="B21" s="238" t="str">
        <f>IF($E21="","",VLOOKUP($E21,'1MD ELO (3)'!$A$7:$O$22,14))</f>
        <v/>
      </c>
      <c r="C21" s="239" t="str">
        <f>IF($E21="","",VLOOKUP($E21,'1MD ELO (3)'!$A$7:$O$22,15))</f>
        <v/>
      </c>
      <c r="D21" s="239" t="str">
        <f>IF($E21="","",VLOOKUP($E21,'1MD ELO (3)'!$A$7:$O$22,5))</f>
        <v/>
      </c>
      <c r="E21" s="240"/>
      <c r="F21" s="443" t="str">
        <f>UPPER(IF($E21="","",VLOOKUP($E21,'1MD ELO (3)'!$A$7:$O$22,2)))</f>
        <v/>
      </c>
      <c r="G21" s="443" t="str">
        <f>IF($E21="","",VLOOKUP($E21,'1MD ELO (3)'!$A$7:$O$22,3))</f>
        <v/>
      </c>
      <c r="H21" s="443"/>
      <c r="I21" s="443" t="str">
        <f>IF($E21="","",VLOOKUP($E21,'1MD ELO (3)'!$A$7:$O$22,4))</f>
        <v/>
      </c>
      <c r="J21" s="498"/>
      <c r="K21" s="478"/>
      <c r="L21" s="478"/>
      <c r="M21" s="478"/>
      <c r="N21" s="494"/>
      <c r="O21" s="494"/>
      <c r="P21" s="494"/>
      <c r="Q21" s="205"/>
      <c r="R21" s="206"/>
      <c r="S21" s="207"/>
      <c r="T21" s="207"/>
      <c r="U21" s="207"/>
      <c r="V21" s="207"/>
      <c r="W21" s="207"/>
      <c r="X21" s="207"/>
      <c r="Y21" s="361"/>
      <c r="Z21" s="361"/>
      <c r="AA21" s="361" t="s">
        <v>114</v>
      </c>
      <c r="AB21" s="362">
        <v>25</v>
      </c>
      <c r="AC21" s="362">
        <v>15</v>
      </c>
      <c r="AD21" s="362">
        <v>10</v>
      </c>
      <c r="AE21" s="362">
        <v>6</v>
      </c>
      <c r="AF21" s="362">
        <v>3</v>
      </c>
      <c r="AG21" s="362">
        <v>1</v>
      </c>
      <c r="AH21" s="362">
        <v>0</v>
      </c>
      <c r="AI21" s="377"/>
      <c r="AJ21" s="377"/>
      <c r="AK21" s="377"/>
      <c r="AL21" s="207"/>
      <c r="AM21" s="207"/>
      <c r="AN21" s="207"/>
      <c r="AO21" s="207"/>
      <c r="AP21" s="207"/>
      <c r="AQ21" s="207"/>
      <c r="AR21" s="207"/>
      <c r="AS21" s="207"/>
    </row>
    <row r="22" spans="1:45" s="63" customFormat="1" ht="9" customHeight="1" x14ac:dyDescent="0.25">
      <c r="A22" s="502"/>
      <c r="B22" s="203"/>
      <c r="C22" s="203"/>
      <c r="D22" s="203"/>
      <c r="E22" s="482"/>
      <c r="F22" s="203"/>
      <c r="G22" s="203"/>
      <c r="H22" s="203"/>
      <c r="I22" s="203"/>
      <c r="J22" s="482"/>
      <c r="K22" s="203"/>
      <c r="L22" s="203"/>
      <c r="M22" s="203"/>
      <c r="N22" s="205"/>
      <c r="O22" s="205"/>
      <c r="P22" s="205"/>
      <c r="Q22" s="205"/>
      <c r="R22" s="206"/>
      <c r="S22" s="207"/>
      <c r="T22" s="207"/>
      <c r="U22" s="207"/>
      <c r="V22" s="207"/>
      <c r="W22" s="207"/>
      <c r="X22" s="207"/>
      <c r="Y22" s="361"/>
      <c r="Z22" s="361"/>
      <c r="AA22" s="361" t="s">
        <v>115</v>
      </c>
      <c r="AB22" s="362">
        <v>15</v>
      </c>
      <c r="AC22" s="362">
        <v>10</v>
      </c>
      <c r="AD22" s="362">
        <v>6</v>
      </c>
      <c r="AE22" s="362">
        <v>3</v>
      </c>
      <c r="AF22" s="362">
        <v>1</v>
      </c>
      <c r="AG22" s="362">
        <v>0</v>
      </c>
      <c r="AH22" s="362">
        <v>0</v>
      </c>
      <c r="AI22" s="377"/>
      <c r="AJ22" s="377"/>
      <c r="AK22" s="377"/>
      <c r="AL22" s="207"/>
      <c r="AM22" s="207"/>
      <c r="AN22" s="207"/>
      <c r="AO22" s="207"/>
      <c r="AP22" s="207"/>
      <c r="AQ22" s="207"/>
      <c r="AR22" s="207"/>
      <c r="AS22" s="207"/>
    </row>
    <row r="23" spans="1:45" s="63" customFormat="1" ht="9" customHeight="1" x14ac:dyDescent="0.25">
      <c r="A23" s="503"/>
      <c r="B23" s="482"/>
      <c r="C23" s="482"/>
      <c r="D23" s="482"/>
      <c r="E23" s="482"/>
      <c r="F23" s="203"/>
      <c r="G23" s="203"/>
      <c r="H23" s="207"/>
      <c r="I23" s="504"/>
      <c r="J23" s="482"/>
      <c r="K23" s="203"/>
      <c r="L23" s="203"/>
      <c r="M23" s="203"/>
      <c r="N23" s="205"/>
      <c r="O23" s="205"/>
      <c r="P23" s="205"/>
      <c r="Q23" s="205"/>
      <c r="R23" s="206"/>
      <c r="S23" s="207"/>
      <c r="T23" s="207"/>
      <c r="U23" s="207"/>
      <c r="V23" s="207"/>
      <c r="W23" s="207"/>
      <c r="X23" s="207"/>
      <c r="Y23" s="361"/>
      <c r="Z23" s="361"/>
      <c r="AA23" s="361" t="s">
        <v>117</v>
      </c>
      <c r="AB23" s="362">
        <v>10</v>
      </c>
      <c r="AC23" s="362">
        <v>6</v>
      </c>
      <c r="AD23" s="362">
        <v>3</v>
      </c>
      <c r="AE23" s="362">
        <v>1</v>
      </c>
      <c r="AF23" s="362">
        <v>0</v>
      </c>
      <c r="AG23" s="362">
        <v>0</v>
      </c>
      <c r="AH23" s="362">
        <v>0</v>
      </c>
      <c r="AI23" s="377"/>
      <c r="AJ23" s="377"/>
      <c r="AK23" s="377"/>
      <c r="AL23" s="207"/>
      <c r="AM23" s="207"/>
      <c r="AN23" s="207"/>
      <c r="AO23" s="207"/>
      <c r="AP23" s="207"/>
      <c r="AQ23" s="207"/>
      <c r="AR23" s="207"/>
      <c r="AS23" s="207"/>
    </row>
    <row r="24" spans="1:45" s="63" customFormat="1" ht="9" customHeight="1" x14ac:dyDescent="0.25">
      <c r="A24" s="503"/>
      <c r="B24" s="203"/>
      <c r="C24" s="203"/>
      <c r="D24" s="203"/>
      <c r="E24" s="482"/>
      <c r="F24" s="203"/>
      <c r="G24" s="203"/>
      <c r="H24" s="203"/>
      <c r="I24" s="203"/>
      <c r="J24" s="482"/>
      <c r="K24" s="203"/>
      <c r="L24" s="505"/>
      <c r="M24" s="203"/>
      <c r="N24" s="205"/>
      <c r="O24" s="205"/>
      <c r="P24" s="205"/>
      <c r="Q24" s="205"/>
      <c r="R24" s="206"/>
      <c r="S24" s="207"/>
      <c r="T24" s="207"/>
      <c r="U24" s="207"/>
      <c r="V24" s="207"/>
      <c r="W24" s="207"/>
      <c r="X24" s="207"/>
      <c r="Y24" s="361"/>
      <c r="Z24" s="361"/>
      <c r="AA24" s="361" t="s">
        <v>118</v>
      </c>
      <c r="AB24" s="362">
        <v>6</v>
      </c>
      <c r="AC24" s="362">
        <v>3</v>
      </c>
      <c r="AD24" s="362">
        <v>1</v>
      </c>
      <c r="AE24" s="362">
        <v>0</v>
      </c>
      <c r="AF24" s="362">
        <v>0</v>
      </c>
      <c r="AG24" s="362">
        <v>0</v>
      </c>
      <c r="AH24" s="362">
        <v>0</v>
      </c>
      <c r="AI24" s="377"/>
      <c r="AJ24" s="377"/>
      <c r="AK24" s="377"/>
      <c r="AL24" s="207"/>
      <c r="AM24" s="207"/>
      <c r="AN24" s="207"/>
      <c r="AO24" s="207"/>
      <c r="AP24" s="207"/>
      <c r="AQ24" s="207"/>
      <c r="AR24" s="207"/>
      <c r="AS24" s="207"/>
    </row>
    <row r="25" spans="1:45" s="63" customFormat="1" ht="9" customHeight="1" x14ac:dyDescent="0.25">
      <c r="A25" s="503"/>
      <c r="B25" s="482"/>
      <c r="C25" s="482"/>
      <c r="D25" s="482"/>
      <c r="E25" s="482"/>
      <c r="F25" s="203"/>
      <c r="G25" s="203"/>
      <c r="H25" s="207"/>
      <c r="I25" s="203"/>
      <c r="J25" s="482"/>
      <c r="K25" s="504"/>
      <c r="L25" s="482"/>
      <c r="M25" s="203"/>
      <c r="N25" s="205"/>
      <c r="O25" s="205"/>
      <c r="P25" s="205"/>
      <c r="Q25" s="205"/>
      <c r="R25" s="206"/>
      <c r="S25" s="207"/>
      <c r="T25" s="207"/>
      <c r="U25" s="207"/>
      <c r="V25" s="207"/>
      <c r="W25" s="207"/>
      <c r="X25" s="207"/>
      <c r="Y25" s="361"/>
      <c r="Z25" s="361"/>
      <c r="AA25" s="361" t="s">
        <v>120</v>
      </c>
      <c r="AB25" s="362">
        <v>3</v>
      </c>
      <c r="AC25" s="362">
        <v>2</v>
      </c>
      <c r="AD25" s="362">
        <v>1</v>
      </c>
      <c r="AE25" s="362">
        <v>0</v>
      </c>
      <c r="AF25" s="362">
        <v>0</v>
      </c>
      <c r="AG25" s="362">
        <v>0</v>
      </c>
      <c r="AH25" s="362">
        <v>0</v>
      </c>
      <c r="AI25" s="377"/>
      <c r="AJ25" s="377"/>
      <c r="AK25" s="377"/>
      <c r="AL25" s="207"/>
      <c r="AM25" s="207"/>
      <c r="AN25" s="207"/>
      <c r="AO25" s="207"/>
      <c r="AP25" s="207"/>
      <c r="AQ25" s="207"/>
      <c r="AR25" s="207"/>
      <c r="AS25" s="207"/>
    </row>
    <row r="26" spans="1:45" s="63" customFormat="1" ht="9" customHeight="1" x14ac:dyDescent="0.25">
      <c r="A26" s="503"/>
      <c r="B26" s="203"/>
      <c r="C26" s="203"/>
      <c r="D26" s="203"/>
      <c r="E26" s="482"/>
      <c r="F26" s="203"/>
      <c r="G26" s="203"/>
      <c r="H26" s="203"/>
      <c r="I26" s="203"/>
      <c r="J26" s="482"/>
      <c r="K26" s="203"/>
      <c r="L26" s="203"/>
      <c r="M26" s="203"/>
      <c r="N26" s="205"/>
      <c r="O26" s="205"/>
      <c r="P26" s="205"/>
      <c r="Q26" s="205"/>
      <c r="R26" s="206"/>
      <c r="S26" s="313"/>
      <c r="T26" s="207"/>
      <c r="U26" s="207"/>
      <c r="V26" s="207"/>
      <c r="W26" s="207"/>
      <c r="X26" s="207"/>
      <c r="Y26"/>
      <c r="Z26"/>
      <c r="AA26"/>
      <c r="AB26"/>
      <c r="AC26"/>
      <c r="AD26"/>
      <c r="AE26"/>
      <c r="AF26"/>
      <c r="AG26"/>
      <c r="AH26"/>
      <c r="AI26" s="377"/>
      <c r="AJ26" s="377"/>
      <c r="AK26" s="377"/>
      <c r="AL26" s="207"/>
      <c r="AM26" s="207"/>
      <c r="AN26" s="207"/>
      <c r="AO26" s="207"/>
      <c r="AP26" s="207"/>
      <c r="AQ26" s="207"/>
      <c r="AR26" s="207"/>
      <c r="AS26" s="207"/>
    </row>
    <row r="27" spans="1:45" s="63" customFormat="1" ht="9" customHeight="1" x14ac:dyDescent="0.25">
      <c r="A27" s="503"/>
      <c r="B27" s="482"/>
      <c r="C27" s="482"/>
      <c r="D27" s="482"/>
      <c r="E27" s="482"/>
      <c r="F27" s="203"/>
      <c r="G27" s="203"/>
      <c r="H27" s="207"/>
      <c r="I27" s="504"/>
      <c r="J27" s="482"/>
      <c r="K27" s="203"/>
      <c r="L27" s="203"/>
      <c r="M27" s="203"/>
      <c r="N27" s="205"/>
      <c r="O27" s="205"/>
      <c r="P27" s="205"/>
      <c r="Q27" s="205"/>
      <c r="R27" s="206"/>
      <c r="S27" s="207"/>
      <c r="T27" s="207"/>
      <c r="U27" s="207"/>
      <c r="V27" s="207"/>
      <c r="W27" s="207"/>
      <c r="X27" s="207"/>
      <c r="Y27"/>
      <c r="Z27"/>
      <c r="AA27"/>
      <c r="AB27"/>
      <c r="AC27"/>
      <c r="AD27"/>
      <c r="AE27"/>
      <c r="AF27"/>
      <c r="AG27"/>
      <c r="AH27"/>
      <c r="AI27" s="377"/>
      <c r="AJ27" s="377"/>
      <c r="AK27" s="377"/>
      <c r="AL27" s="207"/>
      <c r="AM27" s="207"/>
      <c r="AN27" s="207"/>
      <c r="AO27" s="207"/>
      <c r="AP27" s="207"/>
      <c r="AQ27" s="207"/>
      <c r="AR27" s="207"/>
      <c r="AS27" s="207"/>
    </row>
    <row r="28" spans="1:45" s="63" customFormat="1" ht="9" customHeight="1" x14ac:dyDescent="0.25">
      <c r="A28" s="503"/>
      <c r="B28" s="203"/>
      <c r="C28" s="203"/>
      <c r="D28" s="203"/>
      <c r="E28" s="482"/>
      <c r="F28" s="203"/>
      <c r="G28" s="203"/>
      <c r="H28" s="203"/>
      <c r="I28" s="203"/>
      <c r="J28" s="482"/>
      <c r="K28" s="203"/>
      <c r="L28" s="203"/>
      <c r="M28" s="203"/>
      <c r="N28" s="205"/>
      <c r="O28" s="205"/>
      <c r="P28" s="205"/>
      <c r="Q28" s="205"/>
      <c r="R28" s="206"/>
      <c r="S28" s="207"/>
      <c r="T28" s="207"/>
      <c r="U28" s="207"/>
      <c r="V28" s="207"/>
      <c r="W28" s="207"/>
      <c r="X28" s="207"/>
      <c r="Y28" s="207"/>
      <c r="Z28" s="207"/>
      <c r="AA28" s="207"/>
      <c r="AB28" s="207"/>
      <c r="AC28" s="207"/>
      <c r="AD28" s="207"/>
      <c r="AE28" s="207"/>
      <c r="AF28" s="207"/>
      <c r="AG28" s="207"/>
      <c r="AH28" s="207"/>
      <c r="AI28" s="314"/>
      <c r="AJ28" s="314"/>
      <c r="AK28" s="314"/>
      <c r="AL28" s="207"/>
      <c r="AM28" s="207"/>
      <c r="AN28" s="207"/>
      <c r="AO28" s="207"/>
      <c r="AP28" s="207"/>
      <c r="AQ28" s="207"/>
      <c r="AR28" s="207"/>
      <c r="AS28" s="207"/>
    </row>
    <row r="29" spans="1:45" s="63" customFormat="1" ht="9" customHeight="1" x14ac:dyDescent="0.25">
      <c r="A29" s="503"/>
      <c r="B29" s="482"/>
      <c r="C29" s="482"/>
      <c r="D29" s="482"/>
      <c r="E29" s="482"/>
      <c r="F29" s="203"/>
      <c r="G29" s="203"/>
      <c r="H29" s="207"/>
      <c r="I29" s="203"/>
      <c r="J29" s="482"/>
      <c r="K29" s="203"/>
      <c r="L29" s="203"/>
      <c r="M29" s="504"/>
      <c r="N29" s="482"/>
      <c r="O29" s="203"/>
      <c r="P29" s="205"/>
      <c r="Q29" s="205"/>
      <c r="R29" s="206"/>
      <c r="S29" s="207"/>
      <c r="T29" s="207"/>
      <c r="U29" s="207"/>
      <c r="V29" s="207"/>
      <c r="W29" s="207"/>
      <c r="X29" s="207"/>
      <c r="Y29" s="207"/>
      <c r="Z29" s="207"/>
      <c r="AA29" s="207"/>
      <c r="AB29" s="207"/>
      <c r="AC29" s="207"/>
      <c r="AD29" s="207"/>
      <c r="AE29" s="207"/>
      <c r="AF29" s="207"/>
      <c r="AG29" s="207"/>
      <c r="AH29" s="207"/>
      <c r="AI29" s="314"/>
      <c r="AJ29" s="314"/>
      <c r="AK29" s="314"/>
      <c r="AL29" s="207"/>
      <c r="AM29" s="207"/>
      <c r="AN29" s="207"/>
      <c r="AO29" s="207"/>
      <c r="AP29" s="207"/>
      <c r="AQ29" s="207"/>
      <c r="AR29" s="207"/>
      <c r="AS29" s="207"/>
    </row>
    <row r="30" spans="1:45" s="63" customFormat="1" ht="9" customHeight="1" x14ac:dyDescent="0.25">
      <c r="A30" s="503"/>
      <c r="B30" s="203"/>
      <c r="C30" s="203"/>
      <c r="D30" s="203"/>
      <c r="E30" s="482"/>
      <c r="F30" s="203"/>
      <c r="G30" s="203"/>
      <c r="H30" s="203"/>
      <c r="I30" s="203"/>
      <c r="J30" s="482"/>
      <c r="K30" s="203"/>
      <c r="L30" s="203"/>
      <c r="M30" s="203"/>
      <c r="N30" s="205"/>
      <c r="O30" s="203"/>
      <c r="P30" s="205"/>
      <c r="Q30" s="205"/>
      <c r="R30" s="206"/>
      <c r="S30" s="207"/>
      <c r="T30" s="207"/>
      <c r="U30" s="207"/>
      <c r="V30" s="207"/>
      <c r="W30" s="207"/>
      <c r="X30" s="207"/>
      <c r="Y30" s="207"/>
      <c r="Z30" s="207"/>
      <c r="AA30" s="207"/>
      <c r="AB30" s="207"/>
      <c r="AC30" s="207"/>
      <c r="AD30" s="207"/>
      <c r="AE30" s="207"/>
      <c r="AF30" s="207"/>
      <c r="AG30" s="207"/>
      <c r="AH30" s="207"/>
      <c r="AI30" s="314"/>
      <c r="AJ30" s="314"/>
      <c r="AK30" s="314"/>
      <c r="AL30" s="207"/>
      <c r="AM30" s="207"/>
      <c r="AN30" s="207"/>
      <c r="AO30" s="207"/>
      <c r="AP30" s="207"/>
      <c r="AQ30" s="207"/>
      <c r="AR30" s="207"/>
      <c r="AS30" s="207"/>
    </row>
    <row r="31" spans="1:45" s="63" customFormat="1" ht="9" customHeight="1" x14ac:dyDescent="0.25">
      <c r="A31" s="503"/>
      <c r="B31" s="482"/>
      <c r="C31" s="482"/>
      <c r="D31" s="482"/>
      <c r="E31" s="482"/>
      <c r="F31" s="203"/>
      <c r="G31" s="203"/>
      <c r="H31" s="207"/>
      <c r="I31" s="504"/>
      <c r="J31" s="482"/>
      <c r="K31" s="203"/>
      <c r="L31" s="203"/>
      <c r="M31" s="203"/>
      <c r="N31" s="205"/>
      <c r="O31" s="205"/>
      <c r="P31" s="205"/>
      <c r="Q31" s="205"/>
      <c r="R31" s="206"/>
      <c r="S31" s="207"/>
      <c r="T31" s="207"/>
      <c r="U31" s="207"/>
      <c r="V31" s="207"/>
      <c r="W31" s="207"/>
      <c r="X31" s="207"/>
      <c r="Y31" s="207"/>
      <c r="Z31" s="207"/>
      <c r="AA31" s="207"/>
      <c r="AB31" s="207"/>
      <c r="AC31" s="207"/>
      <c r="AD31" s="207"/>
      <c r="AE31" s="207"/>
      <c r="AF31" s="207"/>
      <c r="AG31" s="207"/>
      <c r="AH31" s="207"/>
      <c r="AI31" s="314"/>
      <c r="AJ31" s="314"/>
      <c r="AK31" s="314"/>
      <c r="AL31" s="207"/>
      <c r="AM31" s="207"/>
      <c r="AN31" s="207"/>
      <c r="AO31" s="207"/>
      <c r="AP31" s="207"/>
      <c r="AQ31" s="207"/>
      <c r="AR31" s="207"/>
      <c r="AS31" s="207"/>
    </row>
    <row r="32" spans="1:45" s="63" customFormat="1" ht="9" customHeight="1" x14ac:dyDescent="0.25">
      <c r="A32" s="503"/>
      <c r="B32" s="203"/>
      <c r="C32" s="203"/>
      <c r="D32" s="203"/>
      <c r="E32" s="482"/>
      <c r="F32" s="203"/>
      <c r="G32" s="203"/>
      <c r="H32" s="203"/>
      <c r="I32" s="203"/>
      <c r="J32" s="482"/>
      <c r="K32" s="203"/>
      <c r="L32" s="505"/>
      <c r="M32" s="203"/>
      <c r="N32" s="205"/>
      <c r="O32" s="205"/>
      <c r="P32" s="205"/>
      <c r="Q32" s="205"/>
      <c r="R32" s="206"/>
      <c r="S32" s="207"/>
      <c r="T32" s="207"/>
      <c r="U32" s="207"/>
      <c r="V32" s="207"/>
      <c r="W32" s="207"/>
      <c r="X32" s="207"/>
      <c r="Y32" s="207"/>
      <c r="Z32" s="207"/>
      <c r="AA32" s="207"/>
      <c r="AB32" s="207"/>
      <c r="AC32" s="207"/>
      <c r="AD32" s="207"/>
      <c r="AE32" s="207"/>
      <c r="AF32" s="207"/>
      <c r="AG32" s="207"/>
      <c r="AH32" s="207"/>
      <c r="AI32" s="314"/>
      <c r="AJ32" s="314"/>
      <c r="AK32" s="314"/>
      <c r="AL32" s="207"/>
      <c r="AM32" s="207"/>
      <c r="AN32" s="207"/>
      <c r="AO32" s="207"/>
      <c r="AP32" s="207"/>
      <c r="AQ32" s="207"/>
      <c r="AR32" s="207"/>
      <c r="AS32" s="207"/>
    </row>
    <row r="33" spans="1:45" s="63" customFormat="1" ht="9" customHeight="1" x14ac:dyDescent="0.25">
      <c r="A33" s="503"/>
      <c r="B33" s="482"/>
      <c r="C33" s="482"/>
      <c r="D33" s="482"/>
      <c r="E33" s="482"/>
      <c r="F33" s="203"/>
      <c r="G33" s="203"/>
      <c r="H33" s="207"/>
      <c r="I33" s="203"/>
      <c r="J33" s="482"/>
      <c r="K33" s="504"/>
      <c r="L33" s="482"/>
      <c r="M33" s="203"/>
      <c r="N33" s="205"/>
      <c r="O33" s="205"/>
      <c r="P33" s="205"/>
      <c r="Q33" s="205"/>
      <c r="R33" s="206"/>
      <c r="S33" s="207"/>
      <c r="T33" s="207"/>
      <c r="U33" s="207"/>
      <c r="V33" s="207"/>
      <c r="W33" s="207"/>
      <c r="X33" s="207"/>
      <c r="Y33" s="207"/>
      <c r="Z33" s="207"/>
      <c r="AA33" s="207"/>
      <c r="AB33" s="207"/>
      <c r="AC33" s="207"/>
      <c r="AD33" s="207"/>
      <c r="AE33" s="207"/>
      <c r="AF33" s="207"/>
      <c r="AG33" s="207"/>
      <c r="AH33" s="207"/>
      <c r="AI33" s="314"/>
      <c r="AJ33" s="314"/>
      <c r="AK33" s="314"/>
      <c r="AL33" s="207"/>
      <c r="AM33" s="207"/>
      <c r="AN33" s="207"/>
      <c r="AO33" s="207"/>
      <c r="AP33" s="207"/>
      <c r="AQ33" s="207"/>
      <c r="AR33" s="207"/>
      <c r="AS33" s="207"/>
    </row>
    <row r="34" spans="1:45" s="63" customFormat="1" ht="9" customHeight="1" x14ac:dyDescent="0.25">
      <c r="A34" s="503"/>
      <c r="B34" s="203"/>
      <c r="C34" s="203"/>
      <c r="D34" s="203"/>
      <c r="E34" s="482"/>
      <c r="F34" s="203"/>
      <c r="G34" s="203"/>
      <c r="H34" s="203"/>
      <c r="I34" s="203"/>
      <c r="J34" s="482"/>
      <c r="K34" s="203"/>
      <c r="L34" s="203"/>
      <c r="M34" s="203"/>
      <c r="N34" s="205"/>
      <c r="O34" s="205"/>
      <c r="P34" s="205"/>
      <c r="Q34" s="205"/>
      <c r="R34" s="206"/>
      <c r="S34" s="207"/>
      <c r="T34" s="207"/>
      <c r="U34" s="207"/>
      <c r="V34" s="207"/>
      <c r="W34" s="207"/>
      <c r="X34" s="207"/>
      <c r="Y34" s="207"/>
      <c r="Z34" s="207"/>
      <c r="AA34" s="207"/>
      <c r="AB34" s="207"/>
      <c r="AC34" s="207"/>
      <c r="AD34" s="207"/>
      <c r="AE34" s="207"/>
      <c r="AF34" s="207"/>
      <c r="AG34" s="207"/>
      <c r="AH34" s="207"/>
      <c r="AI34" s="314"/>
      <c r="AJ34" s="314"/>
      <c r="AK34" s="314"/>
      <c r="AL34" s="207"/>
      <c r="AM34" s="207"/>
      <c r="AN34" s="207"/>
      <c r="AO34" s="207"/>
      <c r="AP34" s="207"/>
      <c r="AQ34" s="207"/>
      <c r="AR34" s="207"/>
      <c r="AS34" s="207"/>
    </row>
    <row r="35" spans="1:45" s="63" customFormat="1" ht="9" customHeight="1" x14ac:dyDescent="0.25">
      <c r="A35" s="503"/>
      <c r="B35" s="482"/>
      <c r="C35" s="482"/>
      <c r="D35" s="482"/>
      <c r="E35" s="482"/>
      <c r="F35" s="203"/>
      <c r="G35" s="203"/>
      <c r="H35" s="207"/>
      <c r="I35" s="504"/>
      <c r="J35" s="482"/>
      <c r="K35" s="203"/>
      <c r="L35" s="203"/>
      <c r="M35" s="203"/>
      <c r="N35" s="205"/>
      <c r="O35" s="205"/>
      <c r="P35" s="205"/>
      <c r="Q35" s="205"/>
      <c r="R35" s="206"/>
      <c r="S35" s="207"/>
      <c r="T35" s="207"/>
      <c r="U35" s="207"/>
      <c r="V35" s="207"/>
      <c r="W35" s="207"/>
      <c r="X35" s="207"/>
      <c r="Y35" s="207"/>
      <c r="Z35" s="207"/>
      <c r="AA35" s="207"/>
      <c r="AB35" s="207"/>
      <c r="AC35" s="207"/>
      <c r="AD35" s="207"/>
      <c r="AE35" s="207"/>
      <c r="AF35" s="207"/>
      <c r="AG35" s="207"/>
      <c r="AH35" s="207"/>
      <c r="AI35" s="314"/>
      <c r="AJ35" s="314"/>
      <c r="AK35" s="314"/>
      <c r="AL35" s="207"/>
      <c r="AM35" s="207"/>
      <c r="AN35" s="207"/>
      <c r="AO35" s="207"/>
      <c r="AP35" s="207"/>
      <c r="AQ35" s="207"/>
      <c r="AR35" s="207"/>
      <c r="AS35" s="207"/>
    </row>
    <row r="36" spans="1:45" s="63" customFormat="1" ht="9" customHeight="1" x14ac:dyDescent="0.25">
      <c r="A36" s="502"/>
      <c r="B36" s="203"/>
      <c r="C36" s="203"/>
      <c r="D36" s="203"/>
      <c r="E36" s="482"/>
      <c r="F36" s="203"/>
      <c r="G36" s="203"/>
      <c r="H36" s="203"/>
      <c r="I36" s="203"/>
      <c r="J36" s="482"/>
      <c r="K36" s="203"/>
      <c r="L36" s="203"/>
      <c r="M36" s="203"/>
      <c r="N36" s="203"/>
      <c r="O36" s="203"/>
      <c r="P36" s="203"/>
      <c r="Q36" s="205"/>
      <c r="R36" s="206"/>
      <c r="S36" s="207"/>
      <c r="T36" s="207"/>
      <c r="U36" s="207"/>
      <c r="V36" s="207"/>
      <c r="W36" s="207"/>
      <c r="X36" s="207"/>
      <c r="Y36" s="207"/>
      <c r="Z36" s="207"/>
      <c r="AA36" s="207"/>
      <c r="AB36" s="207"/>
      <c r="AC36" s="207"/>
      <c r="AD36" s="207"/>
      <c r="AE36" s="207"/>
      <c r="AF36" s="207"/>
      <c r="AG36" s="207"/>
      <c r="AH36" s="207"/>
      <c r="AI36" s="314"/>
      <c r="AJ36" s="314"/>
      <c r="AK36" s="314"/>
      <c r="AL36" s="207"/>
      <c r="AM36" s="207"/>
      <c r="AN36" s="207"/>
      <c r="AO36" s="207"/>
      <c r="AP36" s="207"/>
      <c r="AQ36" s="207"/>
      <c r="AR36" s="207"/>
      <c r="AS36" s="207"/>
    </row>
    <row r="37" spans="1:45" s="63" customFormat="1" ht="9" customHeight="1" x14ac:dyDescent="0.25">
      <c r="A37" s="503"/>
      <c r="B37" s="482"/>
      <c r="C37" s="482"/>
      <c r="D37" s="482"/>
      <c r="E37" s="482"/>
      <c r="F37" s="506"/>
      <c r="G37" s="506"/>
      <c r="H37" s="507"/>
      <c r="I37" s="478"/>
      <c r="J37" s="492"/>
      <c r="K37" s="478"/>
      <c r="L37" s="478"/>
      <c r="M37" s="478"/>
      <c r="N37" s="494"/>
      <c r="O37" s="494"/>
      <c r="P37" s="494"/>
      <c r="Q37" s="205"/>
      <c r="R37" s="206"/>
      <c r="S37" s="207"/>
      <c r="T37" s="207"/>
      <c r="U37" s="207"/>
      <c r="V37" s="207"/>
      <c r="W37" s="207"/>
      <c r="X37" s="207"/>
      <c r="Y37" s="207"/>
      <c r="Z37" s="207"/>
      <c r="AA37" s="207"/>
      <c r="AB37" s="207"/>
      <c r="AC37" s="207"/>
      <c r="AD37" s="207"/>
      <c r="AE37" s="207"/>
      <c r="AF37" s="207"/>
      <c r="AG37" s="207"/>
      <c r="AH37" s="207"/>
      <c r="AI37" s="314"/>
      <c r="AJ37" s="314"/>
      <c r="AK37" s="314"/>
      <c r="AL37" s="207"/>
      <c r="AM37" s="207"/>
      <c r="AN37" s="207"/>
      <c r="AO37" s="207"/>
      <c r="AP37" s="207"/>
      <c r="AQ37" s="207"/>
      <c r="AR37" s="207"/>
      <c r="AS37" s="207"/>
    </row>
    <row r="38" spans="1:45" s="63" customFormat="1" ht="9" customHeight="1" x14ac:dyDescent="0.25">
      <c r="A38" s="502"/>
      <c r="B38" s="203"/>
      <c r="C38" s="203"/>
      <c r="D38" s="203"/>
      <c r="E38" s="482"/>
      <c r="F38" s="203"/>
      <c r="G38" s="203"/>
      <c r="H38" s="203"/>
      <c r="I38" s="203"/>
      <c r="J38" s="482"/>
      <c r="K38" s="203"/>
      <c r="L38" s="203"/>
      <c r="M38" s="203"/>
      <c r="N38" s="205"/>
      <c r="O38" s="205"/>
      <c r="P38" s="205"/>
      <c r="Q38" s="205"/>
      <c r="R38" s="206"/>
      <c r="S38" s="207"/>
      <c r="T38" s="207"/>
      <c r="U38" s="207"/>
      <c r="V38" s="207"/>
      <c r="W38" s="207"/>
      <c r="X38" s="207"/>
      <c r="Y38" s="207"/>
      <c r="Z38" s="207"/>
      <c r="AA38" s="207"/>
      <c r="AB38" s="207"/>
      <c r="AC38" s="207"/>
      <c r="AD38" s="207"/>
      <c r="AE38" s="207"/>
      <c r="AF38" s="207"/>
      <c r="AG38" s="207"/>
      <c r="AH38" s="207"/>
      <c r="AI38" s="314"/>
      <c r="AJ38" s="314"/>
      <c r="AK38" s="314"/>
      <c r="AL38" s="207"/>
      <c r="AM38" s="207"/>
      <c r="AN38" s="207"/>
      <c r="AO38" s="207"/>
      <c r="AP38" s="207"/>
      <c r="AQ38" s="207"/>
      <c r="AR38" s="207"/>
      <c r="AS38" s="207"/>
    </row>
    <row r="39" spans="1:45" s="63" customFormat="1" ht="9" customHeight="1" x14ac:dyDescent="0.25">
      <c r="A39" s="503"/>
      <c r="B39" s="482"/>
      <c r="C39" s="482"/>
      <c r="D39" s="482"/>
      <c r="E39" s="482"/>
      <c r="F39" s="203"/>
      <c r="G39" s="203"/>
      <c r="H39" s="207"/>
      <c r="I39" s="504"/>
      <c r="J39" s="482"/>
      <c r="K39" s="203"/>
      <c r="L39" s="203"/>
      <c r="M39" s="203"/>
      <c r="N39" s="205"/>
      <c r="O39" s="205"/>
      <c r="P39" s="205"/>
      <c r="Q39" s="205"/>
      <c r="R39" s="206"/>
      <c r="S39" s="207"/>
      <c r="T39" s="207"/>
      <c r="U39" s="207"/>
      <c r="V39" s="207"/>
      <c r="W39" s="207"/>
      <c r="X39" s="207"/>
      <c r="Y39" s="207"/>
      <c r="Z39" s="207"/>
      <c r="AA39" s="207"/>
      <c r="AB39" s="207"/>
      <c r="AC39" s="207"/>
      <c r="AD39" s="207"/>
      <c r="AE39" s="207"/>
      <c r="AF39" s="207"/>
      <c r="AG39" s="207"/>
      <c r="AH39" s="207"/>
      <c r="AI39" s="314"/>
      <c r="AJ39" s="314"/>
      <c r="AK39" s="314"/>
      <c r="AL39" s="207"/>
      <c r="AM39" s="207"/>
      <c r="AN39" s="207"/>
      <c r="AO39" s="207"/>
      <c r="AP39" s="207"/>
      <c r="AQ39" s="207"/>
      <c r="AR39" s="207"/>
      <c r="AS39" s="207"/>
    </row>
    <row r="40" spans="1:45" s="63" customFormat="1" ht="9" customHeight="1" x14ac:dyDescent="0.25">
      <c r="A40" s="503"/>
      <c r="B40" s="203"/>
      <c r="C40" s="203"/>
      <c r="D40" s="203"/>
      <c r="E40" s="482"/>
      <c r="F40" s="203"/>
      <c r="G40" s="203"/>
      <c r="H40" s="203"/>
      <c r="I40" s="203"/>
      <c r="J40" s="482"/>
      <c r="K40" s="203"/>
      <c r="L40" s="505"/>
      <c r="M40" s="203"/>
      <c r="N40" s="205"/>
      <c r="O40" s="205"/>
      <c r="P40" s="205"/>
      <c r="Q40" s="205"/>
      <c r="R40" s="206"/>
      <c r="S40" s="207"/>
      <c r="T40" s="207"/>
      <c r="U40" s="207"/>
      <c r="V40" s="207"/>
      <c r="W40" s="207"/>
      <c r="X40" s="207"/>
      <c r="Y40" s="207"/>
      <c r="Z40" s="207"/>
      <c r="AA40" s="207"/>
      <c r="AB40" s="207"/>
      <c r="AC40" s="207"/>
      <c r="AD40" s="207"/>
      <c r="AE40" s="207"/>
      <c r="AF40" s="207"/>
      <c r="AG40" s="207"/>
      <c r="AH40" s="207"/>
      <c r="AI40" s="314"/>
      <c r="AJ40" s="314"/>
      <c r="AK40" s="314"/>
      <c r="AL40" s="207"/>
      <c r="AM40" s="207"/>
      <c r="AN40" s="207"/>
      <c r="AO40" s="207"/>
      <c r="AP40" s="207"/>
      <c r="AQ40" s="207"/>
      <c r="AR40" s="207"/>
      <c r="AS40" s="207"/>
    </row>
    <row r="41" spans="1:45" s="63" customFormat="1" ht="9" customHeight="1" x14ac:dyDescent="0.25">
      <c r="A41" s="503"/>
      <c r="B41" s="482"/>
      <c r="C41" s="482"/>
      <c r="D41" s="482"/>
      <c r="E41" s="482"/>
      <c r="F41" s="203"/>
      <c r="G41" s="203"/>
      <c r="H41" s="207"/>
      <c r="I41" s="203"/>
      <c r="J41" s="482"/>
      <c r="K41" s="504"/>
      <c r="L41" s="482"/>
      <c r="M41" s="203"/>
      <c r="N41" s="205"/>
      <c r="O41" s="205"/>
      <c r="P41" s="205"/>
      <c r="Q41" s="205"/>
      <c r="R41" s="206"/>
      <c r="S41" s="207"/>
      <c r="T41" s="207"/>
      <c r="U41" s="207"/>
      <c r="V41" s="207"/>
      <c r="W41" s="207"/>
      <c r="X41" s="207"/>
      <c r="Y41" s="207"/>
      <c r="Z41" s="207"/>
      <c r="AA41" s="207"/>
      <c r="AB41" s="207"/>
      <c r="AC41" s="207"/>
      <c r="AD41" s="207"/>
      <c r="AE41" s="207"/>
      <c r="AF41" s="207"/>
      <c r="AG41" s="207"/>
      <c r="AH41" s="207"/>
      <c r="AI41" s="314"/>
      <c r="AJ41" s="314"/>
      <c r="AK41" s="314"/>
      <c r="AL41" s="207"/>
      <c r="AM41" s="207"/>
      <c r="AN41" s="207"/>
      <c r="AO41" s="207"/>
      <c r="AP41" s="207"/>
      <c r="AQ41" s="207"/>
      <c r="AR41" s="207"/>
      <c r="AS41" s="207"/>
    </row>
    <row r="42" spans="1:45" s="63" customFormat="1" ht="9" customHeight="1" x14ac:dyDescent="0.25">
      <c r="A42" s="503"/>
      <c r="B42" s="203"/>
      <c r="C42" s="203"/>
      <c r="D42" s="203"/>
      <c r="E42" s="482"/>
      <c r="F42" s="203"/>
      <c r="G42" s="203"/>
      <c r="H42" s="203"/>
      <c r="I42" s="203"/>
      <c r="J42" s="482"/>
      <c r="K42" s="203"/>
      <c r="L42" s="203"/>
      <c r="M42" s="203"/>
      <c r="N42" s="205"/>
      <c r="O42" s="205"/>
      <c r="P42" s="205"/>
      <c r="Q42" s="205"/>
      <c r="R42" s="206"/>
      <c r="S42" s="313"/>
      <c r="T42" s="207"/>
      <c r="U42" s="207"/>
      <c r="V42" s="207"/>
      <c r="W42" s="207"/>
      <c r="X42" s="207"/>
      <c r="Y42" s="207"/>
      <c r="Z42" s="207"/>
      <c r="AA42" s="207"/>
      <c r="AB42" s="207"/>
      <c r="AC42" s="207"/>
      <c r="AD42" s="207"/>
      <c r="AE42" s="207"/>
      <c r="AF42" s="207"/>
      <c r="AG42" s="207"/>
      <c r="AH42" s="207"/>
      <c r="AI42" s="314"/>
      <c r="AJ42" s="314"/>
      <c r="AK42" s="314"/>
      <c r="AL42" s="207"/>
      <c r="AM42" s="207"/>
      <c r="AN42" s="207"/>
      <c r="AO42" s="207"/>
      <c r="AP42" s="207"/>
      <c r="AQ42" s="207"/>
      <c r="AR42" s="207"/>
      <c r="AS42" s="207"/>
    </row>
    <row r="43" spans="1:45" s="63" customFormat="1" ht="9" customHeight="1" x14ac:dyDescent="0.25">
      <c r="A43" s="503"/>
      <c r="B43" s="482"/>
      <c r="C43" s="482"/>
      <c r="D43" s="482"/>
      <c r="E43" s="482"/>
      <c r="F43" s="203"/>
      <c r="G43" s="203"/>
      <c r="H43" s="207"/>
      <c r="I43" s="504"/>
      <c r="J43" s="482"/>
      <c r="K43" s="203"/>
      <c r="L43" s="203"/>
      <c r="M43" s="203"/>
      <c r="N43" s="205"/>
      <c r="O43" s="205"/>
      <c r="P43" s="205"/>
      <c r="Q43" s="205"/>
      <c r="R43" s="206"/>
      <c r="S43" s="207"/>
      <c r="T43" s="207"/>
      <c r="U43" s="207"/>
      <c r="V43" s="207"/>
      <c r="W43" s="207"/>
      <c r="X43" s="207"/>
      <c r="Y43" s="207"/>
      <c r="Z43" s="207"/>
      <c r="AA43" s="207"/>
      <c r="AB43" s="207"/>
      <c r="AC43" s="207"/>
      <c r="AD43" s="207"/>
      <c r="AE43" s="207"/>
      <c r="AF43" s="207"/>
      <c r="AG43" s="207"/>
      <c r="AH43" s="207"/>
      <c r="AI43" s="314"/>
      <c r="AJ43" s="314"/>
      <c r="AK43" s="314"/>
      <c r="AL43" s="207"/>
      <c r="AM43" s="207"/>
      <c r="AN43" s="207"/>
      <c r="AO43" s="207"/>
      <c r="AP43" s="207"/>
      <c r="AQ43" s="207"/>
      <c r="AR43" s="207"/>
      <c r="AS43" s="207"/>
    </row>
    <row r="44" spans="1:45" s="63" customFormat="1" ht="9" customHeight="1" x14ac:dyDescent="0.25">
      <c r="A44" s="503"/>
      <c r="B44" s="203"/>
      <c r="C44" s="203"/>
      <c r="D44" s="203"/>
      <c r="E44" s="482"/>
      <c r="F44" s="203"/>
      <c r="G44" s="203"/>
      <c r="H44" s="203"/>
      <c r="I44" s="203"/>
      <c r="J44" s="482"/>
      <c r="K44" s="203"/>
      <c r="L44" s="203"/>
      <c r="M44" s="203"/>
      <c r="N44" s="205"/>
      <c r="O44" s="205"/>
      <c r="P44" s="205"/>
      <c r="Q44" s="205"/>
      <c r="R44" s="206"/>
      <c r="S44" s="207"/>
      <c r="T44" s="207"/>
      <c r="U44" s="207"/>
      <c r="V44" s="207"/>
      <c r="W44" s="207"/>
      <c r="X44" s="207"/>
      <c r="Y44" s="207"/>
      <c r="Z44" s="207"/>
      <c r="AA44" s="207"/>
      <c r="AB44" s="207"/>
      <c r="AC44" s="207"/>
      <c r="AD44" s="207"/>
      <c r="AE44" s="207"/>
      <c r="AF44" s="207"/>
      <c r="AG44" s="207"/>
      <c r="AH44" s="207"/>
      <c r="AI44" s="314"/>
      <c r="AJ44" s="314"/>
      <c r="AK44" s="314"/>
      <c r="AL44" s="207"/>
      <c r="AM44" s="207"/>
      <c r="AN44" s="207"/>
      <c r="AO44" s="207"/>
      <c r="AP44" s="207"/>
      <c r="AQ44" s="207"/>
      <c r="AR44" s="207"/>
      <c r="AS44" s="207"/>
    </row>
    <row r="45" spans="1:45" s="63" customFormat="1" ht="9" customHeight="1" x14ac:dyDescent="0.25">
      <c r="A45" s="503"/>
      <c r="B45" s="482"/>
      <c r="C45" s="482"/>
      <c r="D45" s="482"/>
      <c r="E45" s="482"/>
      <c r="F45" s="203"/>
      <c r="G45" s="203"/>
      <c r="H45" s="207"/>
      <c r="I45" s="203"/>
      <c r="J45" s="482"/>
      <c r="K45" s="203"/>
      <c r="L45" s="203"/>
      <c r="M45" s="504"/>
      <c r="N45" s="482"/>
      <c r="O45" s="203"/>
      <c r="P45" s="205"/>
      <c r="Q45" s="205"/>
      <c r="R45" s="206"/>
      <c r="S45" s="207"/>
      <c r="T45" s="207"/>
      <c r="U45" s="207"/>
      <c r="V45" s="207"/>
      <c r="W45" s="207"/>
      <c r="X45" s="207"/>
      <c r="Y45" s="207"/>
      <c r="Z45" s="207"/>
      <c r="AA45" s="207"/>
      <c r="AB45" s="207"/>
      <c r="AC45" s="207"/>
      <c r="AD45" s="207"/>
      <c r="AE45" s="207"/>
      <c r="AF45" s="207"/>
      <c r="AG45" s="207"/>
      <c r="AH45" s="207"/>
      <c r="AI45" s="314"/>
      <c r="AJ45" s="314"/>
      <c r="AK45" s="314"/>
      <c r="AL45" s="207"/>
      <c r="AM45" s="207"/>
      <c r="AN45" s="207"/>
      <c r="AO45" s="207"/>
      <c r="AP45" s="207"/>
      <c r="AQ45" s="207"/>
      <c r="AR45" s="207"/>
      <c r="AS45" s="207"/>
    </row>
    <row r="46" spans="1:45" s="63" customFormat="1" ht="9" customHeight="1" x14ac:dyDescent="0.25">
      <c r="A46" s="503"/>
      <c r="B46" s="203"/>
      <c r="C46" s="203"/>
      <c r="D46" s="203"/>
      <c r="E46" s="482"/>
      <c r="F46" s="203"/>
      <c r="G46" s="203"/>
      <c r="H46" s="203"/>
      <c r="I46" s="203"/>
      <c r="J46" s="482"/>
      <c r="K46" s="203"/>
      <c r="L46" s="203"/>
      <c r="M46" s="203"/>
      <c r="N46" s="205"/>
      <c r="O46" s="203"/>
      <c r="P46" s="205"/>
      <c r="Q46" s="205"/>
      <c r="R46" s="206"/>
      <c r="S46" s="207"/>
      <c r="T46" s="207"/>
      <c r="U46" s="207"/>
      <c r="V46" s="207"/>
      <c r="W46" s="207"/>
      <c r="X46" s="207"/>
      <c r="Y46" s="207"/>
      <c r="Z46" s="207"/>
      <c r="AA46" s="207"/>
      <c r="AB46" s="207"/>
      <c r="AC46" s="207"/>
      <c r="AD46" s="207"/>
      <c r="AE46" s="207"/>
      <c r="AF46" s="207"/>
      <c r="AG46" s="207"/>
      <c r="AH46" s="207"/>
      <c r="AI46" s="314"/>
      <c r="AJ46" s="314"/>
      <c r="AK46" s="314"/>
      <c r="AL46" s="207"/>
      <c r="AM46" s="207"/>
      <c r="AN46" s="207"/>
      <c r="AO46" s="207"/>
      <c r="AP46" s="207"/>
      <c r="AQ46" s="207"/>
      <c r="AR46" s="207"/>
      <c r="AS46" s="207"/>
    </row>
    <row r="47" spans="1:45" s="63" customFormat="1" ht="9" customHeight="1" x14ac:dyDescent="0.25">
      <c r="A47" s="503"/>
      <c r="B47" s="482"/>
      <c r="C47" s="482"/>
      <c r="D47" s="482"/>
      <c r="E47" s="482"/>
      <c r="F47" s="203"/>
      <c r="G47" s="203"/>
      <c r="H47" s="207"/>
      <c r="I47" s="504"/>
      <c r="J47" s="482"/>
      <c r="K47" s="203"/>
      <c r="L47" s="203"/>
      <c r="M47" s="203"/>
      <c r="N47" s="205"/>
      <c r="O47" s="205"/>
      <c r="P47" s="205"/>
      <c r="Q47" s="205"/>
      <c r="R47" s="206"/>
      <c r="S47" s="207"/>
      <c r="T47" s="207"/>
      <c r="U47" s="207"/>
      <c r="V47" s="207"/>
      <c r="W47" s="207"/>
      <c r="X47" s="207"/>
      <c r="Y47" s="207"/>
      <c r="Z47" s="207"/>
      <c r="AA47" s="207"/>
      <c r="AB47" s="207"/>
      <c r="AC47" s="207"/>
      <c r="AD47" s="207"/>
      <c r="AE47" s="207"/>
      <c r="AF47" s="207"/>
      <c r="AG47" s="207"/>
      <c r="AH47" s="207"/>
      <c r="AI47" s="314"/>
      <c r="AJ47" s="314"/>
      <c r="AK47" s="314"/>
      <c r="AL47" s="207"/>
      <c r="AM47" s="207"/>
      <c r="AN47" s="207"/>
      <c r="AO47" s="207"/>
      <c r="AP47" s="207"/>
      <c r="AQ47" s="207"/>
      <c r="AR47" s="207"/>
      <c r="AS47" s="207"/>
    </row>
    <row r="48" spans="1:45" s="63" customFormat="1" ht="9" customHeight="1" x14ac:dyDescent="0.25">
      <c r="A48" s="503"/>
      <c r="B48" s="203"/>
      <c r="C48" s="203"/>
      <c r="D48" s="203"/>
      <c r="E48" s="482"/>
      <c r="F48" s="203"/>
      <c r="G48" s="203"/>
      <c r="H48" s="203"/>
      <c r="I48" s="203"/>
      <c r="J48" s="482"/>
      <c r="K48" s="203"/>
      <c r="L48" s="505"/>
      <c r="M48" s="203"/>
      <c r="N48" s="205"/>
      <c r="O48" s="205"/>
      <c r="P48" s="205"/>
      <c r="Q48" s="205"/>
      <c r="R48" s="206"/>
      <c r="S48" s="207"/>
      <c r="T48" s="207"/>
      <c r="U48" s="207"/>
      <c r="V48" s="207"/>
      <c r="W48" s="207"/>
      <c r="X48" s="207"/>
      <c r="Y48" s="207"/>
      <c r="Z48" s="207"/>
      <c r="AA48" s="207"/>
      <c r="AB48" s="207"/>
      <c r="AC48" s="207"/>
      <c r="AD48" s="207"/>
      <c r="AE48" s="207"/>
      <c r="AF48" s="207"/>
      <c r="AG48" s="207"/>
      <c r="AH48" s="207"/>
      <c r="AI48" s="314"/>
      <c r="AJ48" s="314"/>
      <c r="AK48" s="314"/>
      <c r="AL48" s="207"/>
      <c r="AM48" s="207"/>
      <c r="AN48" s="207"/>
      <c r="AO48" s="207"/>
      <c r="AP48" s="207"/>
      <c r="AQ48" s="207"/>
      <c r="AR48" s="207"/>
      <c r="AS48" s="207"/>
    </row>
    <row r="49" spans="1:45" s="63" customFormat="1" ht="9" customHeight="1" x14ac:dyDescent="0.25">
      <c r="A49" s="503"/>
      <c r="B49" s="482"/>
      <c r="C49" s="482"/>
      <c r="D49" s="482"/>
      <c r="E49" s="482"/>
      <c r="F49" s="203"/>
      <c r="G49" s="203"/>
      <c r="H49" s="207"/>
      <c r="I49" s="203"/>
      <c r="J49" s="482"/>
      <c r="K49" s="504"/>
      <c r="L49" s="482"/>
      <c r="M49" s="203"/>
      <c r="N49" s="205"/>
      <c r="O49" s="205"/>
      <c r="P49" s="205"/>
      <c r="Q49" s="205"/>
      <c r="R49" s="206"/>
      <c r="S49" s="207"/>
      <c r="T49" s="207"/>
      <c r="U49" s="207"/>
      <c r="V49" s="207"/>
      <c r="W49" s="207"/>
      <c r="X49" s="207"/>
      <c r="Y49" s="207"/>
      <c r="Z49" s="207"/>
      <c r="AA49" s="207"/>
      <c r="AB49" s="207"/>
      <c r="AC49" s="207"/>
      <c r="AD49" s="207"/>
      <c r="AE49" s="207"/>
      <c r="AF49" s="207"/>
      <c r="AG49" s="207"/>
      <c r="AH49" s="207"/>
      <c r="AI49" s="314"/>
      <c r="AJ49" s="314"/>
      <c r="AK49" s="314"/>
      <c r="AL49" s="207"/>
      <c r="AM49" s="207"/>
      <c r="AN49" s="207"/>
      <c r="AO49" s="207"/>
      <c r="AP49" s="207"/>
      <c r="AQ49" s="207"/>
      <c r="AR49" s="207"/>
      <c r="AS49" s="207"/>
    </row>
    <row r="50" spans="1:45" s="63" customFormat="1" ht="9" customHeight="1" x14ac:dyDescent="0.25">
      <c r="A50" s="503"/>
      <c r="B50" s="203"/>
      <c r="C50" s="203"/>
      <c r="D50" s="203"/>
      <c r="E50" s="482"/>
      <c r="F50" s="203"/>
      <c r="G50" s="203"/>
      <c r="H50" s="203"/>
      <c r="I50" s="203"/>
      <c r="J50" s="482"/>
      <c r="K50" s="203"/>
      <c r="L50" s="203"/>
      <c r="M50" s="203"/>
      <c r="N50" s="205"/>
      <c r="O50" s="205"/>
      <c r="P50" s="205"/>
      <c r="Q50" s="205"/>
      <c r="R50" s="206"/>
      <c r="S50" s="207"/>
      <c r="T50" s="207"/>
      <c r="U50" s="207"/>
      <c r="V50" s="207"/>
      <c r="W50" s="207"/>
      <c r="X50" s="207"/>
      <c r="Y50" s="207"/>
      <c r="Z50" s="207"/>
      <c r="AA50" s="207"/>
      <c r="AB50" s="207"/>
      <c r="AC50" s="207"/>
      <c r="AD50" s="207"/>
      <c r="AE50" s="207"/>
      <c r="AF50" s="207"/>
      <c r="AG50" s="207"/>
      <c r="AH50" s="207"/>
      <c r="AI50" s="314"/>
      <c r="AJ50" s="314"/>
      <c r="AK50" s="314"/>
      <c r="AL50" s="207"/>
      <c r="AM50" s="207"/>
      <c r="AN50" s="207"/>
      <c r="AO50" s="207"/>
      <c r="AP50" s="207"/>
      <c r="AQ50" s="207"/>
      <c r="AR50" s="207"/>
      <c r="AS50" s="207"/>
    </row>
    <row r="51" spans="1:45" s="63" customFormat="1" ht="9" customHeight="1" x14ac:dyDescent="0.25">
      <c r="A51" s="503"/>
      <c r="B51" s="482"/>
      <c r="C51" s="482"/>
      <c r="D51" s="482"/>
      <c r="E51" s="482"/>
      <c r="F51" s="203"/>
      <c r="G51" s="203"/>
      <c r="H51" s="207"/>
      <c r="I51" s="504"/>
      <c r="J51" s="482"/>
      <c r="K51" s="203"/>
      <c r="L51" s="203"/>
      <c r="M51" s="203"/>
      <c r="N51" s="205"/>
      <c r="O51" s="205"/>
      <c r="P51" s="205"/>
      <c r="Q51" s="205"/>
      <c r="R51" s="206"/>
      <c r="S51" s="207"/>
      <c r="T51" s="207"/>
      <c r="U51" s="207"/>
      <c r="V51" s="207"/>
      <c r="W51" s="207"/>
      <c r="X51" s="207"/>
      <c r="Y51" s="207"/>
      <c r="Z51" s="207"/>
      <c r="AA51" s="207"/>
      <c r="AB51" s="207"/>
      <c r="AC51" s="207"/>
      <c r="AD51" s="207"/>
      <c r="AE51" s="207"/>
      <c r="AF51" s="207"/>
      <c r="AG51" s="207"/>
      <c r="AH51" s="207"/>
      <c r="AI51" s="314"/>
      <c r="AJ51" s="314"/>
      <c r="AK51" s="314"/>
      <c r="AL51" s="207"/>
      <c r="AM51" s="207"/>
      <c r="AN51" s="207"/>
      <c r="AO51" s="207"/>
      <c r="AP51" s="207"/>
      <c r="AQ51" s="207"/>
      <c r="AR51" s="207"/>
      <c r="AS51" s="207"/>
    </row>
    <row r="52" spans="1:45" s="63" customFormat="1" ht="9" customHeight="1" x14ac:dyDescent="0.25">
      <c r="A52" s="502"/>
      <c r="B52" s="203"/>
      <c r="C52" s="203"/>
      <c r="D52" s="203"/>
      <c r="E52" s="482"/>
      <c r="F52" s="203"/>
      <c r="G52" s="203"/>
      <c r="H52" s="203"/>
      <c r="I52" s="203"/>
      <c r="J52" s="482"/>
      <c r="K52" s="203"/>
      <c r="L52" s="203"/>
      <c r="M52" s="203"/>
      <c r="N52" s="203"/>
      <c r="O52" s="203"/>
      <c r="P52" s="203"/>
      <c r="Q52" s="205"/>
      <c r="R52" s="206"/>
      <c r="S52" s="207"/>
      <c r="T52" s="207"/>
      <c r="U52" s="207"/>
      <c r="V52" s="207"/>
      <c r="W52" s="207"/>
      <c r="X52" s="207"/>
      <c r="Y52" s="207"/>
      <c r="Z52" s="207"/>
      <c r="AA52" s="207"/>
      <c r="AB52" s="207"/>
      <c r="AC52" s="207"/>
      <c r="AD52" s="207"/>
      <c r="AE52" s="207"/>
      <c r="AF52" s="207"/>
      <c r="AG52" s="207"/>
      <c r="AH52" s="207"/>
      <c r="AI52" s="314"/>
      <c r="AJ52" s="314"/>
      <c r="AK52" s="314"/>
      <c r="AL52" s="207"/>
      <c r="AM52" s="207"/>
      <c r="AN52" s="207"/>
      <c r="AO52" s="207"/>
      <c r="AP52" s="207"/>
      <c r="AQ52" s="207"/>
      <c r="AR52" s="207"/>
      <c r="AS52" s="207"/>
    </row>
    <row r="53" spans="1:45" s="10" customFormat="1" ht="6.75" customHeight="1" x14ac:dyDescent="0.25">
      <c r="A53" s="304"/>
      <c r="B53" s="304"/>
      <c r="C53" s="304"/>
      <c r="D53" s="304"/>
      <c r="E53" s="304"/>
      <c r="F53" s="307"/>
      <c r="G53" s="307"/>
      <c r="H53" s="307"/>
      <c r="I53" s="307"/>
      <c r="J53" s="306"/>
      <c r="K53" s="307"/>
      <c r="L53" s="308"/>
      <c r="M53" s="307"/>
      <c r="N53" s="308"/>
      <c r="O53" s="307"/>
      <c r="P53" s="308"/>
      <c r="Q53" s="307"/>
      <c r="R53" s="308"/>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row>
    <row r="54" spans="1:45" s="21" customFormat="1" ht="10.5" customHeight="1" x14ac:dyDescent="0.25">
      <c r="A54" s="242" t="s">
        <v>54</v>
      </c>
      <c r="B54" s="243"/>
      <c r="C54" s="243"/>
      <c r="D54" s="244"/>
      <c r="E54" s="245" t="s">
        <v>60</v>
      </c>
      <c r="F54" s="246" t="s">
        <v>61</v>
      </c>
      <c r="G54" s="245"/>
      <c r="H54" s="245"/>
      <c r="I54" s="247"/>
      <c r="J54" s="245" t="s">
        <v>60</v>
      </c>
      <c r="K54" s="246" t="s">
        <v>123</v>
      </c>
      <c r="L54" s="248"/>
      <c r="M54" s="246" t="s">
        <v>124</v>
      </c>
      <c r="N54" s="249"/>
      <c r="O54" s="250" t="s">
        <v>125</v>
      </c>
      <c r="P54" s="250"/>
      <c r="Q54" s="251"/>
      <c r="R54" s="252"/>
      <c r="T54" s="258"/>
      <c r="U54" s="258"/>
      <c r="V54" s="258"/>
      <c r="W54" s="258"/>
      <c r="X54" s="258"/>
      <c r="Y54" s="258"/>
      <c r="Z54" s="258"/>
      <c r="AA54" s="258"/>
      <c r="AB54" s="258"/>
      <c r="AC54" s="258"/>
      <c r="AD54" s="258"/>
      <c r="AE54" s="258"/>
      <c r="AF54" s="258"/>
      <c r="AG54" s="258"/>
      <c r="AH54" s="258"/>
      <c r="AI54" s="508"/>
      <c r="AJ54" s="508"/>
      <c r="AK54" s="508"/>
      <c r="AL54" s="258"/>
      <c r="AM54" s="258"/>
      <c r="AN54" s="258"/>
      <c r="AO54" s="258"/>
      <c r="AP54" s="258"/>
      <c r="AQ54" s="258"/>
      <c r="AR54" s="258"/>
      <c r="AS54" s="258"/>
    </row>
    <row r="55" spans="1:45" s="21" customFormat="1" ht="9" customHeight="1" x14ac:dyDescent="0.25">
      <c r="A55" s="400" t="s">
        <v>65</v>
      </c>
      <c r="B55" s="401"/>
      <c r="C55" s="509"/>
      <c r="D55" s="402"/>
      <c r="E55" s="259">
        <v>1</v>
      </c>
      <c r="F55" s="258" t="str">
        <f>IF(E55&gt;$R$62,,UPPER(VLOOKUP(E55,'1MD ELO (3)'!$A$7:$Q$134,2)))</f>
        <v/>
      </c>
      <c r="G55" s="259"/>
      <c r="H55" s="258"/>
      <c r="I55" s="260"/>
      <c r="J55" s="510" t="s">
        <v>66</v>
      </c>
      <c r="K55" s="416"/>
      <c r="L55" s="417"/>
      <c r="M55" s="416"/>
      <c r="N55" s="511"/>
      <c r="O55" s="407" t="s">
        <v>67</v>
      </c>
      <c r="P55" s="512"/>
      <c r="Q55" s="512"/>
      <c r="R55" s="511"/>
      <c r="T55" s="258"/>
      <c r="U55" s="258"/>
      <c r="V55" s="258"/>
      <c r="W55" s="258"/>
      <c r="X55" s="258"/>
      <c r="Y55" s="258"/>
      <c r="Z55" s="258"/>
      <c r="AA55" s="258"/>
      <c r="AB55" s="258"/>
      <c r="AC55" s="258"/>
      <c r="AD55" s="258"/>
      <c r="AE55" s="258"/>
      <c r="AF55" s="258"/>
      <c r="AG55" s="258"/>
      <c r="AH55" s="258"/>
      <c r="AI55" s="508"/>
      <c r="AJ55" s="508"/>
      <c r="AK55" s="508"/>
      <c r="AL55" s="258"/>
      <c r="AM55" s="258"/>
      <c r="AN55" s="258"/>
      <c r="AO55" s="258"/>
      <c r="AP55" s="258"/>
      <c r="AQ55" s="258"/>
      <c r="AR55" s="258"/>
      <c r="AS55" s="258"/>
    </row>
    <row r="56" spans="1:45" s="21" customFormat="1" ht="9" customHeight="1" x14ac:dyDescent="0.25">
      <c r="A56" s="411" t="s">
        <v>126</v>
      </c>
      <c r="B56" s="412"/>
      <c r="C56" s="513"/>
      <c r="D56" s="413"/>
      <c r="E56" s="259">
        <v>2</v>
      </c>
      <c r="F56" s="258" t="str">
        <f>IF(E56&gt;$R$62,,UPPER(VLOOKUP(E56,'1MD ELO (3)'!$A$7:$Q$134,2)))</f>
        <v/>
      </c>
      <c r="G56" s="259"/>
      <c r="H56" s="258"/>
      <c r="I56" s="260"/>
      <c r="J56" s="510" t="s">
        <v>69</v>
      </c>
      <c r="K56" s="416"/>
      <c r="L56" s="417"/>
      <c r="M56" s="416"/>
      <c r="N56" s="511"/>
      <c r="O56" s="292"/>
      <c r="P56" s="424"/>
      <c r="Q56" s="412"/>
      <c r="R56" s="514"/>
      <c r="T56" s="258"/>
      <c r="U56" s="258"/>
      <c r="V56" s="258"/>
      <c r="W56" s="258"/>
      <c r="X56" s="258"/>
      <c r="Y56" s="258"/>
      <c r="Z56" s="258"/>
      <c r="AA56" s="258"/>
      <c r="AB56" s="258"/>
      <c r="AC56" s="258"/>
      <c r="AD56" s="258"/>
      <c r="AE56" s="258"/>
      <c r="AF56" s="258"/>
      <c r="AG56" s="258"/>
      <c r="AH56" s="258"/>
      <c r="AI56" s="508"/>
      <c r="AJ56" s="508"/>
      <c r="AK56" s="508"/>
      <c r="AL56" s="258"/>
      <c r="AM56" s="258"/>
      <c r="AN56" s="258"/>
      <c r="AO56" s="258"/>
      <c r="AP56" s="258"/>
      <c r="AQ56" s="258"/>
      <c r="AR56" s="258"/>
      <c r="AS56" s="258"/>
    </row>
    <row r="57" spans="1:45" s="21" customFormat="1" ht="9" customHeight="1" x14ac:dyDescent="0.25">
      <c r="A57" s="275"/>
      <c r="B57" s="276"/>
      <c r="C57" s="277"/>
      <c r="D57" s="278"/>
      <c r="E57" s="259"/>
      <c r="F57" s="258"/>
      <c r="G57" s="259"/>
      <c r="H57" s="258"/>
      <c r="I57" s="260"/>
      <c r="J57" s="510" t="s">
        <v>70</v>
      </c>
      <c r="K57" s="416"/>
      <c r="L57" s="417"/>
      <c r="M57" s="416"/>
      <c r="N57" s="511"/>
      <c r="O57" s="407" t="s">
        <v>71</v>
      </c>
      <c r="P57" s="512"/>
      <c r="Q57" s="512"/>
      <c r="R57" s="511"/>
      <c r="T57" s="258"/>
      <c r="U57" s="258"/>
      <c r="V57" s="258"/>
      <c r="W57" s="258"/>
      <c r="X57" s="258"/>
      <c r="Y57" s="258"/>
      <c r="Z57" s="258"/>
      <c r="AA57" s="258"/>
      <c r="AB57" s="258"/>
      <c r="AC57" s="258"/>
      <c r="AD57" s="258"/>
      <c r="AE57" s="258"/>
      <c r="AF57" s="258"/>
      <c r="AG57" s="258"/>
      <c r="AH57" s="258"/>
      <c r="AI57" s="508"/>
      <c r="AJ57" s="508"/>
      <c r="AK57" s="508"/>
      <c r="AL57" s="258"/>
      <c r="AM57" s="258"/>
      <c r="AN57" s="258"/>
      <c r="AO57" s="258"/>
      <c r="AP57" s="258"/>
      <c r="AQ57" s="258"/>
      <c r="AR57" s="258"/>
      <c r="AS57" s="258"/>
    </row>
    <row r="58" spans="1:45" s="21" customFormat="1" ht="9" customHeight="1" x14ac:dyDescent="0.25">
      <c r="A58" s="279"/>
      <c r="B58" s="182"/>
      <c r="C58" s="182"/>
      <c r="D58" s="280"/>
      <c r="E58" s="259"/>
      <c r="F58" s="258"/>
      <c r="G58" s="259"/>
      <c r="H58" s="258"/>
      <c r="I58" s="260"/>
      <c r="J58" s="510" t="s">
        <v>72</v>
      </c>
      <c r="K58" s="416"/>
      <c r="L58" s="417"/>
      <c r="M58" s="416"/>
      <c r="N58" s="511"/>
      <c r="O58" s="416"/>
      <c r="P58" s="417"/>
      <c r="Q58" s="416"/>
      <c r="R58" s="511"/>
      <c r="T58" s="258"/>
      <c r="U58" s="258"/>
      <c r="V58" s="258"/>
      <c r="W58" s="258"/>
      <c r="X58" s="258"/>
      <c r="Y58" s="258"/>
      <c r="Z58" s="258"/>
      <c r="AA58" s="258"/>
      <c r="AB58" s="258"/>
      <c r="AC58" s="258"/>
      <c r="AD58" s="258"/>
      <c r="AE58" s="258"/>
      <c r="AF58" s="258"/>
      <c r="AG58" s="258"/>
      <c r="AH58" s="258"/>
      <c r="AI58" s="508"/>
      <c r="AJ58" s="508"/>
      <c r="AK58" s="508"/>
      <c r="AL58" s="258"/>
      <c r="AM58" s="258"/>
      <c r="AN58" s="258"/>
      <c r="AO58" s="258"/>
      <c r="AP58" s="258"/>
      <c r="AQ58" s="258"/>
      <c r="AR58" s="258"/>
      <c r="AS58" s="258"/>
    </row>
    <row r="59" spans="1:45" s="21" customFormat="1" ht="9" customHeight="1" x14ac:dyDescent="0.25">
      <c r="A59" s="281"/>
      <c r="B59" s="282"/>
      <c r="C59" s="282"/>
      <c r="D59" s="283"/>
      <c r="E59" s="259"/>
      <c r="F59" s="258"/>
      <c r="G59" s="259"/>
      <c r="H59" s="258"/>
      <c r="I59" s="260"/>
      <c r="J59" s="510" t="s">
        <v>73</v>
      </c>
      <c r="K59" s="416"/>
      <c r="L59" s="417"/>
      <c r="M59" s="416"/>
      <c r="N59" s="511"/>
      <c r="O59" s="412"/>
      <c r="P59" s="424"/>
      <c r="Q59" s="412"/>
      <c r="R59" s="514"/>
      <c r="T59" s="258"/>
      <c r="U59" s="258"/>
      <c r="V59" s="258"/>
      <c r="W59" s="258"/>
      <c r="X59" s="258"/>
      <c r="Y59" s="258"/>
      <c r="Z59" s="258"/>
      <c r="AA59" s="258"/>
      <c r="AB59" s="258"/>
      <c r="AC59" s="258"/>
      <c r="AD59" s="258"/>
      <c r="AE59" s="258"/>
      <c r="AF59" s="258"/>
      <c r="AG59" s="258"/>
      <c r="AH59" s="258"/>
      <c r="AI59" s="508"/>
      <c r="AJ59" s="508"/>
      <c r="AK59" s="508"/>
      <c r="AL59" s="258"/>
      <c r="AM59" s="258"/>
      <c r="AN59" s="258"/>
      <c r="AO59" s="258"/>
      <c r="AP59" s="258"/>
      <c r="AQ59" s="258"/>
      <c r="AR59" s="258"/>
      <c r="AS59" s="258"/>
    </row>
    <row r="60" spans="1:45" s="21" customFormat="1" ht="9" customHeight="1" x14ac:dyDescent="0.25">
      <c r="A60" s="284"/>
      <c r="B60" s="19"/>
      <c r="C60" s="182"/>
      <c r="D60" s="280"/>
      <c r="E60" s="259"/>
      <c r="F60" s="258"/>
      <c r="G60" s="259"/>
      <c r="H60" s="258"/>
      <c r="I60" s="260"/>
      <c r="J60" s="510" t="s">
        <v>74</v>
      </c>
      <c r="K60" s="416"/>
      <c r="L60" s="417"/>
      <c r="M60" s="416"/>
      <c r="N60" s="511"/>
      <c r="O60" s="407" t="s">
        <v>34</v>
      </c>
      <c r="P60" s="512"/>
      <c r="Q60" s="512"/>
      <c r="R60" s="511"/>
      <c r="T60" s="258"/>
      <c r="U60" s="258"/>
      <c r="V60" s="258"/>
      <c r="W60" s="258"/>
      <c r="X60" s="258"/>
      <c r="Y60" s="258"/>
      <c r="Z60" s="258"/>
      <c r="AA60" s="258"/>
      <c r="AB60" s="258"/>
      <c r="AC60" s="258"/>
      <c r="AD60" s="258"/>
      <c r="AE60" s="258"/>
      <c r="AF60" s="258"/>
      <c r="AG60" s="258"/>
      <c r="AH60" s="258"/>
      <c r="AI60" s="508"/>
      <c r="AJ60" s="508"/>
      <c r="AK60" s="508"/>
      <c r="AL60" s="258"/>
      <c r="AM60" s="258"/>
      <c r="AN60" s="258"/>
      <c r="AO60" s="258"/>
      <c r="AP60" s="258"/>
      <c r="AQ60" s="258"/>
      <c r="AR60" s="258"/>
      <c r="AS60" s="258"/>
    </row>
    <row r="61" spans="1:45" s="21" customFormat="1" ht="9" customHeight="1" x14ac:dyDescent="0.25">
      <c r="A61" s="284"/>
      <c r="B61" s="19"/>
      <c r="C61" s="285"/>
      <c r="D61" s="286"/>
      <c r="E61" s="259"/>
      <c r="F61" s="258"/>
      <c r="G61" s="259"/>
      <c r="H61" s="258"/>
      <c r="I61" s="260"/>
      <c r="J61" s="510" t="s">
        <v>75</v>
      </c>
      <c r="K61" s="416"/>
      <c r="L61" s="417"/>
      <c r="M61" s="416"/>
      <c r="N61" s="511"/>
      <c r="O61" s="416"/>
      <c r="P61" s="417"/>
      <c r="Q61" s="416"/>
      <c r="R61" s="511"/>
      <c r="T61" s="258"/>
      <c r="U61" s="258"/>
      <c r="V61" s="258"/>
      <c r="W61" s="258"/>
      <c r="X61" s="258"/>
      <c r="Y61" s="258"/>
      <c r="Z61" s="258"/>
      <c r="AA61" s="258"/>
      <c r="AB61" s="258"/>
      <c r="AC61" s="258"/>
      <c r="AD61" s="258"/>
      <c r="AE61" s="258"/>
      <c r="AF61" s="258"/>
      <c r="AG61" s="258"/>
      <c r="AH61" s="258"/>
      <c r="AI61" s="508"/>
      <c r="AJ61" s="508"/>
      <c r="AK61" s="508"/>
      <c r="AL61" s="258"/>
      <c r="AM61" s="258"/>
      <c r="AN61" s="258"/>
      <c r="AO61" s="258"/>
      <c r="AP61" s="258"/>
      <c r="AQ61" s="258"/>
      <c r="AR61" s="258"/>
      <c r="AS61" s="258"/>
    </row>
    <row r="62" spans="1:45" s="21" customFormat="1" ht="9" customHeight="1" x14ac:dyDescent="0.25">
      <c r="A62" s="287"/>
      <c r="B62" s="288"/>
      <c r="C62" s="289"/>
      <c r="D62" s="290"/>
      <c r="E62" s="293"/>
      <c r="F62" s="292"/>
      <c r="G62" s="293"/>
      <c r="H62" s="292"/>
      <c r="I62" s="294"/>
      <c r="J62" s="515" t="s">
        <v>76</v>
      </c>
      <c r="K62" s="412"/>
      <c r="L62" s="424"/>
      <c r="M62" s="412"/>
      <c r="N62" s="514"/>
      <c r="O62" s="412">
        <f>R4</f>
        <v>0</v>
      </c>
      <c r="P62" s="424"/>
      <c r="Q62" s="412"/>
      <c r="R62" s="296">
        <f>MIN(4,'1MD ELO (3)'!Q5)</f>
        <v>4</v>
      </c>
      <c r="T62" s="258"/>
      <c r="U62" s="258"/>
      <c r="V62" s="258"/>
      <c r="W62" s="258"/>
      <c r="X62" s="258"/>
      <c r="Y62" s="258"/>
      <c r="Z62" s="258"/>
      <c r="AA62" s="258"/>
      <c r="AB62" s="258"/>
      <c r="AC62" s="258"/>
      <c r="AD62" s="258"/>
      <c r="AE62" s="258"/>
      <c r="AF62" s="258"/>
      <c r="AG62" s="258"/>
      <c r="AH62" s="258"/>
      <c r="AI62" s="508"/>
      <c r="AJ62" s="508"/>
      <c r="AK62" s="508"/>
      <c r="AL62" s="258"/>
      <c r="AM62" s="258"/>
      <c r="AN62" s="258"/>
      <c r="AO62" s="258"/>
      <c r="AP62" s="258"/>
      <c r="AQ62" s="258"/>
      <c r="AR62" s="258"/>
      <c r="AS62" s="258"/>
    </row>
    <row r="63" spans="1:45" ht="13.2" x14ac:dyDescent="0.25">
      <c r="T63" s="377"/>
      <c r="U63" s="377"/>
      <c r="V63" s="377"/>
      <c r="W63" s="377"/>
      <c r="X63" s="377"/>
      <c r="Y63" s="377"/>
      <c r="Z63" s="377"/>
      <c r="AA63" s="377"/>
      <c r="AB63" s="377"/>
      <c r="AC63" s="377"/>
      <c r="AD63" s="377"/>
      <c r="AE63" s="377"/>
      <c r="AF63" s="377"/>
      <c r="AG63" s="377"/>
      <c r="AH63" s="377"/>
      <c r="AL63" s="377"/>
      <c r="AM63" s="377"/>
      <c r="AN63" s="377"/>
      <c r="AO63" s="377"/>
      <c r="AP63" s="377"/>
      <c r="AQ63" s="377"/>
      <c r="AR63" s="377"/>
      <c r="AS63" s="377"/>
    </row>
    <row r="64" spans="1:45" ht="13.2" x14ac:dyDescent="0.25">
      <c r="T64" s="377"/>
      <c r="U64" s="377"/>
      <c r="V64" s="377"/>
      <c r="W64" s="377"/>
      <c r="X64" s="377"/>
      <c r="Y64" s="377"/>
      <c r="Z64" s="377"/>
      <c r="AA64" s="377"/>
      <c r="AB64" s="377"/>
      <c r="AC64" s="377"/>
      <c r="AD64" s="377"/>
      <c r="AE64" s="377"/>
      <c r="AF64" s="377"/>
      <c r="AG64" s="377"/>
      <c r="AH64" s="377"/>
      <c r="AL64" s="377"/>
      <c r="AM64" s="377"/>
      <c r="AN64" s="377"/>
      <c r="AO64" s="377"/>
      <c r="AP64" s="377"/>
      <c r="AQ64" s="377"/>
      <c r="AR64" s="377"/>
      <c r="AS64" s="377"/>
    </row>
    <row r="65" spans="20:45" ht="13.2" x14ac:dyDescent="0.25">
      <c r="T65" s="377"/>
      <c r="U65" s="377"/>
      <c r="V65" s="377"/>
      <c r="W65" s="377"/>
      <c r="X65" s="377"/>
      <c r="Y65" s="377"/>
      <c r="Z65" s="377"/>
      <c r="AA65" s="377"/>
      <c r="AB65" s="377"/>
      <c r="AC65" s="377"/>
      <c r="AD65" s="377"/>
      <c r="AE65" s="377"/>
      <c r="AF65" s="377"/>
      <c r="AG65" s="377"/>
      <c r="AH65" s="377"/>
      <c r="AL65" s="377"/>
      <c r="AM65" s="377"/>
      <c r="AN65" s="377"/>
      <c r="AO65" s="377"/>
      <c r="AP65" s="377"/>
      <c r="AQ65" s="377"/>
      <c r="AR65" s="377"/>
      <c r="AS65" s="377"/>
    </row>
    <row r="66" spans="20:45" ht="13.2" x14ac:dyDescent="0.25">
      <c r="T66" s="377"/>
      <c r="U66" s="377"/>
      <c r="V66" s="377"/>
      <c r="W66" s="377"/>
      <c r="X66" s="377"/>
      <c r="Y66" s="377"/>
      <c r="Z66" s="377"/>
      <c r="AA66" s="377"/>
      <c r="AB66" s="377"/>
      <c r="AC66" s="377"/>
      <c r="AD66" s="377"/>
      <c r="AE66" s="377"/>
      <c r="AF66" s="377"/>
      <c r="AG66" s="377"/>
      <c r="AH66" s="377"/>
      <c r="AL66" s="377"/>
      <c r="AM66" s="377"/>
      <c r="AN66" s="377"/>
      <c r="AO66" s="377"/>
      <c r="AP66" s="377"/>
      <c r="AQ66" s="377"/>
      <c r="AR66" s="377"/>
      <c r="AS66" s="377"/>
    </row>
    <row r="67" spans="20:45" ht="13.2" x14ac:dyDescent="0.25">
      <c r="T67" s="377"/>
      <c r="U67" s="377"/>
      <c r="V67" s="377"/>
      <c r="W67" s="377"/>
      <c r="X67" s="377"/>
      <c r="Y67" s="377"/>
      <c r="Z67" s="377"/>
      <c r="AA67" s="377"/>
      <c r="AB67" s="377"/>
      <c r="AC67" s="377"/>
      <c r="AD67" s="377"/>
      <c r="AE67" s="377"/>
      <c r="AF67" s="377"/>
      <c r="AG67" s="377"/>
      <c r="AH67" s="377"/>
      <c r="AL67" s="377"/>
      <c r="AM67" s="377"/>
      <c r="AN67" s="377"/>
      <c r="AO67" s="377"/>
      <c r="AP67" s="377"/>
      <c r="AQ67" s="377"/>
      <c r="AR67" s="377"/>
      <c r="AS67" s="377"/>
    </row>
    <row r="68" spans="20:45" ht="13.2" x14ac:dyDescent="0.25">
      <c r="T68" s="377"/>
      <c r="U68" s="377"/>
      <c r="V68" s="377"/>
      <c r="W68" s="377"/>
      <c r="X68" s="377"/>
      <c r="Y68" s="377"/>
      <c r="Z68" s="377"/>
      <c r="AA68" s="377"/>
      <c r="AB68" s="377"/>
      <c r="AC68" s="377"/>
      <c r="AD68" s="377"/>
      <c r="AE68" s="377"/>
      <c r="AF68" s="377"/>
      <c r="AG68" s="377"/>
      <c r="AH68" s="377"/>
      <c r="AL68" s="377"/>
      <c r="AM68" s="377"/>
      <c r="AN68" s="377"/>
      <c r="AO68" s="377"/>
      <c r="AP68" s="377"/>
      <c r="AQ68" s="377"/>
      <c r="AR68" s="377"/>
      <c r="AS68" s="377"/>
    </row>
    <row r="69" spans="20:45" ht="13.2" x14ac:dyDescent="0.25">
      <c r="T69" s="377"/>
      <c r="U69" s="377"/>
      <c r="V69" s="377"/>
      <c r="W69" s="377"/>
      <c r="X69" s="377"/>
      <c r="Y69" s="377"/>
      <c r="Z69" s="377"/>
      <c r="AA69" s="377"/>
      <c r="AB69" s="377"/>
      <c r="AC69" s="377"/>
      <c r="AD69" s="377"/>
      <c r="AE69" s="377"/>
      <c r="AF69" s="377"/>
      <c r="AG69" s="377"/>
      <c r="AH69" s="377"/>
      <c r="AL69" s="377"/>
      <c r="AM69" s="377"/>
      <c r="AN69" s="377"/>
      <c r="AO69" s="377"/>
      <c r="AP69" s="377"/>
      <c r="AQ69" s="377"/>
      <c r="AR69" s="377"/>
      <c r="AS69" s="377"/>
    </row>
    <row r="70" spans="20:45" ht="13.2" x14ac:dyDescent="0.25">
      <c r="T70" s="377"/>
      <c r="U70" s="377"/>
      <c r="V70" s="377"/>
      <c r="W70" s="377"/>
      <c r="X70" s="377"/>
      <c r="Y70" s="377"/>
      <c r="Z70" s="377"/>
      <c r="AA70" s="377"/>
      <c r="AB70" s="377"/>
      <c r="AC70" s="377"/>
      <c r="AD70" s="377"/>
      <c r="AE70" s="377"/>
      <c r="AF70" s="377"/>
      <c r="AG70" s="377"/>
      <c r="AH70" s="377"/>
      <c r="AL70" s="377"/>
      <c r="AM70" s="377"/>
      <c r="AN70" s="377"/>
      <c r="AO70" s="377"/>
      <c r="AP70" s="377"/>
      <c r="AQ70" s="377"/>
      <c r="AR70" s="377"/>
      <c r="AS70" s="377"/>
    </row>
    <row r="71" spans="20:45" ht="13.2" x14ac:dyDescent="0.25">
      <c r="T71" s="377"/>
      <c r="U71" s="377"/>
      <c r="V71" s="377"/>
      <c r="W71" s="377"/>
      <c r="X71" s="377"/>
      <c r="Y71" s="377"/>
      <c r="Z71" s="377"/>
      <c r="AA71" s="377"/>
      <c r="AB71" s="377"/>
      <c r="AC71" s="377"/>
      <c r="AD71" s="377"/>
      <c r="AE71" s="377"/>
      <c r="AF71" s="377"/>
      <c r="AG71" s="377"/>
      <c r="AH71" s="377"/>
      <c r="AL71" s="377"/>
      <c r="AM71" s="377"/>
      <c r="AN71" s="377"/>
      <c r="AO71" s="377"/>
      <c r="AP71" s="377"/>
      <c r="AQ71" s="377"/>
      <c r="AR71" s="377"/>
      <c r="AS71" s="377"/>
    </row>
    <row r="72" spans="20:45" ht="13.2" x14ac:dyDescent="0.25">
      <c r="T72" s="377"/>
      <c r="U72" s="377"/>
      <c r="V72" s="377"/>
      <c r="W72" s="377"/>
      <c r="X72" s="377"/>
      <c r="Y72" s="377"/>
      <c r="Z72" s="377"/>
      <c r="AA72" s="377"/>
      <c r="AB72" s="377"/>
      <c r="AC72" s="377"/>
      <c r="AD72" s="377"/>
      <c r="AE72" s="377"/>
      <c r="AF72" s="377"/>
      <c r="AG72" s="377"/>
      <c r="AH72" s="377"/>
      <c r="AL72" s="377"/>
      <c r="AM72" s="377"/>
      <c r="AN72" s="377"/>
      <c r="AO72" s="377"/>
      <c r="AP72" s="377"/>
      <c r="AQ72" s="377"/>
      <c r="AR72" s="377"/>
      <c r="AS72" s="377"/>
    </row>
    <row r="73" spans="20:45" ht="13.2" x14ac:dyDescent="0.25">
      <c r="T73" s="377"/>
      <c r="U73" s="377"/>
      <c r="V73" s="377"/>
      <c r="W73" s="377"/>
      <c r="X73" s="377"/>
      <c r="Y73" s="377"/>
      <c r="Z73" s="377"/>
      <c r="AA73" s="377"/>
      <c r="AB73" s="377"/>
      <c r="AC73" s="377"/>
      <c r="AD73" s="377"/>
      <c r="AE73" s="377"/>
      <c r="AF73" s="377"/>
      <c r="AG73" s="377"/>
      <c r="AH73" s="377"/>
      <c r="AL73" s="377"/>
      <c r="AM73" s="377"/>
      <c r="AN73" s="377"/>
      <c r="AO73" s="377"/>
      <c r="AP73" s="377"/>
      <c r="AQ73" s="377"/>
      <c r="AR73" s="377"/>
      <c r="AS73" s="377"/>
    </row>
    <row r="74" spans="20:45" ht="13.2" x14ac:dyDescent="0.25">
      <c r="T74" s="377"/>
      <c r="U74" s="377"/>
      <c r="V74" s="377"/>
      <c r="W74" s="377"/>
      <c r="X74" s="377"/>
      <c r="Y74" s="377"/>
      <c r="Z74" s="377"/>
      <c r="AA74" s="377"/>
      <c r="AB74" s="377"/>
      <c r="AC74" s="377"/>
      <c r="AD74" s="377"/>
      <c r="AE74" s="377"/>
      <c r="AF74" s="377"/>
      <c r="AG74" s="377"/>
      <c r="AH74" s="377"/>
      <c r="AL74" s="377"/>
      <c r="AM74" s="377"/>
      <c r="AN74" s="377"/>
      <c r="AO74" s="377"/>
      <c r="AP74" s="377"/>
      <c r="AQ74" s="377"/>
      <c r="AR74" s="377"/>
      <c r="AS74" s="377"/>
    </row>
    <row r="75" spans="20:45" ht="13.2" x14ac:dyDescent="0.25">
      <c r="T75" s="377"/>
      <c r="U75" s="377"/>
      <c r="V75" s="377"/>
      <c r="W75" s="377"/>
      <c r="X75" s="377"/>
      <c r="Y75" s="377"/>
      <c r="Z75" s="377"/>
      <c r="AA75" s="377"/>
      <c r="AB75" s="377"/>
      <c r="AC75" s="377"/>
      <c r="AD75" s="377"/>
      <c r="AE75" s="377"/>
      <c r="AF75" s="377"/>
      <c r="AG75" s="377"/>
      <c r="AH75" s="377"/>
      <c r="AL75" s="377"/>
      <c r="AM75" s="377"/>
      <c r="AN75" s="377"/>
      <c r="AO75" s="377"/>
      <c r="AP75" s="377"/>
      <c r="AQ75" s="377"/>
      <c r="AR75" s="377"/>
      <c r="AS75" s="377"/>
    </row>
    <row r="76" spans="20:45" ht="13.2" x14ac:dyDescent="0.25">
      <c r="T76" s="377"/>
      <c r="U76" s="377"/>
      <c r="V76" s="377"/>
      <c r="W76" s="377"/>
      <c r="X76" s="377"/>
      <c r="Y76" s="377"/>
      <c r="Z76" s="377"/>
      <c r="AA76" s="377"/>
      <c r="AB76" s="377"/>
      <c r="AC76" s="377"/>
      <c r="AD76" s="377"/>
      <c r="AE76" s="377"/>
      <c r="AF76" s="377"/>
      <c r="AG76" s="377"/>
      <c r="AH76" s="377"/>
      <c r="AL76" s="377"/>
      <c r="AM76" s="377"/>
      <c r="AN76" s="377"/>
      <c r="AO76" s="377"/>
      <c r="AP76" s="377"/>
      <c r="AQ76" s="377"/>
      <c r="AR76" s="377"/>
      <c r="AS76" s="377"/>
    </row>
    <row r="77" spans="20:45" ht="13.2" x14ac:dyDescent="0.25">
      <c r="T77" s="377"/>
      <c r="U77" s="377"/>
      <c r="V77" s="377"/>
      <c r="W77" s="377"/>
      <c r="X77" s="377"/>
      <c r="Y77" s="377"/>
      <c r="Z77" s="377"/>
      <c r="AA77" s="377"/>
      <c r="AB77" s="377"/>
      <c r="AC77" s="377"/>
      <c r="AD77" s="377"/>
      <c r="AE77" s="377"/>
      <c r="AF77" s="377"/>
      <c r="AG77" s="377"/>
      <c r="AH77" s="377"/>
      <c r="AL77" s="377"/>
      <c r="AM77" s="377"/>
      <c r="AN77" s="377"/>
      <c r="AO77" s="377"/>
      <c r="AP77" s="377"/>
      <c r="AQ77" s="377"/>
      <c r="AR77" s="377"/>
      <c r="AS77" s="377"/>
    </row>
    <row r="78" spans="20:45" ht="13.2" x14ac:dyDescent="0.25">
      <c r="T78" s="377"/>
      <c r="U78" s="377"/>
      <c r="V78" s="377"/>
      <c r="W78" s="377"/>
      <c r="X78" s="377"/>
      <c r="Y78" s="377"/>
      <c r="Z78" s="377"/>
      <c r="AA78" s="377"/>
      <c r="AB78" s="377"/>
      <c r="AC78" s="377"/>
      <c r="AD78" s="377"/>
      <c r="AE78" s="377"/>
      <c r="AF78" s="377"/>
      <c r="AG78" s="377"/>
      <c r="AH78" s="377"/>
      <c r="AL78" s="377"/>
      <c r="AM78" s="377"/>
      <c r="AN78" s="377"/>
      <c r="AO78" s="377"/>
      <c r="AP78" s="377"/>
      <c r="AQ78" s="377"/>
      <c r="AR78" s="377"/>
      <c r="AS78" s="377"/>
    </row>
    <row r="79" spans="20:45" ht="13.2" x14ac:dyDescent="0.25">
      <c r="T79" s="377"/>
      <c r="U79" s="377"/>
      <c r="V79" s="377"/>
      <c r="W79" s="377"/>
      <c r="X79" s="377"/>
      <c r="Y79" s="377"/>
      <c r="Z79" s="377"/>
      <c r="AA79" s="377"/>
      <c r="AB79" s="377"/>
      <c r="AC79" s="377"/>
      <c r="AD79" s="377"/>
      <c r="AE79" s="377"/>
      <c r="AF79" s="377"/>
      <c r="AG79" s="377"/>
      <c r="AH79" s="377"/>
      <c r="AL79" s="377"/>
      <c r="AM79" s="377"/>
      <c r="AN79" s="377"/>
      <c r="AO79" s="377"/>
      <c r="AP79" s="377"/>
      <c r="AQ79" s="377"/>
      <c r="AR79" s="377"/>
      <c r="AS79" s="377"/>
    </row>
    <row r="80" spans="20:45" ht="13.2" x14ac:dyDescent="0.25">
      <c r="T80" s="377"/>
      <c r="U80" s="377"/>
      <c r="V80" s="377"/>
      <c r="W80" s="377"/>
      <c r="X80" s="377"/>
      <c r="Y80" s="377"/>
      <c r="Z80" s="377"/>
      <c r="AA80" s="377"/>
      <c r="AB80" s="377"/>
      <c r="AC80" s="377"/>
      <c r="AD80" s="377"/>
      <c r="AE80" s="377"/>
      <c r="AF80" s="377"/>
      <c r="AG80" s="377"/>
      <c r="AH80" s="377"/>
      <c r="AL80" s="377"/>
      <c r="AM80" s="377"/>
      <c r="AN80" s="377"/>
      <c r="AO80" s="377"/>
      <c r="AP80" s="377"/>
      <c r="AQ80" s="377"/>
      <c r="AR80" s="377"/>
      <c r="AS80" s="377"/>
    </row>
    <row r="81" spans="20:45" ht="13.2" x14ac:dyDescent="0.25">
      <c r="T81" s="377"/>
      <c r="U81" s="377"/>
      <c r="V81" s="377"/>
      <c r="W81" s="377"/>
      <c r="X81" s="377"/>
      <c r="Y81" s="377"/>
      <c r="Z81" s="377"/>
      <c r="AA81" s="377"/>
      <c r="AB81" s="377"/>
      <c r="AC81" s="377"/>
      <c r="AD81" s="377"/>
      <c r="AE81" s="377"/>
      <c r="AF81" s="377"/>
      <c r="AG81" s="377"/>
      <c r="AH81" s="377"/>
      <c r="AL81" s="377"/>
      <c r="AM81" s="377"/>
      <c r="AN81" s="377"/>
      <c r="AO81" s="377"/>
      <c r="AP81" s="377"/>
      <c r="AQ81" s="377"/>
      <c r="AR81" s="377"/>
      <c r="AS81" s="377"/>
    </row>
    <row r="82" spans="20:45" ht="13.2" x14ac:dyDescent="0.25">
      <c r="T82" s="377"/>
      <c r="U82" s="377"/>
      <c r="V82" s="377"/>
      <c r="W82" s="377"/>
      <c r="X82" s="377"/>
      <c r="Y82" s="377"/>
      <c r="Z82" s="377"/>
      <c r="AA82" s="377"/>
      <c r="AB82" s="377"/>
      <c r="AC82" s="377"/>
      <c r="AD82" s="377"/>
      <c r="AE82" s="377"/>
      <c r="AF82" s="377"/>
      <c r="AG82" s="377"/>
      <c r="AH82" s="377"/>
      <c r="AL82" s="377"/>
      <c r="AM82" s="377"/>
      <c r="AN82" s="377"/>
      <c r="AO82" s="377"/>
      <c r="AP82" s="377"/>
      <c r="AQ82" s="377"/>
      <c r="AR82" s="377"/>
      <c r="AS82" s="377"/>
    </row>
    <row r="83" spans="20:45" ht="13.2" x14ac:dyDescent="0.25">
      <c r="T83" s="377"/>
      <c r="U83" s="377"/>
      <c r="V83" s="377"/>
      <c r="W83" s="377"/>
      <c r="X83" s="377"/>
      <c r="Y83" s="377"/>
      <c r="Z83" s="377"/>
      <c r="AA83" s="377"/>
      <c r="AB83" s="377"/>
      <c r="AC83" s="377"/>
      <c r="AD83" s="377"/>
      <c r="AE83" s="377"/>
      <c r="AF83" s="377"/>
      <c r="AG83" s="377"/>
      <c r="AH83" s="377"/>
      <c r="AL83" s="377"/>
      <c r="AM83" s="377"/>
      <c r="AN83" s="377"/>
      <c r="AO83" s="377"/>
      <c r="AP83" s="377"/>
      <c r="AQ83" s="377"/>
      <c r="AR83" s="377"/>
      <c r="AS83" s="377"/>
    </row>
    <row r="84" spans="20:45" ht="13.2" x14ac:dyDescent="0.25">
      <c r="T84" s="377"/>
      <c r="U84" s="377"/>
      <c r="V84" s="377"/>
      <c r="W84" s="377"/>
      <c r="X84" s="377"/>
      <c r="Y84" s="377"/>
      <c r="Z84" s="377"/>
      <c r="AA84" s="377"/>
      <c r="AB84" s="377"/>
      <c r="AC84" s="377"/>
      <c r="AD84" s="377"/>
      <c r="AE84" s="377"/>
      <c r="AF84" s="377"/>
      <c r="AG84" s="377"/>
      <c r="AH84" s="377"/>
      <c r="AL84" s="377"/>
      <c r="AM84" s="377"/>
      <c r="AN84" s="377"/>
      <c r="AO84" s="377"/>
      <c r="AP84" s="377"/>
      <c r="AQ84" s="377"/>
      <c r="AR84" s="377"/>
      <c r="AS84" s="377"/>
    </row>
    <row r="85" spans="20:45" ht="13.2" x14ac:dyDescent="0.25">
      <c r="T85" s="377"/>
      <c r="U85" s="377"/>
      <c r="V85" s="377"/>
      <c r="W85" s="377"/>
      <c r="X85" s="377"/>
      <c r="Y85" s="377"/>
      <c r="Z85" s="377"/>
      <c r="AA85" s="377"/>
      <c r="AB85" s="377"/>
      <c r="AC85" s="377"/>
      <c r="AD85" s="377"/>
      <c r="AE85" s="377"/>
      <c r="AF85" s="377"/>
      <c r="AG85" s="377"/>
      <c r="AH85" s="377"/>
      <c r="AL85" s="377"/>
      <c r="AM85" s="377"/>
      <c r="AN85" s="377"/>
      <c r="AO85" s="377"/>
      <c r="AP85" s="377"/>
      <c r="AQ85" s="377"/>
      <c r="AR85" s="377"/>
      <c r="AS85" s="377"/>
    </row>
    <row r="86" spans="20:45" ht="13.2" x14ac:dyDescent="0.25">
      <c r="T86" s="377"/>
      <c r="U86" s="377"/>
      <c r="V86" s="377"/>
      <c r="W86" s="377"/>
      <c r="X86" s="377"/>
      <c r="Y86" s="377"/>
      <c r="Z86" s="377"/>
      <c r="AA86" s="377"/>
      <c r="AB86" s="377"/>
      <c r="AC86" s="377"/>
      <c r="AD86" s="377"/>
      <c r="AE86" s="377"/>
      <c r="AF86" s="377"/>
      <c r="AG86" s="377"/>
      <c r="AH86" s="377"/>
      <c r="AL86" s="377"/>
      <c r="AM86" s="377"/>
      <c r="AN86" s="377"/>
      <c r="AO86" s="377"/>
      <c r="AP86" s="377"/>
      <c r="AQ86" s="377"/>
      <c r="AR86" s="377"/>
      <c r="AS86" s="377"/>
    </row>
    <row r="87" spans="20:45" ht="13.2" x14ac:dyDescent="0.25">
      <c r="T87" s="377"/>
      <c r="U87" s="377"/>
      <c r="V87" s="377"/>
      <c r="W87" s="377"/>
      <c r="X87" s="377"/>
      <c r="Y87" s="377"/>
      <c r="Z87" s="377"/>
      <c r="AA87" s="377"/>
      <c r="AB87" s="377"/>
      <c r="AC87" s="377"/>
      <c r="AD87" s="377"/>
      <c r="AE87" s="377"/>
      <c r="AF87" s="377"/>
      <c r="AG87" s="377"/>
      <c r="AH87" s="377"/>
      <c r="AL87" s="377"/>
      <c r="AM87" s="377"/>
      <c r="AN87" s="377"/>
      <c r="AO87" s="377"/>
      <c r="AP87" s="377"/>
      <c r="AQ87" s="377"/>
      <c r="AR87" s="377"/>
      <c r="AS87" s="377"/>
    </row>
    <row r="88" spans="20:45" ht="13.2" x14ac:dyDescent="0.25">
      <c r="T88" s="377"/>
      <c r="U88" s="377"/>
      <c r="V88" s="377"/>
      <c r="W88" s="377"/>
      <c r="X88" s="377"/>
      <c r="Y88" s="377"/>
      <c r="Z88" s="377"/>
      <c r="AA88" s="377"/>
      <c r="AB88" s="377"/>
      <c r="AC88" s="377"/>
      <c r="AD88" s="377"/>
      <c r="AE88" s="377"/>
      <c r="AF88" s="377"/>
      <c r="AG88" s="377"/>
      <c r="AH88" s="377"/>
      <c r="AL88" s="377"/>
      <c r="AM88" s="377"/>
      <c r="AN88" s="377"/>
      <c r="AO88" s="377"/>
      <c r="AP88" s="377"/>
      <c r="AQ88" s="377"/>
      <c r="AR88" s="377"/>
      <c r="AS88" s="377"/>
    </row>
    <row r="89" spans="20:45" ht="13.2" x14ac:dyDescent="0.25">
      <c r="T89" s="377"/>
      <c r="U89" s="377"/>
      <c r="V89" s="377"/>
      <c r="W89" s="377"/>
      <c r="X89" s="377"/>
      <c r="Y89" s="377"/>
      <c r="Z89" s="377"/>
      <c r="AA89" s="377"/>
      <c r="AB89" s="377"/>
      <c r="AC89" s="377"/>
      <c r="AD89" s="377"/>
      <c r="AE89" s="377"/>
      <c r="AF89" s="377"/>
      <c r="AG89" s="377"/>
      <c r="AH89" s="377"/>
      <c r="AL89" s="377"/>
      <c r="AM89" s="377"/>
      <c r="AN89" s="377"/>
      <c r="AO89" s="377"/>
      <c r="AP89" s="377"/>
      <c r="AQ89" s="377"/>
      <c r="AR89" s="377"/>
      <c r="AS89" s="377"/>
    </row>
    <row r="90" spans="20:45" ht="13.2" x14ac:dyDescent="0.25">
      <c r="T90" s="377"/>
      <c r="U90" s="377"/>
      <c r="V90" s="377"/>
      <c r="W90" s="377"/>
      <c r="X90" s="377"/>
      <c r="Y90" s="377"/>
      <c r="Z90" s="377"/>
      <c r="AA90" s="377"/>
      <c r="AB90" s="377"/>
      <c r="AC90" s="377"/>
      <c r="AD90" s="377"/>
      <c r="AE90" s="377"/>
      <c r="AF90" s="377"/>
      <c r="AG90" s="377"/>
      <c r="AH90" s="377"/>
      <c r="AL90" s="377"/>
      <c r="AM90" s="377"/>
      <c r="AN90" s="377"/>
      <c r="AO90" s="377"/>
      <c r="AP90" s="377"/>
      <c r="AQ90" s="377"/>
      <c r="AR90" s="377"/>
      <c r="AS90" s="377"/>
    </row>
    <row r="91" spans="20:45" ht="13.2" x14ac:dyDescent="0.25">
      <c r="T91" s="377"/>
      <c r="U91" s="377"/>
      <c r="V91" s="377"/>
      <c r="W91" s="377"/>
      <c r="X91" s="377"/>
      <c r="Y91" s="377"/>
      <c r="Z91" s="377"/>
      <c r="AA91" s="377"/>
      <c r="AB91" s="377"/>
      <c r="AC91" s="377"/>
      <c r="AD91" s="377"/>
      <c r="AE91" s="377"/>
      <c r="AF91" s="377"/>
      <c r="AG91" s="377"/>
      <c r="AH91" s="377"/>
      <c r="AL91" s="377"/>
      <c r="AM91" s="377"/>
      <c r="AN91" s="377"/>
      <c r="AO91" s="377"/>
      <c r="AP91" s="377"/>
      <c r="AQ91" s="377"/>
      <c r="AR91" s="377"/>
      <c r="AS91" s="377"/>
    </row>
    <row r="92" spans="20:45" ht="13.2" x14ac:dyDescent="0.25">
      <c r="T92" s="377"/>
      <c r="U92" s="377"/>
      <c r="V92" s="377"/>
      <c r="W92" s="377"/>
      <c r="X92" s="377"/>
      <c r="Y92" s="377"/>
      <c r="Z92" s="377"/>
      <c r="AA92" s="377"/>
      <c r="AB92" s="377"/>
      <c r="AC92" s="377"/>
      <c r="AD92" s="377"/>
      <c r="AE92" s="377"/>
      <c r="AF92" s="377"/>
      <c r="AG92" s="377"/>
      <c r="AH92" s="377"/>
      <c r="AL92" s="377"/>
      <c r="AM92" s="377"/>
      <c r="AN92" s="377"/>
      <c r="AO92" s="377"/>
      <c r="AP92" s="377"/>
      <c r="AQ92" s="377"/>
      <c r="AR92" s="377"/>
      <c r="AS92" s="377"/>
    </row>
    <row r="93" spans="20:45" ht="13.2" x14ac:dyDescent="0.25">
      <c r="T93" s="377"/>
      <c r="U93" s="377"/>
      <c r="V93" s="377"/>
      <c r="W93" s="377"/>
      <c r="X93" s="377"/>
      <c r="Y93" s="377"/>
      <c r="Z93" s="377"/>
      <c r="AA93" s="377"/>
      <c r="AB93" s="377"/>
      <c r="AC93" s="377"/>
      <c r="AD93" s="377"/>
      <c r="AE93" s="377"/>
      <c r="AF93" s="377"/>
      <c r="AG93" s="377"/>
      <c r="AH93" s="377"/>
      <c r="AL93" s="377"/>
      <c r="AM93" s="377"/>
      <c r="AN93" s="377"/>
      <c r="AO93" s="377"/>
      <c r="AP93" s="377"/>
      <c r="AQ93" s="377"/>
      <c r="AR93" s="377"/>
      <c r="AS93" s="377"/>
    </row>
    <row r="94" spans="20:45" ht="13.2" x14ac:dyDescent="0.25">
      <c r="T94" s="377"/>
      <c r="U94" s="377"/>
      <c r="V94" s="377"/>
      <c r="W94" s="377"/>
      <c r="X94" s="377"/>
      <c r="Y94" s="377"/>
      <c r="Z94" s="377"/>
      <c r="AA94" s="377"/>
      <c r="AB94" s="377"/>
      <c r="AC94" s="377"/>
      <c r="AD94" s="377"/>
      <c r="AE94" s="377"/>
      <c r="AF94" s="377"/>
      <c r="AG94" s="377"/>
      <c r="AH94" s="377"/>
      <c r="AL94" s="377"/>
      <c r="AM94" s="377"/>
      <c r="AN94" s="377"/>
      <c r="AO94" s="377"/>
      <c r="AP94" s="377"/>
      <c r="AQ94" s="377"/>
      <c r="AR94" s="377"/>
      <c r="AS94" s="377"/>
    </row>
    <row r="95" spans="20:45" ht="13.2" x14ac:dyDescent="0.25">
      <c r="T95" s="377"/>
      <c r="U95" s="377"/>
      <c r="V95" s="377"/>
      <c r="W95" s="377"/>
      <c r="X95" s="377"/>
      <c r="Y95" s="377"/>
      <c r="Z95" s="377"/>
      <c r="AA95" s="377"/>
      <c r="AB95" s="377"/>
      <c r="AC95" s="377"/>
      <c r="AD95" s="377"/>
      <c r="AE95" s="377"/>
      <c r="AF95" s="377"/>
      <c r="AG95" s="377"/>
      <c r="AH95" s="377"/>
      <c r="AL95" s="377"/>
      <c r="AM95" s="377"/>
      <c r="AN95" s="377"/>
      <c r="AO95" s="377"/>
      <c r="AP95" s="377"/>
      <c r="AQ95" s="377"/>
      <c r="AR95" s="377"/>
      <c r="AS95" s="377"/>
    </row>
    <row r="96" spans="20:45" ht="13.2" x14ac:dyDescent="0.25">
      <c r="T96" s="377"/>
      <c r="U96" s="377"/>
      <c r="V96" s="377"/>
      <c r="W96" s="377"/>
      <c r="X96" s="377"/>
      <c r="Y96" s="377"/>
      <c r="Z96" s="377"/>
      <c r="AA96" s="377"/>
      <c r="AB96" s="377"/>
      <c r="AC96" s="377"/>
      <c r="AD96" s="377"/>
      <c r="AE96" s="377"/>
      <c r="AF96" s="377"/>
      <c r="AG96" s="377"/>
      <c r="AH96" s="377"/>
      <c r="AL96" s="377"/>
      <c r="AM96" s="377"/>
      <c r="AN96" s="377"/>
      <c r="AO96" s="377"/>
      <c r="AP96" s="377"/>
      <c r="AQ96" s="377"/>
      <c r="AR96" s="377"/>
      <c r="AS96" s="377"/>
    </row>
    <row r="97" spans="20:45" ht="13.2" x14ac:dyDescent="0.25">
      <c r="T97" s="377"/>
      <c r="U97" s="377"/>
      <c r="V97" s="377"/>
      <c r="W97" s="377"/>
      <c r="X97" s="377"/>
      <c r="Y97" s="377"/>
      <c r="Z97" s="377"/>
      <c r="AA97" s="377"/>
      <c r="AB97" s="377"/>
      <c r="AC97" s="377"/>
      <c r="AD97" s="377"/>
      <c r="AE97" s="377"/>
      <c r="AF97" s="377"/>
      <c r="AG97" s="377"/>
      <c r="AH97" s="377"/>
      <c r="AL97" s="377"/>
      <c r="AM97" s="377"/>
      <c r="AN97" s="377"/>
      <c r="AO97" s="377"/>
      <c r="AP97" s="377"/>
      <c r="AQ97" s="377"/>
      <c r="AR97" s="377"/>
      <c r="AS97" s="377"/>
    </row>
    <row r="98" spans="20:45" ht="13.2" x14ac:dyDescent="0.25">
      <c r="T98" s="377"/>
      <c r="U98" s="377"/>
      <c r="V98" s="377"/>
      <c r="W98" s="377"/>
      <c r="X98" s="377"/>
      <c r="Y98" s="377"/>
      <c r="Z98" s="377"/>
      <c r="AA98" s="377"/>
      <c r="AB98" s="377"/>
      <c r="AC98" s="377"/>
      <c r="AD98" s="377"/>
      <c r="AE98" s="377"/>
      <c r="AF98" s="377"/>
      <c r="AG98" s="377"/>
      <c r="AH98" s="377"/>
      <c r="AL98" s="377"/>
      <c r="AM98" s="377"/>
      <c r="AN98" s="377"/>
      <c r="AO98" s="377"/>
      <c r="AP98" s="377"/>
      <c r="AQ98" s="377"/>
      <c r="AR98" s="377"/>
      <c r="AS98" s="377"/>
    </row>
    <row r="99" spans="20:45" ht="13.2" x14ac:dyDescent="0.25">
      <c r="T99" s="377"/>
      <c r="U99" s="377"/>
      <c r="V99" s="377"/>
      <c r="W99" s="377"/>
      <c r="X99" s="377"/>
      <c r="Y99" s="377"/>
      <c r="Z99" s="377"/>
      <c r="AA99" s="377"/>
      <c r="AB99" s="377"/>
      <c r="AC99" s="377"/>
      <c r="AD99" s="377"/>
      <c r="AE99" s="377"/>
      <c r="AF99" s="377"/>
      <c r="AG99" s="377"/>
      <c r="AH99" s="377"/>
      <c r="AL99" s="377"/>
      <c r="AM99" s="377"/>
      <c r="AN99" s="377"/>
      <c r="AO99" s="377"/>
      <c r="AP99" s="377"/>
      <c r="AQ99" s="377"/>
      <c r="AR99" s="377"/>
      <c r="AS99" s="377"/>
    </row>
    <row r="100" spans="20:45" ht="13.2" x14ac:dyDescent="0.25">
      <c r="T100" s="377"/>
      <c r="U100" s="377"/>
      <c r="V100" s="377"/>
      <c r="W100" s="377"/>
      <c r="X100" s="377"/>
      <c r="Y100" s="377"/>
      <c r="Z100" s="377"/>
      <c r="AA100" s="377"/>
      <c r="AB100" s="377"/>
      <c r="AC100" s="377"/>
      <c r="AD100" s="377"/>
      <c r="AE100" s="377"/>
      <c r="AF100" s="377"/>
      <c r="AG100" s="377"/>
      <c r="AH100" s="377"/>
      <c r="AL100" s="377"/>
      <c r="AM100" s="377"/>
      <c r="AN100" s="377"/>
      <c r="AO100" s="377"/>
      <c r="AP100" s="377"/>
      <c r="AQ100" s="377"/>
      <c r="AR100" s="377"/>
      <c r="AS100" s="377"/>
    </row>
    <row r="101" spans="20:45" ht="13.2" x14ac:dyDescent="0.25">
      <c r="T101" s="377"/>
      <c r="U101" s="377"/>
      <c r="V101" s="377"/>
      <c r="W101" s="377"/>
      <c r="X101" s="377"/>
      <c r="Y101" s="377"/>
      <c r="Z101" s="377"/>
      <c r="AA101" s="377"/>
      <c r="AB101" s="377"/>
      <c r="AC101" s="377"/>
      <c r="AD101" s="377"/>
      <c r="AE101" s="377"/>
      <c r="AF101" s="377"/>
      <c r="AG101" s="377"/>
      <c r="AH101" s="377"/>
      <c r="AL101" s="377"/>
      <c r="AM101" s="377"/>
      <c r="AN101" s="377"/>
      <c r="AO101" s="377"/>
      <c r="AP101" s="377"/>
      <c r="AQ101" s="377"/>
      <c r="AR101" s="377"/>
      <c r="AS101" s="377"/>
    </row>
    <row r="102" spans="20:45" ht="13.2" x14ac:dyDescent="0.25">
      <c r="T102" s="377"/>
      <c r="U102" s="377"/>
      <c r="V102" s="377"/>
      <c r="W102" s="377"/>
      <c r="X102" s="377"/>
      <c r="Y102" s="377"/>
      <c r="Z102" s="377"/>
      <c r="AA102" s="377"/>
      <c r="AB102" s="377"/>
      <c r="AC102" s="377"/>
      <c r="AD102" s="377"/>
      <c r="AE102" s="377"/>
      <c r="AF102" s="377"/>
      <c r="AG102" s="377"/>
      <c r="AH102" s="377"/>
      <c r="AL102" s="377"/>
      <c r="AM102" s="377"/>
      <c r="AN102" s="377"/>
      <c r="AO102" s="377"/>
      <c r="AP102" s="377"/>
      <c r="AQ102" s="377"/>
      <c r="AR102" s="377"/>
      <c r="AS102" s="377"/>
    </row>
    <row r="103" spans="20:45" ht="13.2" x14ac:dyDescent="0.25">
      <c r="T103" s="377"/>
      <c r="U103" s="377"/>
      <c r="V103" s="377"/>
      <c r="W103" s="377"/>
      <c r="X103" s="377"/>
      <c r="Y103" s="377"/>
      <c r="Z103" s="377"/>
      <c r="AA103" s="377"/>
      <c r="AB103" s="377"/>
      <c r="AC103" s="377"/>
      <c r="AD103" s="377"/>
      <c r="AE103" s="377"/>
      <c r="AF103" s="377"/>
      <c r="AG103" s="377"/>
      <c r="AH103" s="377"/>
      <c r="AL103" s="377"/>
      <c r="AM103" s="377"/>
      <c r="AN103" s="377"/>
      <c r="AO103" s="377"/>
      <c r="AP103" s="377"/>
      <c r="AQ103" s="377"/>
      <c r="AR103" s="377"/>
      <c r="AS103" s="377"/>
    </row>
    <row r="104" spans="20:45" ht="13.2" x14ac:dyDescent="0.25">
      <c r="T104" s="377"/>
      <c r="U104" s="377"/>
      <c r="V104" s="377"/>
      <c r="W104" s="377"/>
      <c r="X104" s="377"/>
      <c r="Y104" s="377"/>
      <c r="Z104" s="377"/>
      <c r="AA104" s="377"/>
      <c r="AB104" s="377"/>
      <c r="AC104" s="377"/>
      <c r="AD104" s="377"/>
      <c r="AE104" s="377"/>
      <c r="AF104" s="377"/>
      <c r="AG104" s="377"/>
      <c r="AH104" s="377"/>
      <c r="AL104" s="377"/>
      <c r="AM104" s="377"/>
      <c r="AN104" s="377"/>
      <c r="AO104" s="377"/>
      <c r="AP104" s="377"/>
      <c r="AQ104" s="377"/>
      <c r="AR104" s="377"/>
      <c r="AS104" s="377"/>
    </row>
    <row r="105" spans="20:45" ht="13.2" x14ac:dyDescent="0.25">
      <c r="T105" s="377"/>
      <c r="U105" s="377"/>
      <c r="V105" s="377"/>
      <c r="W105" s="377"/>
      <c r="X105" s="377"/>
      <c r="Y105" s="377"/>
      <c r="Z105" s="377"/>
      <c r="AA105" s="377"/>
      <c r="AB105" s="377"/>
      <c r="AC105" s="377"/>
      <c r="AD105" s="377"/>
      <c r="AE105" s="377"/>
      <c r="AF105" s="377"/>
      <c r="AG105" s="377"/>
      <c r="AH105" s="377"/>
      <c r="AL105" s="377"/>
      <c r="AM105" s="377"/>
      <c r="AN105" s="377"/>
      <c r="AO105" s="377"/>
      <c r="AP105" s="377"/>
      <c r="AQ105" s="377"/>
      <c r="AR105" s="377"/>
      <c r="AS105" s="377"/>
    </row>
    <row r="106" spans="20:45" ht="13.2" x14ac:dyDescent="0.25">
      <c r="T106" s="377"/>
      <c r="U106" s="377"/>
      <c r="V106" s="377"/>
      <c r="W106" s="377"/>
      <c r="X106" s="377"/>
      <c r="Y106" s="377"/>
      <c r="Z106" s="377"/>
      <c r="AA106" s="377"/>
      <c r="AB106" s="377"/>
      <c r="AC106" s="377"/>
      <c r="AD106" s="377"/>
      <c r="AE106" s="377"/>
      <c r="AF106" s="377"/>
      <c r="AG106" s="377"/>
      <c r="AH106" s="377"/>
      <c r="AL106" s="377"/>
      <c r="AM106" s="377"/>
      <c r="AN106" s="377"/>
      <c r="AO106" s="377"/>
      <c r="AP106" s="377"/>
      <c r="AQ106" s="377"/>
      <c r="AR106" s="377"/>
      <c r="AS106" s="377"/>
    </row>
    <row r="107" spans="20:45" ht="13.2" x14ac:dyDescent="0.25">
      <c r="T107" s="377"/>
      <c r="U107" s="377"/>
      <c r="V107" s="377"/>
      <c r="W107" s="377"/>
      <c r="X107" s="377"/>
      <c r="Y107" s="377"/>
      <c r="Z107" s="377"/>
      <c r="AA107" s="377"/>
      <c r="AB107" s="377"/>
      <c r="AC107" s="377"/>
      <c r="AD107" s="377"/>
      <c r="AE107" s="377"/>
      <c r="AF107" s="377"/>
      <c r="AG107" s="377"/>
      <c r="AH107" s="377"/>
      <c r="AL107" s="377"/>
      <c r="AM107" s="377"/>
      <c r="AN107" s="377"/>
      <c r="AO107" s="377"/>
      <c r="AP107" s="377"/>
      <c r="AQ107" s="377"/>
      <c r="AR107" s="377"/>
      <c r="AS107" s="377"/>
    </row>
    <row r="108" spans="20:45" ht="13.2" x14ac:dyDescent="0.25">
      <c r="T108" s="377"/>
      <c r="U108" s="377"/>
      <c r="V108" s="377"/>
      <c r="W108" s="377"/>
      <c r="X108" s="377"/>
      <c r="Y108" s="377"/>
      <c r="Z108" s="377"/>
      <c r="AA108" s="377"/>
      <c r="AB108" s="377"/>
      <c r="AC108" s="377"/>
      <c r="AD108" s="377"/>
      <c r="AE108" s="377"/>
      <c r="AF108" s="377"/>
      <c r="AG108" s="377"/>
      <c r="AH108" s="377"/>
      <c r="AL108" s="377"/>
      <c r="AM108" s="377"/>
      <c r="AN108" s="377"/>
      <c r="AO108" s="377"/>
      <c r="AP108" s="377"/>
      <c r="AQ108" s="377"/>
      <c r="AR108" s="377"/>
      <c r="AS108" s="377"/>
    </row>
    <row r="109" spans="20:45" ht="13.2" x14ac:dyDescent="0.25">
      <c r="T109" s="377"/>
      <c r="U109" s="377"/>
      <c r="V109" s="377"/>
      <c r="W109" s="377"/>
      <c r="X109" s="377"/>
      <c r="Y109" s="377"/>
      <c r="Z109" s="377"/>
      <c r="AA109" s="377"/>
      <c r="AB109" s="377"/>
      <c r="AC109" s="377"/>
      <c r="AD109" s="377"/>
      <c r="AE109" s="377"/>
      <c r="AF109" s="377"/>
      <c r="AG109" s="377"/>
      <c r="AH109" s="377"/>
      <c r="AL109" s="377"/>
      <c r="AM109" s="377"/>
      <c r="AN109" s="377"/>
      <c r="AO109" s="377"/>
      <c r="AP109" s="377"/>
      <c r="AQ109" s="377"/>
      <c r="AR109" s="377"/>
      <c r="AS109" s="377"/>
    </row>
    <row r="110" spans="20:45" ht="13.2" x14ac:dyDescent="0.25">
      <c r="T110" s="377"/>
      <c r="U110" s="377"/>
      <c r="V110" s="377"/>
      <c r="W110" s="377"/>
      <c r="X110" s="377"/>
      <c r="Y110" s="377"/>
      <c r="Z110" s="377"/>
      <c r="AA110" s="377"/>
      <c r="AB110" s="377"/>
      <c r="AC110" s="377"/>
      <c r="AD110" s="377"/>
      <c r="AE110" s="377"/>
      <c r="AF110" s="377"/>
      <c r="AG110" s="377"/>
      <c r="AH110" s="377"/>
      <c r="AL110" s="377"/>
      <c r="AM110" s="377"/>
      <c r="AN110" s="377"/>
      <c r="AO110" s="377"/>
      <c r="AP110" s="377"/>
      <c r="AQ110" s="377"/>
      <c r="AR110" s="377"/>
      <c r="AS110" s="377"/>
    </row>
    <row r="111" spans="20:45" ht="13.2" x14ac:dyDescent="0.25">
      <c r="T111" s="377"/>
      <c r="U111" s="377"/>
      <c r="V111" s="377"/>
      <c r="W111" s="377"/>
      <c r="X111" s="377"/>
      <c r="Y111" s="377"/>
      <c r="Z111" s="377"/>
      <c r="AA111" s="377"/>
      <c r="AB111" s="377"/>
      <c r="AC111" s="377"/>
      <c r="AD111" s="377"/>
      <c r="AE111" s="377"/>
      <c r="AF111" s="377"/>
      <c r="AG111" s="377"/>
      <c r="AH111" s="377"/>
      <c r="AL111" s="377"/>
      <c r="AM111" s="377"/>
      <c r="AN111" s="377"/>
      <c r="AO111" s="377"/>
      <c r="AP111" s="377"/>
      <c r="AQ111" s="377"/>
      <c r="AR111" s="377"/>
      <c r="AS111" s="377"/>
    </row>
    <row r="112" spans="20:45" ht="13.2" x14ac:dyDescent="0.25">
      <c r="T112" s="377"/>
      <c r="U112" s="377"/>
      <c r="V112" s="377"/>
      <c r="W112" s="377"/>
      <c r="X112" s="377"/>
      <c r="Y112" s="377"/>
      <c r="Z112" s="377"/>
      <c r="AA112" s="377"/>
      <c r="AB112" s="377"/>
      <c r="AC112" s="377"/>
      <c r="AD112" s="377"/>
      <c r="AE112" s="377"/>
      <c r="AF112" s="377"/>
      <c r="AG112" s="377"/>
      <c r="AH112" s="377"/>
      <c r="AL112" s="377"/>
      <c r="AM112" s="377"/>
      <c r="AN112" s="377"/>
      <c r="AO112" s="377"/>
      <c r="AP112" s="377"/>
      <c r="AQ112" s="377"/>
      <c r="AR112" s="377"/>
      <c r="AS112" s="377"/>
    </row>
    <row r="113" spans="20:45" ht="13.2" x14ac:dyDescent="0.25">
      <c r="T113" s="377"/>
      <c r="U113" s="377"/>
      <c r="V113" s="377"/>
      <c r="W113" s="377"/>
      <c r="X113" s="377"/>
      <c r="Y113" s="377"/>
      <c r="Z113" s="377"/>
      <c r="AA113" s="377"/>
      <c r="AB113" s="377"/>
      <c r="AC113" s="377"/>
      <c r="AD113" s="377"/>
      <c r="AE113" s="377"/>
      <c r="AF113" s="377"/>
      <c r="AG113" s="377"/>
      <c r="AH113" s="377"/>
      <c r="AL113" s="377"/>
      <c r="AM113" s="377"/>
      <c r="AN113" s="377"/>
      <c r="AO113" s="377"/>
      <c r="AP113" s="377"/>
      <c r="AQ113" s="377"/>
      <c r="AR113" s="377"/>
      <c r="AS113" s="377"/>
    </row>
    <row r="114" spans="20:45" ht="13.2" x14ac:dyDescent="0.25">
      <c r="T114" s="377"/>
      <c r="U114" s="377"/>
      <c r="V114" s="377"/>
      <c r="W114" s="377"/>
      <c r="X114" s="377"/>
      <c r="Y114" s="377"/>
      <c r="Z114" s="377"/>
      <c r="AA114" s="377"/>
      <c r="AB114" s="377"/>
      <c r="AC114" s="377"/>
      <c r="AD114" s="377"/>
      <c r="AE114" s="377"/>
      <c r="AF114" s="377"/>
      <c r="AG114" s="377"/>
      <c r="AH114" s="377"/>
      <c r="AL114" s="377"/>
      <c r="AM114" s="377"/>
      <c r="AN114" s="377"/>
      <c r="AO114" s="377"/>
      <c r="AP114" s="377"/>
      <c r="AQ114" s="377"/>
      <c r="AR114" s="377"/>
      <c r="AS114" s="377"/>
    </row>
    <row r="115" spans="20:45" ht="13.2" x14ac:dyDescent="0.25">
      <c r="T115" s="377"/>
      <c r="U115" s="377"/>
      <c r="V115" s="377"/>
      <c r="W115" s="377"/>
      <c r="X115" s="377"/>
      <c r="Y115" s="377"/>
      <c r="Z115" s="377"/>
      <c r="AA115" s="377"/>
      <c r="AB115" s="377"/>
      <c r="AC115" s="377"/>
      <c r="AD115" s="377"/>
      <c r="AE115" s="377"/>
      <c r="AF115" s="377"/>
      <c r="AG115" s="377"/>
      <c r="AH115" s="377"/>
      <c r="AL115" s="377"/>
      <c r="AM115" s="377"/>
      <c r="AN115" s="377"/>
      <c r="AO115" s="377"/>
      <c r="AP115" s="377"/>
      <c r="AQ115" s="377"/>
      <c r="AR115" s="377"/>
      <c r="AS115" s="377"/>
    </row>
    <row r="116" spans="20:45" ht="13.2" x14ac:dyDescent="0.25">
      <c r="T116" s="377"/>
      <c r="U116" s="377"/>
      <c r="V116" s="377"/>
      <c r="W116" s="377"/>
      <c r="X116" s="377"/>
      <c r="Y116" s="377"/>
      <c r="Z116" s="377"/>
      <c r="AA116" s="377"/>
      <c r="AB116" s="377"/>
      <c r="AC116" s="377"/>
      <c r="AD116" s="377"/>
      <c r="AE116" s="377"/>
      <c r="AF116" s="377"/>
      <c r="AG116" s="377"/>
      <c r="AH116" s="377"/>
      <c r="AL116" s="377"/>
      <c r="AM116" s="377"/>
      <c r="AN116" s="377"/>
      <c r="AO116" s="377"/>
      <c r="AP116" s="377"/>
      <c r="AQ116" s="377"/>
      <c r="AR116" s="377"/>
      <c r="AS116" s="377"/>
    </row>
    <row r="117" spans="20:45" ht="13.2" x14ac:dyDescent="0.25">
      <c r="T117" s="377"/>
      <c r="U117" s="377"/>
      <c r="V117" s="377"/>
      <c r="W117" s="377"/>
      <c r="X117" s="377"/>
      <c r="Y117" s="377"/>
      <c r="Z117" s="377"/>
      <c r="AA117" s="377"/>
      <c r="AB117" s="377"/>
      <c r="AC117" s="377"/>
      <c r="AD117" s="377"/>
      <c r="AE117" s="377"/>
      <c r="AF117" s="377"/>
      <c r="AG117" s="377"/>
      <c r="AH117" s="377"/>
      <c r="AL117" s="377"/>
      <c r="AM117" s="377"/>
      <c r="AN117" s="377"/>
      <c r="AO117" s="377"/>
      <c r="AP117" s="377"/>
      <c r="AQ117" s="377"/>
      <c r="AR117" s="377"/>
      <c r="AS117" s="377"/>
    </row>
    <row r="118" spans="20:45" ht="13.2" x14ac:dyDescent="0.25">
      <c r="T118" s="377"/>
      <c r="U118" s="377"/>
      <c r="V118" s="377"/>
      <c r="W118" s="377"/>
      <c r="X118" s="377"/>
      <c r="Y118" s="377"/>
      <c r="Z118" s="377"/>
      <c r="AA118" s="377"/>
      <c r="AB118" s="377"/>
      <c r="AC118" s="377"/>
      <c r="AD118" s="377"/>
      <c r="AE118" s="377"/>
      <c r="AF118" s="377"/>
      <c r="AG118" s="377"/>
      <c r="AH118" s="377"/>
      <c r="AL118" s="377"/>
      <c r="AM118" s="377"/>
      <c r="AN118" s="377"/>
      <c r="AO118" s="377"/>
      <c r="AP118" s="377"/>
      <c r="AQ118" s="377"/>
      <c r="AR118" s="377"/>
      <c r="AS118" s="377"/>
    </row>
    <row r="119" spans="20:45" ht="13.2" x14ac:dyDescent="0.25">
      <c r="T119" s="377"/>
      <c r="U119" s="377"/>
      <c r="V119" s="377"/>
      <c r="W119" s="377"/>
      <c r="X119" s="377"/>
      <c r="Y119" s="377"/>
      <c r="Z119" s="377"/>
      <c r="AA119" s="377"/>
      <c r="AB119" s="377"/>
      <c r="AC119" s="377"/>
      <c r="AD119" s="377"/>
      <c r="AE119" s="377"/>
      <c r="AF119" s="377"/>
      <c r="AG119" s="377"/>
      <c r="AH119" s="377"/>
      <c r="AL119" s="377"/>
      <c r="AM119" s="377"/>
      <c r="AN119" s="377"/>
      <c r="AO119" s="377"/>
      <c r="AP119" s="377"/>
      <c r="AQ119" s="377"/>
      <c r="AR119" s="377"/>
      <c r="AS119" s="377"/>
    </row>
    <row r="120" spans="20:45" ht="13.2" x14ac:dyDescent="0.25">
      <c r="T120" s="377"/>
      <c r="U120" s="377"/>
      <c r="V120" s="377"/>
      <c r="W120" s="377"/>
      <c r="X120" s="377"/>
      <c r="Y120" s="377"/>
      <c r="Z120" s="377"/>
      <c r="AA120" s="377"/>
      <c r="AB120" s="377"/>
      <c r="AC120" s="377"/>
      <c r="AD120" s="377"/>
      <c r="AE120" s="377"/>
      <c r="AF120" s="377"/>
      <c r="AG120" s="377"/>
      <c r="AH120" s="377"/>
      <c r="AL120" s="377"/>
      <c r="AM120" s="377"/>
      <c r="AN120" s="377"/>
      <c r="AO120" s="377"/>
      <c r="AP120" s="377"/>
      <c r="AQ120" s="377"/>
      <c r="AR120" s="377"/>
      <c r="AS120" s="377"/>
    </row>
    <row r="121" spans="20:45" ht="13.2" x14ac:dyDescent="0.25">
      <c r="T121" s="377"/>
      <c r="U121" s="377"/>
      <c r="V121" s="377"/>
      <c r="W121" s="377"/>
      <c r="X121" s="377"/>
      <c r="Y121" s="377"/>
      <c r="Z121" s="377"/>
      <c r="AA121" s="377"/>
      <c r="AB121" s="377"/>
      <c r="AC121" s="377"/>
      <c r="AD121" s="377"/>
      <c r="AE121" s="377"/>
      <c r="AF121" s="377"/>
      <c r="AG121" s="377"/>
      <c r="AH121" s="377"/>
      <c r="AL121" s="377"/>
      <c r="AM121" s="377"/>
      <c r="AN121" s="377"/>
      <c r="AO121" s="377"/>
      <c r="AP121" s="377"/>
      <c r="AQ121" s="377"/>
      <c r="AR121" s="377"/>
      <c r="AS121" s="377"/>
    </row>
    <row r="122" spans="20:45" ht="13.2" x14ac:dyDescent="0.25">
      <c r="T122" s="377"/>
      <c r="U122" s="377"/>
      <c r="V122" s="377"/>
      <c r="W122" s="377"/>
      <c r="X122" s="377"/>
      <c r="Y122" s="377"/>
      <c r="Z122" s="377"/>
      <c r="AA122" s="377"/>
      <c r="AB122" s="377"/>
      <c r="AC122" s="377"/>
      <c r="AD122" s="377"/>
      <c r="AE122" s="377"/>
      <c r="AF122" s="377"/>
      <c r="AG122" s="377"/>
      <c r="AH122" s="377"/>
      <c r="AL122" s="377"/>
      <c r="AM122" s="377"/>
      <c r="AN122" s="377"/>
      <c r="AO122" s="377"/>
      <c r="AP122" s="377"/>
      <c r="AQ122" s="377"/>
      <c r="AR122" s="377"/>
      <c r="AS122" s="377"/>
    </row>
    <row r="123" spans="20:45" ht="13.2" x14ac:dyDescent="0.25">
      <c r="T123" s="377"/>
      <c r="U123" s="377"/>
      <c r="V123" s="377"/>
      <c r="W123" s="377"/>
      <c r="X123" s="377"/>
      <c r="Y123" s="377"/>
      <c r="Z123" s="377"/>
      <c r="AA123" s="377"/>
      <c r="AB123" s="377"/>
      <c r="AC123" s="377"/>
      <c r="AD123" s="377"/>
      <c r="AE123" s="377"/>
      <c r="AF123" s="377"/>
      <c r="AG123" s="377"/>
      <c r="AH123" s="377"/>
      <c r="AL123" s="377"/>
      <c r="AM123" s="377"/>
      <c r="AN123" s="377"/>
      <c r="AO123" s="377"/>
      <c r="AP123" s="377"/>
      <c r="AQ123" s="377"/>
      <c r="AR123" s="377"/>
      <c r="AS123" s="377"/>
    </row>
    <row r="124" spans="20:45" ht="13.2" x14ac:dyDescent="0.25">
      <c r="T124" s="377"/>
      <c r="U124" s="377"/>
      <c r="V124" s="377"/>
      <c r="W124" s="377"/>
      <c r="X124" s="377"/>
      <c r="Y124" s="377"/>
      <c r="Z124" s="377"/>
      <c r="AA124" s="377"/>
      <c r="AB124" s="377"/>
      <c r="AC124" s="377"/>
      <c r="AD124" s="377"/>
      <c r="AE124" s="377"/>
      <c r="AF124" s="377"/>
      <c r="AG124" s="377"/>
      <c r="AH124" s="377"/>
      <c r="AL124" s="377"/>
      <c r="AM124" s="377"/>
      <c r="AN124" s="377"/>
      <c r="AO124" s="377"/>
      <c r="AP124" s="377"/>
      <c r="AQ124" s="377"/>
      <c r="AR124" s="377"/>
      <c r="AS124" s="377"/>
    </row>
    <row r="125" spans="20:45" ht="13.2" x14ac:dyDescent="0.25">
      <c r="T125" s="377"/>
      <c r="U125" s="377"/>
      <c r="V125" s="377"/>
      <c r="W125" s="377"/>
      <c r="X125" s="377"/>
      <c r="Y125" s="377"/>
      <c r="Z125" s="377"/>
      <c r="AA125" s="377"/>
      <c r="AB125" s="377"/>
      <c r="AC125" s="377"/>
      <c r="AD125" s="377"/>
      <c r="AE125" s="377"/>
      <c r="AF125" s="377"/>
      <c r="AG125" s="377"/>
      <c r="AH125" s="377"/>
      <c r="AL125" s="377"/>
      <c r="AM125" s="377"/>
      <c r="AN125" s="377"/>
      <c r="AO125" s="377"/>
      <c r="AP125" s="377"/>
      <c r="AQ125" s="377"/>
      <c r="AR125" s="377"/>
      <c r="AS125" s="377"/>
    </row>
    <row r="126" spans="20:45" ht="13.2" x14ac:dyDescent="0.25">
      <c r="T126" s="377"/>
      <c r="U126" s="377"/>
      <c r="V126" s="377"/>
      <c r="W126" s="377"/>
      <c r="X126" s="377"/>
      <c r="Y126" s="377"/>
      <c r="Z126" s="377"/>
      <c r="AA126" s="377"/>
      <c r="AB126" s="377"/>
      <c r="AC126" s="377"/>
      <c r="AD126" s="377"/>
      <c r="AE126" s="377"/>
      <c r="AF126" s="377"/>
      <c r="AG126" s="377"/>
      <c r="AH126" s="377"/>
      <c r="AL126" s="377"/>
      <c r="AM126" s="377"/>
      <c r="AN126" s="377"/>
      <c r="AO126" s="377"/>
      <c r="AP126" s="377"/>
      <c r="AQ126" s="377"/>
      <c r="AR126" s="377"/>
      <c r="AS126" s="377"/>
    </row>
    <row r="127" spans="20:45" ht="13.2" x14ac:dyDescent="0.25">
      <c r="T127" s="377"/>
      <c r="U127" s="377"/>
      <c r="V127" s="377"/>
      <c r="W127" s="377"/>
      <c r="X127" s="377"/>
      <c r="Y127" s="377"/>
      <c r="Z127" s="377"/>
      <c r="AA127" s="377"/>
      <c r="AB127" s="377"/>
      <c r="AC127" s="377"/>
      <c r="AD127" s="377"/>
      <c r="AE127" s="377"/>
      <c r="AF127" s="377"/>
      <c r="AG127" s="377"/>
      <c r="AH127" s="377"/>
      <c r="AL127" s="377"/>
      <c r="AM127" s="377"/>
      <c r="AN127" s="377"/>
      <c r="AO127" s="377"/>
      <c r="AP127" s="377"/>
      <c r="AQ127" s="377"/>
      <c r="AR127" s="377"/>
      <c r="AS127" s="377"/>
    </row>
    <row r="128" spans="20:45" ht="13.2" x14ac:dyDescent="0.25">
      <c r="T128" s="377"/>
      <c r="U128" s="377"/>
      <c r="V128" s="377"/>
      <c r="W128" s="377"/>
      <c r="X128" s="377"/>
      <c r="Y128" s="377"/>
      <c r="Z128" s="377"/>
      <c r="AA128" s="377"/>
      <c r="AB128" s="377"/>
      <c r="AC128" s="377"/>
      <c r="AD128" s="377"/>
      <c r="AE128" s="377"/>
      <c r="AF128" s="377"/>
      <c r="AG128" s="377"/>
      <c r="AH128" s="377"/>
      <c r="AL128" s="377"/>
      <c r="AM128" s="377"/>
      <c r="AN128" s="377"/>
      <c r="AO128" s="377"/>
      <c r="AP128" s="377"/>
      <c r="AQ128" s="377"/>
      <c r="AR128" s="377"/>
      <c r="AS128" s="377"/>
    </row>
    <row r="129" spans="20:45" ht="13.2" x14ac:dyDescent="0.25">
      <c r="T129" s="377"/>
      <c r="U129" s="377"/>
      <c r="V129" s="377"/>
      <c r="W129" s="377"/>
      <c r="X129" s="377"/>
      <c r="Y129" s="377"/>
      <c r="Z129" s="377"/>
      <c r="AA129" s="377"/>
      <c r="AB129" s="377"/>
      <c r="AC129" s="377"/>
      <c r="AD129" s="377"/>
      <c r="AE129" s="377"/>
      <c r="AF129" s="377"/>
      <c r="AG129" s="377"/>
      <c r="AH129" s="377"/>
      <c r="AL129" s="377"/>
      <c r="AM129" s="377"/>
      <c r="AN129" s="377"/>
      <c r="AO129" s="377"/>
      <c r="AP129" s="377"/>
      <c r="AQ129" s="377"/>
      <c r="AR129" s="377"/>
      <c r="AS129" s="377"/>
    </row>
    <row r="130" spans="20:45" ht="13.2" x14ac:dyDescent="0.25">
      <c r="T130" s="377"/>
      <c r="U130" s="377"/>
      <c r="V130" s="377"/>
      <c r="W130" s="377"/>
      <c r="X130" s="377"/>
      <c r="Y130" s="377"/>
      <c r="Z130" s="377"/>
      <c r="AA130" s="377"/>
      <c r="AB130" s="377"/>
      <c r="AC130" s="377"/>
      <c r="AD130" s="377"/>
      <c r="AE130" s="377"/>
      <c r="AF130" s="377"/>
      <c r="AG130" s="377"/>
      <c r="AH130" s="377"/>
      <c r="AL130" s="377"/>
      <c r="AM130" s="377"/>
      <c r="AN130" s="377"/>
      <c r="AO130" s="377"/>
      <c r="AP130" s="377"/>
      <c r="AQ130" s="377"/>
      <c r="AR130" s="377"/>
      <c r="AS130" s="377"/>
    </row>
    <row r="131" spans="20:45" ht="13.2" x14ac:dyDescent="0.25">
      <c r="T131" s="377"/>
      <c r="U131" s="377"/>
      <c r="V131" s="377"/>
      <c r="W131" s="377"/>
      <c r="X131" s="377"/>
      <c r="Y131" s="377"/>
      <c r="Z131" s="377"/>
      <c r="AA131" s="377"/>
      <c r="AB131" s="377"/>
      <c r="AC131" s="377"/>
      <c r="AD131" s="377"/>
      <c r="AE131" s="377"/>
      <c r="AF131" s="377"/>
      <c r="AG131" s="377"/>
      <c r="AH131" s="377"/>
      <c r="AL131" s="377"/>
      <c r="AM131" s="377"/>
      <c r="AN131" s="377"/>
      <c r="AO131" s="377"/>
      <c r="AP131" s="377"/>
      <c r="AQ131" s="377"/>
      <c r="AR131" s="377"/>
      <c r="AS131" s="377"/>
    </row>
    <row r="132" spans="20:45" ht="13.2" x14ac:dyDescent="0.25">
      <c r="T132" s="377"/>
      <c r="U132" s="377"/>
      <c r="V132" s="377"/>
      <c r="W132" s="377"/>
      <c r="X132" s="377"/>
      <c r="Y132" s="377"/>
      <c r="Z132" s="377"/>
      <c r="AA132" s="377"/>
      <c r="AB132" s="377"/>
      <c r="AC132" s="377"/>
      <c r="AD132" s="377"/>
      <c r="AE132" s="377"/>
      <c r="AF132" s="377"/>
      <c r="AG132" s="377"/>
      <c r="AH132" s="377"/>
      <c r="AL132" s="377"/>
      <c r="AM132" s="377"/>
      <c r="AN132" s="377"/>
      <c r="AO132" s="377"/>
      <c r="AP132" s="377"/>
      <c r="AQ132" s="377"/>
      <c r="AR132" s="377"/>
      <c r="AS132" s="377"/>
    </row>
    <row r="133" spans="20:45" ht="13.2" x14ac:dyDescent="0.25">
      <c r="T133" s="377"/>
      <c r="U133" s="377"/>
      <c r="V133" s="377"/>
      <c r="W133" s="377"/>
      <c r="X133" s="377"/>
      <c r="Y133" s="377"/>
      <c r="Z133" s="377"/>
      <c r="AA133" s="377"/>
      <c r="AB133" s="377"/>
      <c r="AC133" s="377"/>
      <c r="AD133" s="377"/>
      <c r="AE133" s="377"/>
      <c r="AF133" s="377"/>
      <c r="AG133" s="377"/>
      <c r="AH133" s="377"/>
      <c r="AL133" s="377"/>
      <c r="AM133" s="377"/>
      <c r="AN133" s="377"/>
      <c r="AO133" s="377"/>
      <c r="AP133" s="377"/>
      <c r="AQ133" s="377"/>
      <c r="AR133" s="377"/>
      <c r="AS133" s="377"/>
    </row>
    <row r="134" spans="20:45" ht="13.2" x14ac:dyDescent="0.25">
      <c r="T134" s="377"/>
      <c r="U134" s="377"/>
      <c r="V134" s="377"/>
      <c r="W134" s="377"/>
      <c r="X134" s="377"/>
      <c r="Y134" s="377"/>
      <c r="Z134" s="377"/>
      <c r="AA134" s="377"/>
      <c r="AB134" s="377"/>
      <c r="AC134" s="377"/>
      <c r="AD134" s="377"/>
      <c r="AE134" s="377"/>
      <c r="AF134" s="377"/>
      <c r="AG134" s="377"/>
      <c r="AH134" s="377"/>
      <c r="AL134" s="377"/>
      <c r="AM134" s="377"/>
      <c r="AN134" s="377"/>
      <c r="AO134" s="377"/>
      <c r="AP134" s="377"/>
      <c r="AQ134" s="377"/>
      <c r="AR134" s="377"/>
      <c r="AS134" s="377"/>
    </row>
    <row r="135" spans="20:45" ht="13.2" x14ac:dyDescent="0.25">
      <c r="T135" s="377"/>
      <c r="U135" s="377"/>
      <c r="V135" s="377"/>
      <c r="W135" s="377"/>
      <c r="X135" s="377"/>
      <c r="Y135" s="377"/>
      <c r="Z135" s="377"/>
      <c r="AA135" s="377"/>
      <c r="AB135" s="377"/>
      <c r="AC135" s="377"/>
      <c r="AD135" s="377"/>
      <c r="AE135" s="377"/>
      <c r="AF135" s="377"/>
      <c r="AG135" s="377"/>
      <c r="AH135" s="377"/>
      <c r="AL135" s="377"/>
      <c r="AM135" s="377"/>
      <c r="AN135" s="377"/>
      <c r="AO135" s="377"/>
      <c r="AP135" s="377"/>
      <c r="AQ135" s="377"/>
      <c r="AR135" s="377"/>
      <c r="AS135" s="377"/>
    </row>
    <row r="136" spans="20:45" ht="13.2" x14ac:dyDescent="0.25">
      <c r="T136" s="377"/>
      <c r="U136" s="377"/>
      <c r="V136" s="377"/>
      <c r="W136" s="377"/>
      <c r="X136" s="377"/>
      <c r="Y136" s="377"/>
      <c r="Z136" s="377"/>
      <c r="AA136" s="377"/>
      <c r="AB136" s="377"/>
      <c r="AC136" s="377"/>
      <c r="AD136" s="377"/>
      <c r="AE136" s="377"/>
      <c r="AF136" s="377"/>
      <c r="AG136" s="377"/>
      <c r="AH136" s="377"/>
      <c r="AL136" s="377"/>
      <c r="AM136" s="377"/>
      <c r="AN136" s="377"/>
      <c r="AO136" s="377"/>
      <c r="AP136" s="377"/>
      <c r="AQ136" s="377"/>
      <c r="AR136" s="377"/>
      <c r="AS136" s="377"/>
    </row>
    <row r="137" spans="20:45" ht="13.2" x14ac:dyDescent="0.25">
      <c r="T137" s="377"/>
      <c r="U137" s="377"/>
      <c r="V137" s="377"/>
      <c r="W137" s="377"/>
      <c r="X137" s="377"/>
      <c r="Y137" s="377"/>
      <c r="Z137" s="377"/>
      <c r="AA137" s="377"/>
      <c r="AB137" s="377"/>
      <c r="AC137" s="377"/>
      <c r="AD137" s="377"/>
      <c r="AE137" s="377"/>
      <c r="AF137" s="377"/>
      <c r="AG137" s="377"/>
      <c r="AH137" s="377"/>
      <c r="AL137" s="377"/>
      <c r="AM137" s="377"/>
      <c r="AN137" s="377"/>
      <c r="AO137" s="377"/>
      <c r="AP137" s="377"/>
      <c r="AQ137" s="377"/>
      <c r="AR137" s="377"/>
      <c r="AS137" s="377"/>
    </row>
    <row r="138" spans="20:45" ht="13.2" x14ac:dyDescent="0.25">
      <c r="T138" s="377"/>
      <c r="U138" s="377"/>
      <c r="V138" s="377"/>
      <c r="W138" s="377"/>
      <c r="X138" s="377"/>
      <c r="Y138" s="377"/>
      <c r="Z138" s="377"/>
      <c r="AA138" s="377"/>
      <c r="AB138" s="377"/>
      <c r="AC138" s="377"/>
      <c r="AD138" s="377"/>
      <c r="AE138" s="377"/>
      <c r="AF138" s="377"/>
      <c r="AG138" s="377"/>
      <c r="AH138" s="377"/>
      <c r="AL138" s="377"/>
      <c r="AM138" s="377"/>
      <c r="AN138" s="377"/>
      <c r="AO138" s="377"/>
      <c r="AP138" s="377"/>
      <c r="AQ138" s="377"/>
      <c r="AR138" s="377"/>
      <c r="AS138" s="377"/>
    </row>
    <row r="139" spans="20:45" ht="13.2" x14ac:dyDescent="0.25">
      <c r="T139" s="377"/>
      <c r="U139" s="377"/>
      <c r="V139" s="377"/>
      <c r="W139" s="377"/>
      <c r="X139" s="377"/>
      <c r="Y139" s="377"/>
      <c r="Z139" s="377"/>
      <c r="AA139" s="377"/>
      <c r="AB139" s="377"/>
      <c r="AC139" s="377"/>
      <c r="AD139" s="377"/>
      <c r="AE139" s="377"/>
      <c r="AF139" s="377"/>
      <c r="AG139" s="377"/>
      <c r="AH139" s="377"/>
      <c r="AL139" s="377"/>
      <c r="AM139" s="377"/>
      <c r="AN139" s="377"/>
      <c r="AO139" s="377"/>
      <c r="AP139" s="377"/>
      <c r="AQ139" s="377"/>
      <c r="AR139" s="377"/>
      <c r="AS139" s="377"/>
    </row>
    <row r="140" spans="20:45" ht="13.2" x14ac:dyDescent="0.25">
      <c r="T140" s="377"/>
      <c r="U140" s="377"/>
      <c r="V140" s="377"/>
      <c r="W140" s="377"/>
      <c r="X140" s="377"/>
      <c r="Y140" s="377"/>
      <c r="Z140" s="377"/>
      <c r="AA140" s="377"/>
      <c r="AB140" s="377"/>
      <c r="AC140" s="377"/>
      <c r="AD140" s="377"/>
      <c r="AE140" s="377"/>
      <c r="AF140" s="377"/>
      <c r="AG140" s="377"/>
      <c r="AH140" s="377"/>
      <c r="AL140" s="377"/>
      <c r="AM140" s="377"/>
      <c r="AN140" s="377"/>
      <c r="AO140" s="377"/>
      <c r="AP140" s="377"/>
      <c r="AQ140" s="377"/>
      <c r="AR140" s="377"/>
      <c r="AS140" s="377"/>
    </row>
  </sheetData>
  <mergeCells count="1">
    <mergeCell ref="A4:C4"/>
  </mergeCells>
  <conditionalFormatting sqref="B22 B24 B26 B28 B30 B32 B34 B36 B38 B40 B42 B44 B46 B48 B50 B52">
    <cfRule type="cellIs" dxfId="829" priority="8" operator="equal">
      <formula>"QA"</formula>
    </cfRule>
    <cfRule type="cellIs" dxfId="828" priority="9" operator="equal">
      <formula>"DA"</formula>
    </cfRule>
  </conditionalFormatting>
  <conditionalFormatting sqref="E7 E21">
    <cfRule type="expression" dxfId="827" priority="6">
      <formula>$E7&lt;5</formula>
    </cfRule>
  </conditionalFormatting>
  <conditionalFormatting sqref="E22 E24 E26 E28 E30 E32 E34 E36 E38 E40 E42 E44 E46 E48 E50 E52">
    <cfRule type="expression" dxfId="826" priority="14">
      <formula>AND($E22&lt;9,$C22&gt;0)</formula>
    </cfRule>
  </conditionalFormatting>
  <conditionalFormatting sqref="F7 F9 F11 F13 F15 F17 F19 F21:F22">
    <cfRule type="cellIs" dxfId="825" priority="5" operator="equal">
      <formula>"Bye"</formula>
    </cfRule>
  </conditionalFormatting>
  <conditionalFormatting sqref="F24 F26 F28 F30 F32 F34 F36 F38 F40 F42 F44 F46 F48 F50 F22">
    <cfRule type="expression" dxfId="824" priority="13">
      <formula>AND($E22&lt;9,$C22&gt;0)</formula>
    </cfRule>
  </conditionalFormatting>
  <conditionalFormatting sqref="F24 F26 F28 F30 F32 F34 F36 F38 F40 F42 F44 F46 F48 F50">
    <cfRule type="cellIs" dxfId="823" priority="12" operator="equal">
      <formula>"Bye"</formula>
    </cfRule>
  </conditionalFormatting>
  <conditionalFormatting sqref="H7 H9 H11 H13 H15 H17 H19 H21 G22:I22 G24:I24 G26:I26 G28:I28 G30:I30 G32:I32 G34:I34 G36:I36 G38:I38 G40:I40 G42:I42 G44:I44 G46:I46 G48:I48 G50:I50">
    <cfRule type="expression" dxfId="822" priority="18">
      <formula>AND(#REF!&lt;9,#REF!&gt;0)</formula>
    </cfRule>
  </conditionalFormatting>
  <conditionalFormatting sqref="I8 K10 I12 M14 I16 K18 I20 I23 K25 I27 M29 I31 K33 I35 I39 K41 I43 M45 I47 K49 I51">
    <cfRule type="expression" dxfId="821" priority="15">
      <formula>AND($O$1="CU",I8="Umpire")</formula>
    </cfRule>
    <cfRule type="expression" dxfId="820" priority="16">
      <formula>AND($O$1="CU",I8&lt;&gt;"Umpire",J8&lt;&gt;"")</formula>
    </cfRule>
    <cfRule type="expression" dxfId="819" priority="17">
      <formula>AND($O$1="CU",I8&lt;&gt;"Umpire")</formula>
    </cfRule>
  </conditionalFormatting>
  <conditionalFormatting sqref="J8 L10 J12 N14 J16 L18 J20 R62">
    <cfRule type="expression" dxfId="818" priority="7">
      <formula>$O$1="CU"</formula>
    </cfRule>
  </conditionalFormatting>
  <conditionalFormatting sqref="K8 M10 K12 O14 K16 M18 K20 K23 M25 K27 O29 K31 M33 K35 K39 M41 K43 O45 K47 M49 K51">
    <cfRule type="expression" dxfId="817" priority="10">
      <formula>J8="as"</formula>
    </cfRule>
    <cfRule type="expression" dxfId="816" priority="11">
      <formula>J8="bs"</formula>
    </cfRule>
  </conditionalFormatting>
  <conditionalFormatting sqref="O16">
    <cfRule type="expression" dxfId="815" priority="2">
      <formula>AND($O$1="CU",O16="Umpire")</formula>
    </cfRule>
    <cfRule type="expression" dxfId="814" priority="3">
      <formula>AND($O$1="CU",O16&lt;&gt;"Umpire",P16&lt;&gt;"")</formula>
    </cfRule>
    <cfRule type="expression" dxfId="813" priority="4">
      <formula>AND($O$1="CU",O16&lt;&gt;"Umpire")</formula>
    </cfRule>
  </conditionalFormatting>
  <dataValidations count="1">
    <dataValidation type="list" allowBlank="1" showInputMessage="1" sqref="I8 K10 I12 M14 I16 O16 K18 I20 I23 K25 I27 M29 I31 K33 I35 I39 K41 I43 M45 I47 K49 I51" xr:uid="{00000000-0002-0000-3300-000000000000}">
      <formula1>$U$7:$U$16</formula1>
      <formula2>0</formula2>
    </dataValidation>
  </dataValidations>
  <printOptions horizontalCentered="1" verticalCentered="1"/>
  <pageMargins left="0" right="0" top="0.98402777777777795" bottom="0.98402777777777795" header="0.511811023622047" footer="0.511811023622047"/>
  <pageSetup paperSize="9" scale="95"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53250"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53249"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53252"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53253"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FF00"/>
    <pageSetUpPr fitToPage="1"/>
  </sheetPr>
  <dimension ref="A1:AK57"/>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9.1093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96"/>
      <c r="I1" s="516"/>
      <c r="J1" s="166"/>
      <c r="K1" s="98" t="s">
        <v>83</v>
      </c>
      <c r="L1" s="99"/>
      <c r="M1" s="107"/>
      <c r="N1" s="166"/>
      <c r="O1" s="166" t="s">
        <v>51</v>
      </c>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68">
        <f>Altalanos!$C$8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157</v>
      </c>
      <c r="N5" s="186"/>
      <c r="O5" s="183" t="s">
        <v>82</v>
      </c>
      <c r="P5" s="186"/>
      <c r="Q5" s="183" t="s">
        <v>156</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",VLOOKUP(Y3,AB1:AH1,5)," pont"))</f>
        <v/>
      </c>
      <c r="G6" s="468"/>
      <c r="H6" s="469"/>
      <c r="I6" s="468"/>
      <c r="J6" s="470"/>
      <c r="K6" s="467" t="str">
        <f>IF(Y3="","",CONCATENATE(VLOOKUP(Y3,AB1:AH1,4)," pont"))</f>
        <v/>
      </c>
      <c r="L6" s="470"/>
      <c r="M6" s="467" t="str">
        <f>IF(Y3="","",CONCATENATE(VLOOKUP(Y3,AB1:AH1,3)," pont"))</f>
        <v/>
      </c>
      <c r="N6" s="470"/>
      <c r="O6" s="467" t="str">
        <f>IF(Y3="","",CONCATENATE(VLOOKUP(Y3,AB1:AH1,2)," pont"))</f>
        <v/>
      </c>
      <c r="P6" s="470"/>
      <c r="Q6" s="467" t="str">
        <f>IF(Y3="","",CONCATENATE(VLOOKUP(Y3,AB1:AH1,1)," pont"))</f>
        <v/>
      </c>
      <c r="R6" s="471"/>
      <c r="Y6" s="473"/>
      <c r="Z6" s="473"/>
      <c r="AA6" s="473" t="s">
        <v>112</v>
      </c>
      <c r="AB6" s="474">
        <v>150</v>
      </c>
      <c r="AC6" s="474">
        <v>120</v>
      </c>
      <c r="AD6" s="474">
        <v>90</v>
      </c>
      <c r="AE6" s="474">
        <v>60</v>
      </c>
      <c r="AF6" s="474">
        <v>40</v>
      </c>
      <c r="AG6" s="474">
        <v>25</v>
      </c>
      <c r="AH6" s="474">
        <v>10</v>
      </c>
      <c r="AI6" s="519"/>
      <c r="AJ6" s="519"/>
      <c r="AK6" s="519"/>
    </row>
    <row r="7" spans="1:37" s="63" customFormat="1" ht="12.75" customHeight="1" x14ac:dyDescent="0.25">
      <c r="A7" s="196">
        <v>1</v>
      </c>
      <c r="B7" s="197" t="str">
        <f>IF($E7="","",VLOOKUP($E7,'1MD ELO (3)'!$A$7:$O$22,14))</f>
        <v/>
      </c>
      <c r="C7" s="198" t="str">
        <f>IF($E7="","",VLOOKUP($E7,'1MD ELO (3)'!$A$7:$O$22,15))</f>
        <v/>
      </c>
      <c r="D7" s="198" t="str">
        <f>IF($E7="","",VLOOKUP($E7,'1MD ELO (3)'!$A$7:$O$22,5))</f>
        <v/>
      </c>
      <c r="E7" s="199"/>
      <c r="F7" s="200" t="str">
        <f>UPPER(IF($E7="","",VLOOKUP($E7,'1MD ELO (3)'!$A$7:$O$22,2)))</f>
        <v/>
      </c>
      <c r="G7" s="200" t="str">
        <f>IF($E7="","",VLOOKUP($E7,'1MD ELO (3)'!$A$7:$O$22,3))</f>
        <v/>
      </c>
      <c r="H7" s="200"/>
      <c r="I7" s="200" t="str">
        <f>IF($E7="","",VLOOKUP($E7,'1MD ELO (3)'!$A$7:$O$22,4))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12.75" customHeight="1" x14ac:dyDescent="0.25">
      <c r="A8" s="209"/>
      <c r="B8" s="210"/>
      <c r="C8" s="211"/>
      <c r="D8" s="211"/>
      <c r="E8" s="212"/>
      <c r="F8" s="213"/>
      <c r="G8" s="213"/>
      <c r="H8" s="214"/>
      <c r="I8" s="317"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12.75" customHeight="1" x14ac:dyDescent="0.25">
      <c r="A9" s="209">
        <v>2</v>
      </c>
      <c r="B9" s="197" t="str">
        <f>IF($E9="","",VLOOKUP($E9,'1MD ELO (3)'!$A$7:$O$22,14))</f>
        <v/>
      </c>
      <c r="C9" s="198" t="str">
        <f>IF($E9="","",VLOOKUP($E9,'1MD ELO (3)'!$A$7:$O$22,15))</f>
        <v/>
      </c>
      <c r="D9" s="198" t="str">
        <f>IF($E9="","",VLOOKUP($E9,'1MD ELO (3)'!$A$7:$O$22,5))</f>
        <v/>
      </c>
      <c r="E9" s="199"/>
      <c r="F9" s="220" t="str">
        <f>UPPER(IF($E9="","",VLOOKUP($E9,'1MD ELO (3)'!$A$7:$O$22,2)))</f>
        <v/>
      </c>
      <c r="G9" s="220" t="str">
        <f>IF($E9="","",VLOOKUP($E9,'1MD ELO (3)'!$A$7:$O$22,3))</f>
        <v/>
      </c>
      <c r="H9" s="220"/>
      <c r="I9" s="200" t="str">
        <f>IF($E9="","",VLOOKUP($E9,'1MD ELO (3)'!$A$7:$O$22,4))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12.75" customHeight="1" x14ac:dyDescent="0.25">
      <c r="A10" s="209"/>
      <c r="B10" s="210"/>
      <c r="C10" s="211"/>
      <c r="D10" s="211"/>
      <c r="E10" s="223"/>
      <c r="F10" s="213"/>
      <c r="G10" s="213"/>
      <c r="H10" s="214"/>
      <c r="I10" s="202"/>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12.75" customHeight="1" x14ac:dyDescent="0.25">
      <c r="A11" s="209">
        <v>3</v>
      </c>
      <c r="B11" s="197" t="str">
        <f>IF($E11="","",VLOOKUP($E11,'1MD ELO (3)'!$A$7:$O$22,14))</f>
        <v/>
      </c>
      <c r="C11" s="198" t="str">
        <f>IF($E11="","",VLOOKUP($E11,'1MD ELO (3)'!$A$7:$O$22,15))</f>
        <v/>
      </c>
      <c r="D11" s="198" t="str">
        <f>IF($E11="","",VLOOKUP($E11,'1MD ELO (3)'!$A$7:$O$22,5))</f>
        <v/>
      </c>
      <c r="E11" s="199"/>
      <c r="F11" s="220" t="str">
        <f>UPPER(IF($E11="","",VLOOKUP($E11,'1MD ELO (3)'!$A$7:$O$22,2)))</f>
        <v/>
      </c>
      <c r="G11" s="220" t="str">
        <f>IF($E11="","",VLOOKUP($E11,'1MD ELO (3)'!$A$7:$O$22,3))</f>
        <v/>
      </c>
      <c r="H11" s="220"/>
      <c r="I11" s="220" t="str">
        <f>IF($E11="","",VLOOKUP($E11,'1MD ELO (3)'!$A$7:$O$22,4))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12.75" customHeight="1" x14ac:dyDescent="0.25">
      <c r="A12" s="209"/>
      <c r="B12" s="210"/>
      <c r="C12" s="211"/>
      <c r="D12" s="211"/>
      <c r="E12" s="223"/>
      <c r="F12" s="213"/>
      <c r="G12" s="213"/>
      <c r="H12" s="214"/>
      <c r="I12" s="317"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12.75" customHeight="1" x14ac:dyDescent="0.25">
      <c r="A13" s="209">
        <v>4</v>
      </c>
      <c r="B13" s="197" t="str">
        <f>IF($E13="","",VLOOKUP($E13,'1MD ELO (3)'!$A$7:$O$22,14))</f>
        <v/>
      </c>
      <c r="C13" s="198" t="str">
        <f>IF($E13="","",VLOOKUP($E13,'1MD ELO (3)'!$A$7:$O$22,15))</f>
        <v/>
      </c>
      <c r="D13" s="198" t="str">
        <f>IF($E13="","",VLOOKUP($E13,'1MD ELO (3)'!$A$7:$O$22,5))</f>
        <v/>
      </c>
      <c r="E13" s="199"/>
      <c r="F13" s="220" t="str">
        <f>UPPER(IF($E13="","",VLOOKUP($E13,'1MD ELO (3)'!$A$7:$O$22,2)))</f>
        <v/>
      </c>
      <c r="G13" s="220" t="str">
        <f>IF($E13="","",VLOOKUP($E13,'1MD ELO (3)'!$A$7:$O$22,3))</f>
        <v/>
      </c>
      <c r="H13" s="220"/>
      <c r="I13" s="220" t="str">
        <f>IF($E13="","",VLOOKUP($E13,'1MD ELO (3)'!$A$7:$O$22,4))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12.75" customHeight="1" x14ac:dyDescent="0.25">
      <c r="A14" s="209"/>
      <c r="B14" s="210"/>
      <c r="C14" s="211"/>
      <c r="D14" s="211"/>
      <c r="E14" s="223"/>
      <c r="F14" s="202"/>
      <c r="G14" s="202"/>
      <c r="H14" s="232"/>
      <c r="I14" s="23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12.75" customHeight="1" x14ac:dyDescent="0.25">
      <c r="A15" s="196">
        <v>5</v>
      </c>
      <c r="B15" s="197" t="str">
        <f>IF($E15="","",VLOOKUP($E15,'1MD ELO (3)'!$A$7:$O$22,14))</f>
        <v/>
      </c>
      <c r="C15" s="198" t="str">
        <f>IF($E15="","",VLOOKUP($E15,'1MD ELO (3)'!$A$7:$O$22,15))</f>
        <v/>
      </c>
      <c r="D15" s="198" t="str">
        <f>IF($E15="","",VLOOKUP($E15,'1MD ELO (3)'!$A$7:$O$22,5))</f>
        <v/>
      </c>
      <c r="E15" s="199"/>
      <c r="F15" s="200" t="str">
        <f>UPPER(IF($E15="","",VLOOKUP($E15,'1MD ELO (3)'!$A$7:$O$22,2)))</f>
        <v/>
      </c>
      <c r="G15" s="200" t="str">
        <f>IF($E15="","",VLOOKUP($E15,'1MD ELO (3)'!$A$7:$O$22,3))</f>
        <v/>
      </c>
      <c r="H15" s="200"/>
      <c r="I15" s="200" t="str">
        <f>IF($E15="","",VLOOKUP($E15,'1MD ELO (3)'!$A$7:$O$22,4))</f>
        <v/>
      </c>
      <c r="J15" s="236"/>
      <c r="K15" s="202"/>
      <c r="L15" s="202"/>
      <c r="M15" s="202"/>
      <c r="N15" s="520"/>
      <c r="O15" s="202"/>
      <c r="P15" s="520"/>
      <c r="Q15" s="205"/>
      <c r="R15" s="206"/>
      <c r="S15" s="207"/>
      <c r="U15" s="218" t="str">
        <f>Birók!P29</f>
        <v xml:space="preserve"> </v>
      </c>
      <c r="Y15" s="361"/>
      <c r="Z15" s="361"/>
      <c r="AA15" s="361"/>
      <c r="AB15" s="361"/>
      <c r="AC15" s="361"/>
      <c r="AD15" s="361"/>
      <c r="AE15" s="361"/>
      <c r="AF15" s="361"/>
      <c r="AG15" s="361"/>
      <c r="AH15" s="361"/>
      <c r="AI15"/>
      <c r="AJ15"/>
      <c r="AK15"/>
    </row>
    <row r="16" spans="1:37" s="63" customFormat="1" ht="12.75" customHeight="1" x14ac:dyDescent="0.25">
      <c r="A16" s="209"/>
      <c r="B16" s="210"/>
      <c r="C16" s="211"/>
      <c r="D16" s="211"/>
      <c r="E16" s="223"/>
      <c r="F16" s="213"/>
      <c r="G16" s="213"/>
      <c r="H16" s="214"/>
      <c r="I16" s="317" t="s">
        <v>59</v>
      </c>
      <c r="J16" s="216"/>
      <c r="K16" s="217" t="str">
        <f>UPPER(IF(OR(J16="a",J16="as"),F15,IF(OR(J16="b",J16="bs"),F17,)))</f>
        <v/>
      </c>
      <c r="L16" s="217"/>
      <c r="M16" s="202"/>
      <c r="N16" s="520"/>
      <c r="O16" s="227"/>
      <c r="P16" s="520"/>
      <c r="Q16" s="205"/>
      <c r="R16" s="206"/>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12.75" customHeight="1" x14ac:dyDescent="0.25">
      <c r="A17" s="209">
        <v>6</v>
      </c>
      <c r="B17" s="197" t="str">
        <f>IF($E17="","",VLOOKUP($E17,'1MD ELO (3)'!$A$7:$O$22,14))</f>
        <v/>
      </c>
      <c r="C17" s="198" t="str">
        <f>IF($E17="","",VLOOKUP($E17,'1MD ELO (3)'!$A$7:$O$22,15))</f>
        <v/>
      </c>
      <c r="D17" s="198" t="str">
        <f>IF($E17="","",VLOOKUP($E17,'1MD ELO (3)'!$A$7:$O$22,5))</f>
        <v/>
      </c>
      <c r="E17" s="199"/>
      <c r="F17" s="220" t="str">
        <f>UPPER(IF($E17="","",VLOOKUP($E17,'1MD ELO (3)'!$A$7:$O$22,2)))</f>
        <v/>
      </c>
      <c r="G17" s="220" t="str">
        <f>IF($E17="","",VLOOKUP($E17,'1MD ELO (3)'!$A$7:$O$22,3))</f>
        <v/>
      </c>
      <c r="H17" s="220"/>
      <c r="I17" s="220" t="str">
        <f>IF($E17="","",VLOOKUP($E17,'1MD ELO (3)'!$A$7:$O$22,4))</f>
        <v/>
      </c>
      <c r="J17" s="221"/>
      <c r="K17" s="202"/>
      <c r="L17" s="222"/>
      <c r="M17" s="202"/>
      <c r="N17" s="520"/>
      <c r="O17" s="227"/>
      <c r="P17" s="520"/>
      <c r="Q17" s="205"/>
      <c r="R17" s="206"/>
      <c r="S17" s="207"/>
      <c r="Y17" s="361"/>
      <c r="Z17" s="361"/>
      <c r="AA17" s="361" t="s">
        <v>101</v>
      </c>
      <c r="AB17" s="362">
        <v>120</v>
      </c>
      <c r="AC17" s="362">
        <v>90</v>
      </c>
      <c r="AD17" s="362">
        <v>60</v>
      </c>
      <c r="AE17" s="362">
        <v>40</v>
      </c>
      <c r="AF17" s="362">
        <v>25</v>
      </c>
      <c r="AG17" s="362">
        <v>15</v>
      </c>
      <c r="AH17" s="362">
        <v>8</v>
      </c>
      <c r="AI17"/>
      <c r="AJ17"/>
      <c r="AK17"/>
    </row>
    <row r="18" spans="1:37" s="63" customFormat="1" ht="12.75" customHeight="1" x14ac:dyDescent="0.25">
      <c r="A18" s="209"/>
      <c r="B18" s="210"/>
      <c r="C18" s="211"/>
      <c r="D18" s="211"/>
      <c r="E18" s="223"/>
      <c r="F18" s="213"/>
      <c r="G18" s="213"/>
      <c r="H18" s="214"/>
      <c r="I18" s="202"/>
      <c r="J18" s="224"/>
      <c r="K18" s="215" t="s">
        <v>59</v>
      </c>
      <c r="L18" s="225"/>
      <c r="M18" s="217" t="str">
        <f>UPPER(IF(OR(L18="a",L18="as"),K16,IF(OR(L18="b",L18="bs"),K20,)))</f>
        <v/>
      </c>
      <c r="N18" s="521"/>
      <c r="O18" s="227"/>
      <c r="P18" s="520"/>
      <c r="Q18" s="205"/>
      <c r="R18" s="206"/>
      <c r="S18" s="207"/>
      <c r="Y18" s="361"/>
      <c r="Z18" s="361"/>
      <c r="AA18" s="361" t="s">
        <v>104</v>
      </c>
      <c r="AB18" s="362">
        <v>90</v>
      </c>
      <c r="AC18" s="362">
        <v>60</v>
      </c>
      <c r="AD18" s="362">
        <v>40</v>
      </c>
      <c r="AE18" s="362">
        <v>25</v>
      </c>
      <c r="AF18" s="362">
        <v>15</v>
      </c>
      <c r="AG18" s="362">
        <v>8</v>
      </c>
      <c r="AH18" s="362">
        <v>4</v>
      </c>
      <c r="AI18"/>
      <c r="AJ18"/>
      <c r="AK18"/>
    </row>
    <row r="19" spans="1:37" s="63" customFormat="1" ht="12.75" customHeight="1" x14ac:dyDescent="0.25">
      <c r="A19" s="209">
        <v>7</v>
      </c>
      <c r="B19" s="197" t="str">
        <f>IF($E19="","",VLOOKUP($E19,'1MD ELO (3)'!$A$7:$O$22,14))</f>
        <v/>
      </c>
      <c r="C19" s="198" t="str">
        <f>IF($E19="","",VLOOKUP($E19,'1MD ELO (3)'!$A$7:$O$22,15))</f>
        <v/>
      </c>
      <c r="D19" s="198" t="str">
        <f>IF($E19="","",VLOOKUP($E19,'1MD ELO (3)'!$A$7:$O$22,5))</f>
        <v/>
      </c>
      <c r="E19" s="199"/>
      <c r="F19" s="220" t="str">
        <f>UPPER(IF($E19="","",VLOOKUP($E19,'1MD ELO (3)'!$A$7:$O$22,2)))</f>
        <v/>
      </c>
      <c r="G19" s="220" t="str">
        <f>IF($E19="","",VLOOKUP($E19,'1MD ELO (3)'!$A$7:$O$22,3))</f>
        <v/>
      </c>
      <c r="H19" s="220"/>
      <c r="I19" s="220" t="str">
        <f>IF($E19="","",VLOOKUP($E19,'1MD ELO (3)'!$A$7:$O$22,4))</f>
        <v/>
      </c>
      <c r="J19" s="201"/>
      <c r="K19" s="202"/>
      <c r="L19" s="228"/>
      <c r="M19" s="202"/>
      <c r="N19" s="227"/>
      <c r="O19" s="227"/>
      <c r="P19" s="520"/>
      <c r="Q19" s="205"/>
      <c r="R19" s="206"/>
      <c r="S19" s="207"/>
      <c r="Y19" s="361"/>
      <c r="Z19" s="361"/>
      <c r="AA19" s="361" t="s">
        <v>112</v>
      </c>
      <c r="AB19" s="362">
        <v>60</v>
      </c>
      <c r="AC19" s="362">
        <v>40</v>
      </c>
      <c r="AD19" s="362">
        <v>25</v>
      </c>
      <c r="AE19" s="362">
        <v>15</v>
      </c>
      <c r="AF19" s="362">
        <v>8</v>
      </c>
      <c r="AG19" s="362">
        <v>4</v>
      </c>
      <c r="AH19" s="362">
        <v>2</v>
      </c>
      <c r="AI19"/>
      <c r="AJ19"/>
      <c r="AK19"/>
    </row>
    <row r="20" spans="1:37" s="63" customFormat="1" ht="12.75" customHeight="1" x14ac:dyDescent="0.25">
      <c r="A20" s="209"/>
      <c r="B20" s="210"/>
      <c r="C20" s="211"/>
      <c r="D20" s="211"/>
      <c r="E20" s="212"/>
      <c r="F20" s="213"/>
      <c r="G20" s="213"/>
      <c r="H20" s="214"/>
      <c r="I20" s="317" t="s">
        <v>59</v>
      </c>
      <c r="J20" s="216"/>
      <c r="K20" s="217" t="str">
        <f>UPPER(IF(OR(J20="a",J20="as"),F19,IF(OR(J20="b",J20="bs"),F21,)))</f>
        <v/>
      </c>
      <c r="L20" s="230"/>
      <c r="M20" s="202"/>
      <c r="N20" s="227"/>
      <c r="O20" s="227"/>
      <c r="P20" s="520"/>
      <c r="Q20" s="205"/>
      <c r="R20" s="206"/>
      <c r="S20" s="207"/>
      <c r="Y20" s="361"/>
      <c r="Z20" s="361"/>
      <c r="AA20" s="361" t="s">
        <v>113</v>
      </c>
      <c r="AB20" s="362">
        <v>40</v>
      </c>
      <c r="AC20" s="362">
        <v>25</v>
      </c>
      <c r="AD20" s="362">
        <v>15</v>
      </c>
      <c r="AE20" s="362">
        <v>8</v>
      </c>
      <c r="AF20" s="362">
        <v>4</v>
      </c>
      <c r="AG20" s="362">
        <v>2</v>
      </c>
      <c r="AH20" s="362">
        <v>1</v>
      </c>
      <c r="AI20"/>
      <c r="AJ20"/>
      <c r="AK20"/>
    </row>
    <row r="21" spans="1:37" s="63" customFormat="1" ht="12.75" customHeight="1" x14ac:dyDescent="0.25">
      <c r="A21" s="209">
        <v>8</v>
      </c>
      <c r="B21" s="197" t="str">
        <f>IF($E21="","",VLOOKUP($E21,'1MD ELO (3)'!$A$7:$O$22,14))</f>
        <v/>
      </c>
      <c r="C21" s="198" t="str">
        <f>IF($E21="","",VLOOKUP($E21,'1MD ELO (3)'!$A$7:$O$22,15))</f>
        <v/>
      </c>
      <c r="D21" s="198" t="str">
        <f>IF($E21="","",VLOOKUP($E21,'1MD ELO (3)'!$A$7:$O$22,5))</f>
        <v/>
      </c>
      <c r="E21" s="199"/>
      <c r="F21" s="220" t="str">
        <f>UPPER(IF($E21="","",VLOOKUP($E21,'1MD ELO (3)'!$A$7:$O$22,2)))</f>
        <v/>
      </c>
      <c r="G21" s="220" t="str">
        <f>IF($E21="","",VLOOKUP($E21,'1MD ELO (3)'!$A$7:$O$22,3))</f>
        <v/>
      </c>
      <c r="H21" s="220"/>
      <c r="I21" s="220" t="str">
        <f>IF($E21="","",VLOOKUP($E21,'1MD ELO (3)'!$A$7:$O$22,4))</f>
        <v/>
      </c>
      <c r="J21" s="231"/>
      <c r="K21" s="202"/>
      <c r="L21" s="202"/>
      <c r="M21" s="202"/>
      <c r="N21" s="227"/>
      <c r="O21" s="227"/>
      <c r="P21" s="520"/>
      <c r="Q21" s="205"/>
      <c r="R21" s="206"/>
      <c r="S21" s="207"/>
      <c r="Y21" s="361"/>
      <c r="Z21" s="361"/>
      <c r="AA21" s="361" t="s">
        <v>114</v>
      </c>
      <c r="AB21" s="362">
        <v>25</v>
      </c>
      <c r="AC21" s="362">
        <v>15</v>
      </c>
      <c r="AD21" s="362">
        <v>10</v>
      </c>
      <c r="AE21" s="362">
        <v>6</v>
      </c>
      <c r="AF21" s="362">
        <v>3</v>
      </c>
      <c r="AG21" s="362">
        <v>1</v>
      </c>
      <c r="AH21" s="362">
        <v>0</v>
      </c>
      <c r="AI21"/>
      <c r="AJ21"/>
      <c r="AK21"/>
    </row>
    <row r="22" spans="1:37" s="63" customFormat="1" ht="12.75" customHeight="1" x14ac:dyDescent="0.25">
      <c r="A22" s="209"/>
      <c r="B22" s="210"/>
      <c r="C22" s="211"/>
      <c r="D22" s="211"/>
      <c r="E22" s="212"/>
      <c r="F22" s="233"/>
      <c r="G22" s="233"/>
      <c r="H22" s="303"/>
      <c r="I22" s="233"/>
      <c r="J22" s="224"/>
      <c r="K22" s="202"/>
      <c r="L22" s="202"/>
      <c r="M22" s="202"/>
      <c r="N22" s="227"/>
      <c r="O22" s="215" t="s">
        <v>59</v>
      </c>
      <c r="P22" s="225"/>
      <c r="Q22" s="217" t="str">
        <f>UPPER(IF(OR(P22="a",P22="as"),O14,IF(OR(P22="b",P22="bs"),O30,)))</f>
        <v/>
      </c>
      <c r="R22" s="226"/>
      <c r="S22" s="207"/>
      <c r="Y22" s="361"/>
      <c r="Z22" s="361"/>
      <c r="AA22" s="361" t="s">
        <v>115</v>
      </c>
      <c r="AB22" s="362">
        <v>15</v>
      </c>
      <c r="AC22" s="362">
        <v>10</v>
      </c>
      <c r="AD22" s="362">
        <v>6</v>
      </c>
      <c r="AE22" s="362">
        <v>3</v>
      </c>
      <c r="AF22" s="362">
        <v>1</v>
      </c>
      <c r="AG22" s="362">
        <v>0</v>
      </c>
      <c r="AH22" s="362">
        <v>0</v>
      </c>
      <c r="AI22"/>
      <c r="AJ22"/>
      <c r="AK22"/>
    </row>
    <row r="23" spans="1:37" s="63" customFormat="1" ht="12.75" customHeight="1" x14ac:dyDescent="0.25">
      <c r="A23" s="209">
        <v>9</v>
      </c>
      <c r="B23" s="197" t="str">
        <f>IF($E23="","",VLOOKUP($E23,'1MD ELO (3)'!$A$7:$O$22,14))</f>
        <v/>
      </c>
      <c r="C23" s="198" t="str">
        <f>IF($E23="","",VLOOKUP($E23,'1MD ELO (3)'!$A$7:$O$22,15))</f>
        <v/>
      </c>
      <c r="D23" s="198" t="str">
        <f>IF($E23="","",VLOOKUP($E23,'1MD ELO (3)'!$A$7:$O$22,5))</f>
        <v/>
      </c>
      <c r="E23" s="199"/>
      <c r="F23" s="220" t="str">
        <f>UPPER(IF($E23="","",VLOOKUP($E23,'1MD ELO (3)'!$A$7:$O$22,2)))</f>
        <v/>
      </c>
      <c r="G23" s="220" t="str">
        <f>IF($E23="","",VLOOKUP($E23,'1MD ELO (3)'!$A$7:$O$22,3))</f>
        <v/>
      </c>
      <c r="H23" s="220"/>
      <c r="I23" s="220" t="str">
        <f>IF($E23="","",VLOOKUP($E23,'1MD ELO (3)'!$A$7:$O$22,4))</f>
        <v/>
      </c>
      <c r="J23" s="201"/>
      <c r="K23" s="202"/>
      <c r="L23" s="202"/>
      <c r="M23" s="202"/>
      <c r="N23" s="227"/>
      <c r="O23" s="202"/>
      <c r="P23" s="520"/>
      <c r="Q23" s="202"/>
      <c r="R23" s="227"/>
      <c r="S23" s="207"/>
      <c r="Y23" s="361"/>
      <c r="Z23" s="361"/>
      <c r="AA23" s="361" t="s">
        <v>117</v>
      </c>
      <c r="AB23" s="362">
        <v>10</v>
      </c>
      <c r="AC23" s="362">
        <v>6</v>
      </c>
      <c r="AD23" s="362">
        <v>3</v>
      </c>
      <c r="AE23" s="362">
        <v>1</v>
      </c>
      <c r="AF23" s="362">
        <v>0</v>
      </c>
      <c r="AG23" s="362">
        <v>0</v>
      </c>
      <c r="AH23" s="362">
        <v>0</v>
      </c>
      <c r="AI23"/>
      <c r="AJ23"/>
      <c r="AK23"/>
    </row>
    <row r="24" spans="1:37" s="63" customFormat="1" ht="12.75" customHeight="1" x14ac:dyDescent="0.25">
      <c r="A24" s="209"/>
      <c r="B24" s="210"/>
      <c r="C24" s="211"/>
      <c r="D24" s="211"/>
      <c r="E24" s="212"/>
      <c r="F24" s="213"/>
      <c r="G24" s="213"/>
      <c r="H24" s="214"/>
      <c r="I24" s="317" t="s">
        <v>59</v>
      </c>
      <c r="J24" s="216"/>
      <c r="K24" s="217" t="str">
        <f>UPPER(IF(OR(J24="a",J24="as"),F23,IF(OR(J24="b",J24="bs"),F25,)))</f>
        <v/>
      </c>
      <c r="L24" s="217"/>
      <c r="M24" s="202"/>
      <c r="N24" s="227"/>
      <c r="O24" s="227"/>
      <c r="P24" s="520"/>
      <c r="Q24" s="205"/>
      <c r="R24" s="206"/>
      <c r="S24" s="207"/>
      <c r="Y24" s="361"/>
      <c r="Z24" s="361"/>
      <c r="AA24" s="361" t="s">
        <v>118</v>
      </c>
      <c r="AB24" s="362">
        <v>6</v>
      </c>
      <c r="AC24" s="362">
        <v>3</v>
      </c>
      <c r="AD24" s="362">
        <v>1</v>
      </c>
      <c r="AE24" s="362">
        <v>0</v>
      </c>
      <c r="AF24" s="362">
        <v>0</v>
      </c>
      <c r="AG24" s="362">
        <v>0</v>
      </c>
      <c r="AH24" s="362">
        <v>0</v>
      </c>
      <c r="AI24"/>
      <c r="AJ24"/>
      <c r="AK24"/>
    </row>
    <row r="25" spans="1:37" s="63" customFormat="1" ht="12.75" customHeight="1" x14ac:dyDescent="0.25">
      <c r="A25" s="209">
        <v>10</v>
      </c>
      <c r="B25" s="197" t="str">
        <f>IF($E25="","",VLOOKUP($E25,'1MD ELO (3)'!$A$7:$O$22,14))</f>
        <v/>
      </c>
      <c r="C25" s="198" t="str">
        <f>IF($E25="","",VLOOKUP($E25,'1MD ELO (3)'!$A$7:$O$22,15))</f>
        <v/>
      </c>
      <c r="D25" s="198" t="str">
        <f>IF($E25="","",VLOOKUP($E25,'1MD ELO (3)'!$A$7:$O$22,5))</f>
        <v/>
      </c>
      <c r="E25" s="199"/>
      <c r="F25" s="220" t="str">
        <f>UPPER(IF($E25="","",VLOOKUP($E25,'1MD ELO (3)'!$A$7:$O$22,2)))</f>
        <v/>
      </c>
      <c r="G25" s="220" t="str">
        <f>IF($E25="","",VLOOKUP($E25,'1MD ELO (3)'!$A$7:$O$22,3))</f>
        <v/>
      </c>
      <c r="H25" s="220"/>
      <c r="I25" s="220" t="str">
        <f>IF($E25="","",VLOOKUP($E25,'1MD ELO (3)'!$A$7:$O$22,4))</f>
        <v/>
      </c>
      <c r="J25" s="221"/>
      <c r="K25" s="202"/>
      <c r="L25" s="222"/>
      <c r="M25" s="202"/>
      <c r="N25" s="227"/>
      <c r="O25" s="227"/>
      <c r="P25" s="520"/>
      <c r="Q25" s="205"/>
      <c r="R25" s="206"/>
      <c r="S25" s="207"/>
      <c r="Y25" s="361"/>
      <c r="Z25" s="361"/>
      <c r="AA25" s="361" t="s">
        <v>120</v>
      </c>
      <c r="AB25" s="362">
        <v>3</v>
      </c>
      <c r="AC25" s="362">
        <v>2</v>
      </c>
      <c r="AD25" s="362">
        <v>1</v>
      </c>
      <c r="AE25" s="362">
        <v>0</v>
      </c>
      <c r="AF25" s="362">
        <v>0</v>
      </c>
      <c r="AG25" s="362">
        <v>0</v>
      </c>
      <c r="AH25" s="362">
        <v>0</v>
      </c>
      <c r="AI25"/>
      <c r="AJ25"/>
      <c r="AK25"/>
    </row>
    <row r="26" spans="1:37" s="63" customFormat="1" ht="12.75" customHeight="1" x14ac:dyDescent="0.25">
      <c r="A26" s="209"/>
      <c r="B26" s="210"/>
      <c r="C26" s="211"/>
      <c r="D26" s="211"/>
      <c r="E26" s="223"/>
      <c r="F26" s="213"/>
      <c r="G26" s="213"/>
      <c r="H26" s="214"/>
      <c r="I26" s="202"/>
      <c r="J26" s="224"/>
      <c r="K26" s="215" t="s">
        <v>59</v>
      </c>
      <c r="L26" s="225"/>
      <c r="M26" s="217" t="str">
        <f>UPPER(IF(OR(L26="a",L26="as"),K24,IF(OR(L26="b",L26="bs"),K28,)))</f>
        <v/>
      </c>
      <c r="N26" s="226"/>
      <c r="O26" s="227"/>
      <c r="P26" s="520"/>
      <c r="Q26" s="205"/>
      <c r="R26" s="206"/>
      <c r="S26" s="207"/>
      <c r="Y26"/>
      <c r="Z26"/>
      <c r="AA26"/>
      <c r="AB26"/>
      <c r="AC26"/>
      <c r="AD26"/>
      <c r="AE26"/>
      <c r="AF26"/>
      <c r="AG26"/>
      <c r="AH26"/>
      <c r="AI26"/>
      <c r="AJ26"/>
      <c r="AK26"/>
    </row>
    <row r="27" spans="1:37" s="63" customFormat="1" ht="12.75" customHeight="1" x14ac:dyDescent="0.25">
      <c r="A27" s="209">
        <v>11</v>
      </c>
      <c r="B27" s="197" t="str">
        <f>IF($E27="","",VLOOKUP($E27,'1MD ELO (3)'!$A$7:$O$22,14))</f>
        <v/>
      </c>
      <c r="C27" s="198" t="str">
        <f>IF($E27="","",VLOOKUP($E27,'1MD ELO (3)'!$A$7:$O$22,15))</f>
        <v/>
      </c>
      <c r="D27" s="198" t="str">
        <f>IF($E27="","",VLOOKUP($E27,'1MD ELO (3)'!$A$7:$O$22,5))</f>
        <v/>
      </c>
      <c r="E27" s="199"/>
      <c r="F27" s="220" t="str">
        <f>UPPER(IF($E27="","",VLOOKUP($E27,'1MD ELO (3)'!$A$7:$O$22,2)))</f>
        <v/>
      </c>
      <c r="G27" s="220" t="str">
        <f>IF($E27="","",VLOOKUP($E27,'1MD ELO (3)'!$A$7:$O$22,3))</f>
        <v/>
      </c>
      <c r="H27" s="220"/>
      <c r="I27" s="220" t="str">
        <f>IF($E27="","",VLOOKUP($E27,'1MD ELO (3)'!$A$7:$O$22,4))</f>
        <v/>
      </c>
      <c r="J27" s="201"/>
      <c r="K27" s="202"/>
      <c r="L27" s="228"/>
      <c r="M27" s="202"/>
      <c r="N27" s="520"/>
      <c r="O27" s="227"/>
      <c r="P27" s="520"/>
      <c r="Q27" s="205"/>
      <c r="R27" s="206"/>
      <c r="S27" s="207"/>
      <c r="Y27"/>
      <c r="Z27"/>
      <c r="AA27"/>
      <c r="AB27"/>
      <c r="AC27"/>
      <c r="AD27"/>
      <c r="AE27"/>
      <c r="AF27"/>
      <c r="AG27"/>
      <c r="AH27"/>
      <c r="AI27"/>
      <c r="AJ27"/>
      <c r="AK27"/>
    </row>
    <row r="28" spans="1:37" s="63" customFormat="1" ht="12.75" customHeight="1" x14ac:dyDescent="0.25">
      <c r="A28" s="234"/>
      <c r="B28" s="210"/>
      <c r="C28" s="211"/>
      <c r="D28" s="211"/>
      <c r="E28" s="223"/>
      <c r="F28" s="213"/>
      <c r="G28" s="213"/>
      <c r="H28" s="214"/>
      <c r="I28" s="317" t="s">
        <v>59</v>
      </c>
      <c r="J28" s="216"/>
      <c r="K28" s="217" t="str">
        <f>UPPER(IF(OR(J28="a",J28="as"),F27,IF(OR(J28="b",J28="bs"),F29,)))</f>
        <v/>
      </c>
      <c r="L28" s="230"/>
      <c r="M28" s="202"/>
      <c r="N28" s="520"/>
      <c r="O28" s="227"/>
      <c r="P28" s="520"/>
      <c r="Q28" s="205"/>
      <c r="R28" s="206"/>
      <c r="S28" s="207"/>
    </row>
    <row r="29" spans="1:37" s="63" customFormat="1" ht="12.75" customHeight="1" x14ac:dyDescent="0.25">
      <c r="A29" s="196">
        <v>12</v>
      </c>
      <c r="B29" s="197" t="str">
        <f>IF($E29="","",VLOOKUP($E29,'1MD ELO (3)'!$A$7:$O$22,14))</f>
        <v/>
      </c>
      <c r="C29" s="198" t="str">
        <f>IF($E29="","",VLOOKUP($E29,'1MD ELO (3)'!$A$7:$O$22,15))</f>
        <v/>
      </c>
      <c r="D29" s="198" t="str">
        <f>IF($E29="","",VLOOKUP($E29,'1MD ELO (3)'!$A$7:$O$22,5))</f>
        <v/>
      </c>
      <c r="E29" s="199"/>
      <c r="F29" s="200" t="str">
        <f>UPPER(IF($E29="","",VLOOKUP($E29,'1MD ELO (3)'!$A$7:$O$22,2)))</f>
        <v/>
      </c>
      <c r="G29" s="200" t="str">
        <f>IF($E29="","",VLOOKUP($E29,'1MD ELO (3)'!$A$7:$O$22,3))</f>
        <v/>
      </c>
      <c r="H29" s="200"/>
      <c r="I29" s="200" t="str">
        <f>IF($E29="","",VLOOKUP($E29,'1MD ELO (3)'!$A$7:$O$22,4))</f>
        <v/>
      </c>
      <c r="J29" s="231"/>
      <c r="K29" s="202"/>
      <c r="L29" s="202"/>
      <c r="M29" s="202"/>
      <c r="N29" s="520"/>
      <c r="O29" s="227"/>
      <c r="P29" s="520"/>
      <c r="Q29" s="205"/>
      <c r="R29" s="206"/>
      <c r="S29" s="207"/>
    </row>
    <row r="30" spans="1:37" s="63" customFormat="1" ht="12.75" customHeight="1" x14ac:dyDescent="0.25">
      <c r="A30" s="209"/>
      <c r="B30" s="210"/>
      <c r="C30" s="211"/>
      <c r="D30" s="211"/>
      <c r="E30" s="223"/>
      <c r="F30" s="202"/>
      <c r="G30" s="202"/>
      <c r="H30" s="232"/>
      <c r="I30" s="233"/>
      <c r="J30" s="224"/>
      <c r="K30" s="202"/>
      <c r="L30" s="202"/>
      <c r="M30" s="215" t="s">
        <v>59</v>
      </c>
      <c r="N30" s="225"/>
      <c r="O30" s="217" t="str">
        <f>UPPER(IF(OR(N30="a",N30="as"),M26,IF(OR(N30="b",N30="bs"),M34,)))</f>
        <v/>
      </c>
      <c r="P30" s="521"/>
      <c r="Q30" s="205"/>
      <c r="R30" s="206"/>
      <c r="S30" s="207"/>
    </row>
    <row r="31" spans="1:37" s="63" customFormat="1" ht="12.75" customHeight="1" x14ac:dyDescent="0.25">
      <c r="A31" s="209">
        <v>13</v>
      </c>
      <c r="B31" s="197" t="str">
        <f>IF($E31="","",VLOOKUP($E31,'1MD ELO (3)'!$A$7:$O$22,14))</f>
        <v/>
      </c>
      <c r="C31" s="198" t="str">
        <f>IF($E31="","",VLOOKUP($E31,'1MD ELO (3)'!$A$7:$O$22,15))</f>
        <v/>
      </c>
      <c r="D31" s="198" t="str">
        <f>IF($E31="","",VLOOKUP($E31,'1MD ELO (3)'!$A$7:$O$22,5))</f>
        <v/>
      </c>
      <c r="E31" s="199"/>
      <c r="F31" s="220" t="str">
        <f>UPPER(IF($E31="","",VLOOKUP($E31,'1MD ELO (3)'!$A$7:$O$22,2)))</f>
        <v/>
      </c>
      <c r="G31" s="220" t="str">
        <f>IF($E31="","",VLOOKUP($E31,'1MD ELO (3)'!$A$7:$O$22,3))</f>
        <v/>
      </c>
      <c r="H31" s="220"/>
      <c r="I31" s="220" t="str">
        <f>IF($E31="","",VLOOKUP($E31,'1MD ELO (3)'!$A$7:$O$22,4))</f>
        <v/>
      </c>
      <c r="J31" s="236"/>
      <c r="K31" s="202"/>
      <c r="L31" s="202"/>
      <c r="M31" s="202"/>
      <c r="N31" s="520"/>
      <c r="O31" s="202"/>
      <c r="P31" s="227"/>
      <c r="Q31" s="205"/>
      <c r="R31" s="206"/>
      <c r="S31" s="207"/>
    </row>
    <row r="32" spans="1:37" s="63" customFormat="1" ht="12.75" customHeight="1" x14ac:dyDescent="0.25">
      <c r="A32" s="209"/>
      <c r="B32" s="210"/>
      <c r="C32" s="211"/>
      <c r="D32" s="211"/>
      <c r="E32" s="223"/>
      <c r="F32" s="213"/>
      <c r="G32" s="213"/>
      <c r="H32" s="214"/>
      <c r="I32" s="215" t="s">
        <v>59</v>
      </c>
      <c r="J32" s="216"/>
      <c r="K32" s="217" t="str">
        <f>UPPER(IF(OR(J32="a",J32="as"),F31,IF(OR(J32="b",J32="bs"),F33,)))</f>
        <v/>
      </c>
      <c r="L32" s="217"/>
      <c r="M32" s="202"/>
      <c r="N32" s="520"/>
      <c r="O32" s="227"/>
      <c r="P32" s="227"/>
      <c r="Q32" s="205"/>
      <c r="R32" s="206"/>
      <c r="S32" s="207"/>
    </row>
    <row r="33" spans="1:19" s="63" customFormat="1" ht="12.75" customHeight="1" x14ac:dyDescent="0.25">
      <c r="A33" s="209">
        <v>14</v>
      </c>
      <c r="B33" s="197" t="str">
        <f>IF($E33="","",VLOOKUP($E33,'1MD ELO (3)'!$A$7:$O$22,14))</f>
        <v/>
      </c>
      <c r="C33" s="198" t="str">
        <f>IF($E33="","",VLOOKUP($E33,'1MD ELO (3)'!$A$7:$O$22,15))</f>
        <v/>
      </c>
      <c r="D33" s="198" t="str">
        <f>IF($E33="","",VLOOKUP($E33,'1MD ELO (3)'!$A$7:$O$22,5))</f>
        <v/>
      </c>
      <c r="E33" s="199"/>
      <c r="F33" s="220" t="str">
        <f>UPPER(IF($E33="","",VLOOKUP($E33,'1MD ELO (3)'!$A$7:$O$22,2)))</f>
        <v/>
      </c>
      <c r="G33" s="220" t="str">
        <f>IF($E33="","",VLOOKUP($E33,'1MD ELO (3)'!$A$7:$O$22,3))</f>
        <v/>
      </c>
      <c r="H33" s="220"/>
      <c r="I33" s="220" t="str">
        <f>IF($E33="","",VLOOKUP($E33,'1MD ELO (3)'!$A$7:$O$22,4))</f>
        <v/>
      </c>
      <c r="J33" s="221"/>
      <c r="K33" s="202"/>
      <c r="L33" s="222"/>
      <c r="M33" s="202"/>
      <c r="N33" s="520"/>
      <c r="O33" s="227"/>
      <c r="P33" s="227"/>
      <c r="Q33" s="205"/>
      <c r="R33" s="206"/>
      <c r="S33" s="207"/>
    </row>
    <row r="34" spans="1:19" s="63" customFormat="1" ht="12.75" customHeight="1" x14ac:dyDescent="0.25">
      <c r="A34" s="209"/>
      <c r="B34" s="210"/>
      <c r="C34" s="211"/>
      <c r="D34" s="211"/>
      <c r="E34" s="223"/>
      <c r="F34" s="213"/>
      <c r="G34" s="213"/>
      <c r="H34" s="214"/>
      <c r="I34" s="202"/>
      <c r="J34" s="224"/>
      <c r="K34" s="215" t="s">
        <v>59</v>
      </c>
      <c r="L34" s="225"/>
      <c r="M34" s="217" t="str">
        <f>UPPER(IF(OR(L34="a",L34="as"),K32,IF(OR(L34="b",L34="bs"),K36,)))</f>
        <v/>
      </c>
      <c r="N34" s="521"/>
      <c r="O34" s="227"/>
      <c r="P34" s="227"/>
      <c r="Q34" s="205"/>
      <c r="R34" s="206"/>
      <c r="S34" s="207"/>
    </row>
    <row r="35" spans="1:19" s="63" customFormat="1" ht="12.75" customHeight="1" x14ac:dyDescent="0.25">
      <c r="A35" s="209">
        <v>15</v>
      </c>
      <c r="B35" s="197" t="str">
        <f>IF($E35="","",VLOOKUP($E35,'1MD ELO (3)'!$A$7:$O$22,14))</f>
        <v/>
      </c>
      <c r="C35" s="198" t="str">
        <f>IF($E35="","",VLOOKUP($E35,'1MD ELO (3)'!$A$7:$O$22,15))</f>
        <v/>
      </c>
      <c r="D35" s="198" t="str">
        <f>IF($E35="","",VLOOKUP($E35,'1MD ELO (3)'!$A$7:$O$22,5))</f>
        <v/>
      </c>
      <c r="E35" s="199"/>
      <c r="F35" s="220" t="str">
        <f>UPPER(IF($E35="","",VLOOKUP($E35,'1MD ELO (3)'!$A$7:$O$22,2)))</f>
        <v/>
      </c>
      <c r="G35" s="220" t="str">
        <f>IF($E35="","",VLOOKUP($E35,'1MD ELO (3)'!$A$7:$O$22,3))</f>
        <v/>
      </c>
      <c r="H35" s="220"/>
      <c r="I35" s="220" t="str">
        <f>IF($E35="","",VLOOKUP($E35,'1MD ELO (3)'!$A$7:$O$22,4))</f>
        <v/>
      </c>
      <c r="J35" s="201"/>
      <c r="K35" s="202"/>
      <c r="L35" s="228"/>
      <c r="M35" s="202"/>
      <c r="N35" s="227"/>
      <c r="O35" s="227"/>
      <c r="P35" s="227"/>
      <c r="Q35" s="205"/>
      <c r="R35" s="206"/>
      <c r="S35" s="207"/>
    </row>
    <row r="36" spans="1:19" s="63" customFormat="1" ht="12.75" customHeight="1" x14ac:dyDescent="0.25">
      <c r="A36" s="209"/>
      <c r="B36" s="210"/>
      <c r="C36" s="211"/>
      <c r="D36" s="211"/>
      <c r="E36" s="212"/>
      <c r="F36" s="213"/>
      <c r="G36" s="213"/>
      <c r="H36" s="214"/>
      <c r="I36" s="215" t="s">
        <v>59</v>
      </c>
      <c r="J36" s="216"/>
      <c r="K36" s="217" t="str">
        <f>UPPER(IF(OR(J36="a",J36="as"),F35,IF(OR(J36="b",J36="bs"),F37,)))</f>
        <v/>
      </c>
      <c r="L36" s="230"/>
      <c r="M36" s="202"/>
      <c r="N36" s="227"/>
      <c r="O36" s="227"/>
      <c r="P36" s="227"/>
      <c r="Q36" s="205"/>
      <c r="R36" s="206"/>
      <c r="S36" s="207"/>
    </row>
    <row r="37" spans="1:19" s="63" customFormat="1" ht="12.75" customHeight="1" x14ac:dyDescent="0.25">
      <c r="A37" s="196">
        <v>16</v>
      </c>
      <c r="B37" s="197" t="str">
        <f>IF($E37="","",VLOOKUP($E37,'1MD ELO (3)'!$A$7:$O$22,14))</f>
        <v/>
      </c>
      <c r="C37" s="198" t="str">
        <f>IF($E37="","",VLOOKUP($E37,'1MD ELO (3)'!$A$7:$O$22,15))</f>
        <v/>
      </c>
      <c r="D37" s="198" t="str">
        <f>IF($E37="","",VLOOKUP($E37,'1MD ELO (3)'!$A$7:$O$22,5))</f>
        <v/>
      </c>
      <c r="E37" s="199"/>
      <c r="F37" s="200" t="str">
        <f>UPPER(IF($E37="","",VLOOKUP($E37,'1MD ELO (3)'!$A$7:$O$22,2)))</f>
        <v/>
      </c>
      <c r="G37" s="200" t="str">
        <f>IF($E37="","",VLOOKUP($E37,'1MD ELO (3)'!$A$7:$O$22,3))</f>
        <v/>
      </c>
      <c r="H37" s="220"/>
      <c r="I37" s="200" t="str">
        <f>IF($E37="","",VLOOKUP($E37,'1MD ELO (3)'!$A$7:$O$22,4))</f>
        <v/>
      </c>
      <c r="J37" s="231"/>
      <c r="K37" s="202"/>
      <c r="L37" s="202"/>
      <c r="M37" s="202"/>
      <c r="N37" s="227"/>
      <c r="O37" s="227"/>
      <c r="P37" s="227"/>
      <c r="Q37" s="205"/>
      <c r="R37" s="206"/>
      <c r="S37" s="207"/>
    </row>
    <row r="38" spans="1:19" s="63" customFormat="1" ht="9" customHeight="1" x14ac:dyDescent="0.25">
      <c r="A38" s="321"/>
      <c r="B38" s="212"/>
      <c r="C38" s="212"/>
      <c r="D38" s="212"/>
      <c r="E38" s="212"/>
      <c r="F38" s="233"/>
      <c r="G38" s="233"/>
      <c r="H38" s="303"/>
      <c r="I38" s="202"/>
      <c r="J38" s="224"/>
      <c r="K38" s="202"/>
      <c r="L38" s="202"/>
      <c r="M38" s="202"/>
      <c r="N38" s="227"/>
      <c r="O38" s="227"/>
      <c r="P38" s="227"/>
      <c r="Q38" s="205"/>
      <c r="R38" s="206"/>
      <c r="S38" s="207"/>
    </row>
    <row r="39" spans="1:19" s="63" customFormat="1" ht="9" customHeight="1" x14ac:dyDescent="0.25">
      <c r="A39" s="522"/>
      <c r="B39" s="523"/>
      <c r="C39" s="523"/>
      <c r="D39" s="523"/>
      <c r="E39" s="212"/>
      <c r="F39" s="523"/>
      <c r="G39" s="523"/>
      <c r="H39" s="523"/>
      <c r="I39" s="523"/>
      <c r="J39" s="212"/>
      <c r="K39" s="523"/>
      <c r="L39" s="523"/>
      <c r="M39" s="523"/>
      <c r="N39" s="524"/>
      <c r="O39" s="524"/>
      <c r="P39" s="524"/>
      <c r="Q39" s="205"/>
      <c r="R39" s="206"/>
      <c r="S39" s="207"/>
    </row>
    <row r="40" spans="1:19" s="63" customFormat="1" ht="9" customHeight="1" x14ac:dyDescent="0.25">
      <c r="A40" s="321"/>
      <c r="B40" s="212"/>
      <c r="C40" s="212"/>
      <c r="D40" s="212"/>
      <c r="E40" s="212"/>
      <c r="F40" s="523"/>
      <c r="G40" s="523"/>
      <c r="I40" s="523"/>
      <c r="J40" s="212"/>
      <c r="K40" s="523"/>
      <c r="L40" s="523"/>
      <c r="M40" s="525"/>
      <c r="N40" s="212"/>
      <c r="O40" s="523"/>
      <c r="P40" s="524"/>
      <c r="Q40" s="205"/>
      <c r="R40" s="206"/>
      <c r="S40" s="207"/>
    </row>
    <row r="41" spans="1:19" s="63" customFormat="1" ht="9" customHeight="1" x14ac:dyDescent="0.25">
      <c r="A41" s="321"/>
      <c r="B41" s="523"/>
      <c r="C41" s="523"/>
      <c r="D41" s="523"/>
      <c r="E41" s="212"/>
      <c r="F41" s="523"/>
      <c r="G41" s="523"/>
      <c r="H41" s="523"/>
      <c r="I41" s="523"/>
      <c r="J41" s="212"/>
      <c r="K41" s="523"/>
      <c r="L41" s="523"/>
      <c r="M41" s="523"/>
      <c r="N41" s="524"/>
      <c r="O41" s="523"/>
      <c r="P41" s="524"/>
      <c r="Q41" s="205"/>
      <c r="R41" s="206"/>
      <c r="S41" s="207"/>
    </row>
    <row r="42" spans="1:19" s="63" customFormat="1" ht="9" customHeight="1" x14ac:dyDescent="0.25">
      <c r="A42" s="321"/>
      <c r="B42" s="212"/>
      <c r="C42" s="212"/>
      <c r="D42" s="212"/>
      <c r="E42" s="212"/>
      <c r="F42" s="523"/>
      <c r="G42" s="523"/>
      <c r="I42" s="525"/>
      <c r="J42" s="212"/>
      <c r="K42" s="523"/>
      <c r="L42" s="523"/>
      <c r="M42" s="523"/>
      <c r="N42" s="524"/>
      <c r="O42" s="524"/>
      <c r="P42" s="524"/>
      <c r="Q42" s="205"/>
      <c r="R42" s="206"/>
      <c r="S42" s="207"/>
    </row>
    <row r="43" spans="1:19" s="63" customFormat="1" ht="9" customHeight="1" x14ac:dyDescent="0.25">
      <c r="A43" s="321"/>
      <c r="B43" s="523"/>
      <c r="C43" s="523"/>
      <c r="D43" s="523"/>
      <c r="E43" s="212"/>
      <c r="F43" s="523"/>
      <c r="G43" s="523"/>
      <c r="H43" s="523"/>
      <c r="I43" s="523"/>
      <c r="J43" s="212"/>
      <c r="K43" s="523"/>
      <c r="L43" s="526"/>
      <c r="M43" s="523"/>
      <c r="N43" s="524"/>
      <c r="O43" s="524"/>
      <c r="P43" s="524"/>
      <c r="Q43" s="205"/>
      <c r="R43" s="206"/>
      <c r="S43" s="207"/>
    </row>
    <row r="44" spans="1:19" s="63" customFormat="1" ht="9" customHeight="1" x14ac:dyDescent="0.25">
      <c r="A44" s="321"/>
      <c r="B44" s="212"/>
      <c r="C44" s="212"/>
      <c r="D44" s="212"/>
      <c r="E44" s="212"/>
      <c r="F44" s="523"/>
      <c r="G44" s="523"/>
      <c r="I44" s="523"/>
      <c r="J44" s="212"/>
      <c r="K44" s="525"/>
      <c r="L44" s="212"/>
      <c r="M44" s="523"/>
      <c r="N44" s="524"/>
      <c r="O44" s="524"/>
      <c r="P44" s="524"/>
      <c r="Q44" s="205"/>
      <c r="R44" s="206"/>
      <c r="S44" s="207"/>
    </row>
    <row r="45" spans="1:19" s="63" customFormat="1" ht="9" customHeight="1" x14ac:dyDescent="0.25">
      <c r="A45" s="321"/>
      <c r="B45" s="523"/>
      <c r="C45" s="523"/>
      <c r="D45" s="523"/>
      <c r="E45" s="212"/>
      <c r="F45" s="523"/>
      <c r="G45" s="523"/>
      <c r="H45" s="523"/>
      <c r="I45" s="523"/>
      <c r="J45" s="212"/>
      <c r="K45" s="523"/>
      <c r="L45" s="523"/>
      <c r="M45" s="523"/>
      <c r="N45" s="524"/>
      <c r="O45" s="524"/>
      <c r="P45" s="524"/>
      <c r="Q45" s="205"/>
      <c r="R45" s="206"/>
      <c r="S45" s="207"/>
    </row>
    <row r="46" spans="1:19" s="63" customFormat="1" ht="9" customHeight="1" x14ac:dyDescent="0.25">
      <c r="A46" s="321"/>
      <c r="B46" s="212"/>
      <c r="C46" s="212"/>
      <c r="D46" s="212"/>
      <c r="E46" s="212"/>
      <c r="F46" s="523"/>
      <c r="G46" s="523"/>
      <c r="I46" s="525"/>
      <c r="J46" s="212"/>
      <c r="K46" s="523"/>
      <c r="L46" s="523"/>
      <c r="M46" s="523"/>
      <c r="N46" s="524"/>
      <c r="O46" s="524"/>
      <c r="P46" s="524"/>
      <c r="Q46" s="205"/>
      <c r="R46" s="206"/>
      <c r="S46" s="207"/>
    </row>
    <row r="47" spans="1:19" s="63" customFormat="1" ht="9" customHeight="1" x14ac:dyDescent="0.25">
      <c r="A47" s="522"/>
      <c r="B47" s="523"/>
      <c r="C47" s="523"/>
      <c r="D47" s="523"/>
      <c r="E47" s="212"/>
      <c r="F47" s="523"/>
      <c r="G47" s="523"/>
      <c r="H47" s="523"/>
      <c r="I47" s="523"/>
      <c r="J47" s="212"/>
      <c r="K47" s="523"/>
      <c r="L47" s="523"/>
      <c r="M47" s="523"/>
      <c r="N47" s="523"/>
      <c r="O47" s="203"/>
      <c r="P47" s="203"/>
      <c r="Q47" s="205"/>
      <c r="R47" s="206"/>
      <c r="S47" s="207"/>
    </row>
    <row r="48" spans="1:19" s="10" customFormat="1" ht="6.75" customHeight="1" x14ac:dyDescent="0.25">
      <c r="A48" s="304"/>
      <c r="B48" s="304"/>
      <c r="C48" s="304"/>
      <c r="D48" s="304"/>
      <c r="E48" s="304"/>
      <c r="F48" s="305"/>
      <c r="G48" s="305"/>
      <c r="H48" s="305"/>
      <c r="I48" s="305"/>
      <c r="J48" s="306"/>
      <c r="K48" s="307"/>
      <c r="L48" s="308"/>
      <c r="M48" s="307"/>
      <c r="N48" s="308"/>
      <c r="O48" s="307"/>
      <c r="P48" s="308"/>
      <c r="Q48" s="307"/>
      <c r="R48" s="308"/>
      <c r="S48" s="314"/>
    </row>
    <row r="49" spans="1:18" s="21" customFormat="1" ht="10.5" customHeight="1" x14ac:dyDescent="0.25">
      <c r="A49" s="242" t="s">
        <v>54</v>
      </c>
      <c r="B49" s="243"/>
      <c r="C49" s="243"/>
      <c r="D49" s="244"/>
      <c r="E49" s="245" t="s">
        <v>60</v>
      </c>
      <c r="F49" s="246" t="s">
        <v>61</v>
      </c>
      <c r="G49" s="245"/>
      <c r="H49" s="245"/>
      <c r="I49" s="247"/>
      <c r="J49" s="245" t="s">
        <v>60</v>
      </c>
      <c r="K49" s="246" t="s">
        <v>123</v>
      </c>
      <c r="L49" s="248"/>
      <c r="M49" s="246" t="s">
        <v>124</v>
      </c>
      <c r="N49" s="249"/>
      <c r="O49" s="250" t="s">
        <v>125</v>
      </c>
      <c r="P49" s="250"/>
      <c r="Q49" s="251"/>
      <c r="R49" s="252"/>
    </row>
    <row r="50" spans="1:18" s="21" customFormat="1" ht="9" customHeight="1" x14ac:dyDescent="0.25">
      <c r="A50" s="253" t="s">
        <v>65</v>
      </c>
      <c r="B50" s="254"/>
      <c r="C50" s="255"/>
      <c r="D50" s="256"/>
      <c r="E50" s="257">
        <v>1</v>
      </c>
      <c r="F50" s="258" t="str">
        <f>IF(E50&gt;$R$57,,UPPER(VLOOKUP(E50,'1MD ELO (3)'!$A$7:$Q$134,2)))</f>
        <v/>
      </c>
      <c r="G50" s="259"/>
      <c r="H50" s="258"/>
      <c r="I50" s="260"/>
      <c r="J50" s="261" t="s">
        <v>66</v>
      </c>
      <c r="K50" s="262"/>
      <c r="L50" s="263"/>
      <c r="M50" s="262"/>
      <c r="N50" s="264"/>
      <c r="O50" s="265" t="s">
        <v>67</v>
      </c>
      <c r="P50" s="266"/>
      <c r="Q50" s="266"/>
      <c r="R50" s="267"/>
    </row>
    <row r="51" spans="1:18" s="21" customFormat="1" ht="9" customHeight="1" x14ac:dyDescent="0.25">
      <c r="A51" s="268" t="s">
        <v>126</v>
      </c>
      <c r="B51" s="269"/>
      <c r="C51" s="270"/>
      <c r="D51" s="271"/>
      <c r="E51" s="257">
        <v>2</v>
      </c>
      <c r="F51" s="258" t="str">
        <f>IF(E51&gt;$R$57,,UPPER(VLOOKUP(E51,'1MD ELO (3)'!$A$7:$Q$134,2)))</f>
        <v/>
      </c>
      <c r="G51" s="259"/>
      <c r="H51" s="258"/>
      <c r="I51" s="260"/>
      <c r="J51" s="261" t="s">
        <v>69</v>
      </c>
      <c r="K51" s="262"/>
      <c r="L51" s="263"/>
      <c r="M51" s="262"/>
      <c r="N51" s="264"/>
      <c r="O51" s="272"/>
      <c r="P51" s="273"/>
      <c r="Q51" s="269"/>
      <c r="R51" s="274"/>
    </row>
    <row r="52" spans="1:18" s="21" customFormat="1" ht="9" customHeight="1" x14ac:dyDescent="0.25">
      <c r="A52" s="275"/>
      <c r="B52" s="276"/>
      <c r="C52" s="277"/>
      <c r="D52" s="278"/>
      <c r="E52" s="257">
        <v>3</v>
      </c>
      <c r="F52" s="258" t="str">
        <f>IF(E52&gt;$R$57,,UPPER(VLOOKUP(E52,'1MD ELO (3)'!$A$7:$Q$134,2)))</f>
        <v/>
      </c>
      <c r="G52" s="259"/>
      <c r="H52" s="258"/>
      <c r="I52" s="260"/>
      <c r="J52" s="261" t="s">
        <v>70</v>
      </c>
      <c r="K52" s="262"/>
      <c r="L52" s="263"/>
      <c r="M52" s="262"/>
      <c r="N52" s="264"/>
      <c r="O52" s="265" t="s">
        <v>71</v>
      </c>
      <c r="P52" s="266"/>
      <c r="Q52" s="266"/>
      <c r="R52" s="267"/>
    </row>
    <row r="53" spans="1:18" s="21" customFormat="1" ht="9" customHeight="1" x14ac:dyDescent="0.25">
      <c r="A53" s="279"/>
      <c r="B53" s="182"/>
      <c r="C53" s="182"/>
      <c r="D53" s="280"/>
      <c r="E53" s="257">
        <v>4</v>
      </c>
      <c r="F53" s="258" t="str">
        <f>IF(E53&gt;$R$57,,UPPER(VLOOKUP(E53,'1MD ELO (3)'!$A$7:$Q$134,2)))</f>
        <v/>
      </c>
      <c r="G53" s="259"/>
      <c r="H53" s="258"/>
      <c r="I53" s="260"/>
      <c r="J53" s="261" t="s">
        <v>72</v>
      </c>
      <c r="K53" s="262"/>
      <c r="L53" s="263"/>
      <c r="M53" s="262"/>
      <c r="N53" s="264"/>
      <c r="O53" s="262"/>
      <c r="P53" s="263"/>
      <c r="Q53" s="262"/>
      <c r="R53" s="264"/>
    </row>
    <row r="54" spans="1:18" s="21" customFormat="1" ht="9" customHeight="1" x14ac:dyDescent="0.25">
      <c r="A54" s="281"/>
      <c r="B54" s="282"/>
      <c r="C54" s="282"/>
      <c r="D54" s="283"/>
      <c r="E54" s="257"/>
      <c r="F54" s="258"/>
      <c r="G54" s="259"/>
      <c r="H54" s="258"/>
      <c r="I54" s="260"/>
      <c r="J54" s="261" t="s">
        <v>73</v>
      </c>
      <c r="K54" s="262"/>
      <c r="L54" s="263"/>
      <c r="M54" s="262"/>
      <c r="N54" s="264"/>
      <c r="O54" s="269"/>
      <c r="P54" s="273"/>
      <c r="Q54" s="269"/>
      <c r="R54" s="274"/>
    </row>
    <row r="55" spans="1:18" s="21" customFormat="1" ht="9" customHeight="1" x14ac:dyDescent="0.25">
      <c r="A55" s="284"/>
      <c r="B55" s="19"/>
      <c r="C55" s="182"/>
      <c r="D55" s="280"/>
      <c r="E55" s="257"/>
      <c r="F55" s="258"/>
      <c r="G55" s="259"/>
      <c r="H55" s="258"/>
      <c r="I55" s="260"/>
      <c r="J55" s="261" t="s">
        <v>74</v>
      </c>
      <c r="K55" s="262"/>
      <c r="L55" s="263"/>
      <c r="M55" s="262"/>
      <c r="N55" s="264"/>
      <c r="O55" s="265" t="s">
        <v>34</v>
      </c>
      <c r="P55" s="266"/>
      <c r="Q55" s="266"/>
      <c r="R55" s="267"/>
    </row>
    <row r="56" spans="1:18" s="21" customFormat="1" ht="9" customHeight="1" x14ac:dyDescent="0.25">
      <c r="A56" s="284"/>
      <c r="B56" s="19"/>
      <c r="C56" s="285"/>
      <c r="D56" s="286"/>
      <c r="E56" s="257"/>
      <c r="F56" s="258"/>
      <c r="G56" s="259"/>
      <c r="H56" s="258"/>
      <c r="I56" s="260"/>
      <c r="J56" s="261" t="s">
        <v>75</v>
      </c>
      <c r="K56" s="262"/>
      <c r="L56" s="263"/>
      <c r="M56" s="262"/>
      <c r="N56" s="264"/>
      <c r="O56" s="262"/>
      <c r="P56" s="263"/>
      <c r="Q56" s="262"/>
      <c r="R56" s="264"/>
    </row>
    <row r="57" spans="1:18" s="21" customFormat="1" ht="9" customHeight="1" x14ac:dyDescent="0.25">
      <c r="A57" s="287"/>
      <c r="B57" s="288"/>
      <c r="C57" s="289"/>
      <c r="D57" s="290"/>
      <c r="E57" s="291"/>
      <c r="F57" s="292"/>
      <c r="G57" s="293"/>
      <c r="H57" s="292"/>
      <c r="I57" s="294"/>
      <c r="J57" s="295" t="s">
        <v>76</v>
      </c>
      <c r="K57" s="269"/>
      <c r="L57" s="273"/>
      <c r="M57" s="269"/>
      <c r="N57" s="274"/>
      <c r="O57" s="269">
        <f>R4</f>
        <v>0</v>
      </c>
      <c r="P57" s="273"/>
      <c r="Q57" s="269"/>
      <c r="R57" s="296">
        <f>MIN(4,'1MD ELO (3)'!Q5)</f>
        <v>4</v>
      </c>
    </row>
  </sheetData>
  <mergeCells count="1">
    <mergeCell ref="A4:C4"/>
  </mergeCells>
  <conditionalFormatting sqref="B39 B41 B43 B45 B47">
    <cfRule type="cellIs" dxfId="812" priority="5" operator="equal">
      <formula>"QA"</formula>
    </cfRule>
    <cfRule type="cellIs" dxfId="811" priority="6" operator="equal">
      <formula>"DA"</formula>
    </cfRule>
  </conditionalFormatting>
  <conditionalFormatting sqref="E7 E9 E11 E13 E15 E17 E19 E21 E23 E25 E27 E29 E31 E33 E35 E37">
    <cfRule type="expression" dxfId="810" priority="3">
      <formula>$E7&lt;5</formula>
    </cfRule>
  </conditionalFormatting>
  <conditionalFormatting sqref="E39 E41 E43 E45 E47">
    <cfRule type="expression" dxfId="809" priority="11">
      <formula>AND($E39&lt;9,$C39&gt;0)</formula>
    </cfRule>
  </conditionalFormatting>
  <conditionalFormatting sqref="F7 F9 F11 F13 F15 F17 F19 F21 F23 F25 F27 F29 F31 F33 F35 F37">
    <cfRule type="cellIs" dxfId="808" priority="2" operator="equal">
      <formula>"Bye"</formula>
    </cfRule>
  </conditionalFormatting>
  <conditionalFormatting sqref="F39 F41 F43 F45 F47">
    <cfRule type="cellIs" dxfId="807" priority="9" operator="equal">
      <formula>"Bye"</formula>
    </cfRule>
    <cfRule type="expression" dxfId="806" priority="10">
      <formula>AND($E39&lt;9,$C39&gt;0)</formula>
    </cfRule>
  </conditionalFormatting>
  <conditionalFormatting sqref="H7 H9 H11 H13 H15 H17 H19 H21 H23 H25 H27 H29 H31 H33 H35 H37 G39:I39 G41:I41 G43:I43 G45:I45 G47:I47">
    <cfRule type="expression" dxfId="805" priority="15">
      <formula>AND(#REF!&lt;9,#REF!&gt;0)</formula>
    </cfRule>
  </conditionalFormatting>
  <conditionalFormatting sqref="I8 K10 I12 M14 I16 K18 I20 O22 I24 K26 I28 M30 I32 K34 I36 M40 I42 K44 I46">
    <cfRule type="expression" dxfId="804" priority="12">
      <formula>AND($O$1="CU",I8="Umpire")</formula>
    </cfRule>
    <cfRule type="expression" dxfId="803" priority="13">
      <formula>AND($O$1="CU",I8&lt;&gt;"Umpire",J8&lt;&gt;"")</formula>
    </cfRule>
    <cfRule type="expression" dxfId="802" priority="14">
      <formula>AND($O$1="CU",I8&lt;&gt;"Umpire")</formula>
    </cfRule>
  </conditionalFormatting>
  <conditionalFormatting sqref="J8 L10 J12 N14 J16 L18 J20 P22 J24 L26 J28 N30 J32 L34 J36 R57">
    <cfRule type="expression" dxfId="801" priority="4">
      <formula>$O$1="CU"</formula>
    </cfRule>
  </conditionalFormatting>
  <conditionalFormatting sqref="K8 M10 K12 O14 K16 M18 K20 Q22 K24 M26 K28 O30 K32 M34 K36 O40 K42 M44 K46">
    <cfRule type="expression" dxfId="800" priority="7">
      <formula>J8="as"</formula>
    </cfRule>
    <cfRule type="expression" dxfId="799" priority="8">
      <formula>J8="bs"</formula>
    </cfRule>
  </conditionalFormatting>
  <dataValidations count="1">
    <dataValidation type="list" allowBlank="1" showInputMessage="1" sqref="I8 K10 I12 M14 I16 K18 I20 O22 I24 K26 I28 M30 I32 K34 I36 M40 I42 K44 I46" xr:uid="{00000000-0002-0000-34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54274"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54273"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54276"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54277"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FF00"/>
    <pageSetUpPr fitToPage="1"/>
  </sheetPr>
  <dimension ref="A1:AK79"/>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1" max="21" width="9.109375" hidden="1" customWidth="1"/>
    <col min="25" max="34" width="9.109375" hidden="1" customWidth="1"/>
    <col min="35" max="37" width="9.109375" customWidth="1"/>
  </cols>
  <sheetData>
    <row r="1" spans="1:37" s="167" customFormat="1" ht="21.75" customHeight="1" x14ac:dyDescent="0.25">
      <c r="A1" s="96" t="str">
        <f>Altalanos!$A$6</f>
        <v>Diákolimpia / H-B vm</v>
      </c>
      <c r="B1" s="96"/>
      <c r="C1" s="165"/>
      <c r="D1" s="165"/>
      <c r="E1" s="165"/>
      <c r="F1" s="165"/>
      <c r="G1" s="165"/>
      <c r="H1" s="165"/>
      <c r="I1" s="516"/>
      <c r="J1" s="166"/>
      <c r="K1" s="98"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E2" s="168">
        <f>Altalanos!$C$8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1.25" customHeight="1"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518"/>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158</v>
      </c>
      <c r="N5" s="186"/>
      <c r="O5" s="183" t="s">
        <v>157</v>
      </c>
      <c r="P5" s="186"/>
      <c r="Q5" s="183" t="s">
        <v>82</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0.5" customHeight="1" x14ac:dyDescent="0.25">
      <c r="A6" s="188"/>
      <c r="B6" s="467"/>
      <c r="C6" s="467"/>
      <c r="D6" s="467"/>
      <c r="E6" s="467"/>
      <c r="F6" s="466" t="str">
        <f>IF(Y3="","",CONCATENATE(AH1," / ",AG1," pont"))</f>
        <v/>
      </c>
      <c r="G6" s="468"/>
      <c r="H6" s="469"/>
      <c r="I6" s="468"/>
      <c r="J6" s="470"/>
      <c r="K6" s="467" t="str">
        <f>IF(Y3="","",CONCATENATE(AF1," pont"))</f>
        <v/>
      </c>
      <c r="L6" s="470"/>
      <c r="M6" s="467" t="str">
        <f>IF(Y3="","",CONCATENATE(AE1," pont"))</f>
        <v/>
      </c>
      <c r="N6" s="470"/>
      <c r="O6" s="467" t="str">
        <f>IF(Y3="","",CONCATENATE(AD1," pont"))</f>
        <v/>
      </c>
      <c r="P6" s="470"/>
      <c r="Q6" s="467" t="str">
        <f>IF(Y3="","",CONCATENATE(AC1," pont"))</f>
        <v/>
      </c>
      <c r="R6" s="527"/>
      <c r="Y6" s="473"/>
      <c r="Z6" s="473"/>
      <c r="AA6" s="473" t="s">
        <v>112</v>
      </c>
      <c r="AB6" s="474">
        <v>150</v>
      </c>
      <c r="AC6" s="474">
        <v>120</v>
      </c>
      <c r="AD6" s="474">
        <v>90</v>
      </c>
      <c r="AE6" s="474">
        <v>60</v>
      </c>
      <c r="AF6" s="474">
        <v>40</v>
      </c>
      <c r="AG6" s="474">
        <v>25</v>
      </c>
      <c r="AH6" s="474">
        <v>10</v>
      </c>
      <c r="AI6" s="519"/>
      <c r="AJ6" s="519"/>
      <c r="AK6" s="519"/>
    </row>
    <row r="7" spans="1:37" s="63" customFormat="1" ht="10.5" customHeight="1" x14ac:dyDescent="0.25">
      <c r="A7" s="196">
        <v>1</v>
      </c>
      <c r="B7" s="197" t="str">
        <f>IF($E7="","",VLOOKUP($E7,'1MD ELO (3)'!$A$7:$O$48,14))</f>
        <v/>
      </c>
      <c r="C7" s="197" t="str">
        <f>IF($E7="","",VLOOKUP($E7,'1MD ELO (3)'!$A$7:$O$48,15))</f>
        <v/>
      </c>
      <c r="D7" s="198" t="str">
        <f>IF($E7="","",VLOOKUP($E7,'1MD ELO (3)'!$A$7:$O$48,5))</f>
        <v/>
      </c>
      <c r="E7" s="199"/>
      <c r="F7" s="200" t="str">
        <f>UPPER(IF($E7="","",VLOOKUP($E7,'1MD ELO (3)'!$A$7:$O$48,2)))</f>
        <v/>
      </c>
      <c r="G7" s="200" t="str">
        <f>IF($E7="","",VLOOKUP($E7,'1MD ELO (3)'!$A$7:$O$48,3))</f>
        <v/>
      </c>
      <c r="H7" s="200"/>
      <c r="I7" s="200" t="str">
        <f>IF($E7="","",VLOOKUP($E7,'1MD ELO (3)'!$A$7:$O$48,4))</f>
        <v/>
      </c>
      <c r="J7" s="201"/>
      <c r="K7" s="202"/>
      <c r="L7" s="202"/>
      <c r="M7" s="202"/>
      <c r="N7" s="202"/>
      <c r="O7" s="203"/>
      <c r="P7" s="204"/>
      <c r="Q7" s="205"/>
      <c r="R7" s="206"/>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v>2</v>
      </c>
      <c r="B9" s="197" t="str">
        <f>IF($E9="","",VLOOKUP($E9,'1MD ELO (3)'!$A$7:$O$48,14))</f>
        <v/>
      </c>
      <c r="C9" s="197" t="str">
        <f>IF($E9="","",VLOOKUP($E9,'1MD ELO (3)'!$A$7:$O$48,15))</f>
        <v/>
      </c>
      <c r="D9" s="198" t="str">
        <f>IF($E9="","",VLOOKUP($E9,'1MD ELO (3)'!$A$7:$O$48,5))</f>
        <v/>
      </c>
      <c r="E9" s="199"/>
      <c r="F9" s="219" t="str">
        <f>UPPER(IF($E9="","",VLOOKUP($E9,'1MD ELO (3)'!$A$7:$O$48,2)))</f>
        <v/>
      </c>
      <c r="G9" s="219" t="str">
        <f>IF($E9="","",VLOOKUP($E9,'1MD ELO (3)'!$A$7:$O$48,3))</f>
        <v/>
      </c>
      <c r="H9" s="219"/>
      <c r="I9" s="219" t="str">
        <f>IF($E9="","",VLOOKUP($E9,'1MD ELO (3)'!$A$7:$O$48,4))</f>
        <v/>
      </c>
      <c r="J9" s="221"/>
      <c r="K9" s="202"/>
      <c r="L9" s="222"/>
      <c r="M9" s="202"/>
      <c r="N9" s="202"/>
      <c r="O9" s="203"/>
      <c r="P9" s="204"/>
      <c r="Q9" s="205"/>
      <c r="R9" s="206"/>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v>3</v>
      </c>
      <c r="B11" s="197" t="str">
        <f>IF($E11="","",VLOOKUP($E11,'1MD ELO (3)'!$A$7:$O$48,14))</f>
        <v/>
      </c>
      <c r="C11" s="197" t="str">
        <f>IF($E11="","",VLOOKUP($E11,'1MD ELO (3)'!$A$7:$O$48,15))</f>
        <v/>
      </c>
      <c r="D11" s="198" t="str">
        <f>IF($E11="","",VLOOKUP($E11,'1MD ELO (3)'!$A$7:$O$48,5))</f>
        <v/>
      </c>
      <c r="E11" s="199"/>
      <c r="F11" s="219" t="str">
        <f>UPPER(IF($E11="","",VLOOKUP($E11,'1MD ELO (3)'!$A$7:$O$48,2)))</f>
        <v/>
      </c>
      <c r="G11" s="219" t="str">
        <f>IF($E11="","",VLOOKUP($E11,'1MD ELO (3)'!$A$7:$O$48,3))</f>
        <v/>
      </c>
      <c r="H11" s="219"/>
      <c r="I11" s="219" t="str">
        <f>IF($E11="","",VLOOKUP($E11,'1MD ELO (3)'!$A$7:$O$48,4))</f>
        <v/>
      </c>
      <c r="J11" s="201"/>
      <c r="K11" s="202"/>
      <c r="L11" s="228"/>
      <c r="M11" s="202"/>
      <c r="N11" s="520"/>
      <c r="O11" s="227"/>
      <c r="P11" s="227"/>
      <c r="Q11" s="205"/>
      <c r="R11" s="206"/>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c r="B12" s="210"/>
      <c r="C12" s="210"/>
      <c r="D12" s="211"/>
      <c r="E12" s="223"/>
      <c r="F12" s="213"/>
      <c r="G12" s="213"/>
      <c r="H12" s="214"/>
      <c r="I12" s="528" t="s">
        <v>59</v>
      </c>
      <c r="J12" s="216"/>
      <c r="K12" s="217" t="str">
        <f>UPPER(IF(OR(J12="a",J12="as"),F11,IF(OR(J12="b",J12="bs"),F13,)))</f>
        <v/>
      </c>
      <c r="L12" s="230"/>
      <c r="M12" s="202"/>
      <c r="N12" s="520"/>
      <c r="O12" s="227"/>
      <c r="P12" s="227"/>
      <c r="Q12" s="205"/>
      <c r="R12" s="206"/>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209">
        <v>4</v>
      </c>
      <c r="B13" s="197" t="str">
        <f>IF($E13="","",VLOOKUP($E13,'1MD ELO (3)'!$A$7:$O$48,14))</f>
        <v/>
      </c>
      <c r="C13" s="197" t="str">
        <f>IF($E13="","",VLOOKUP($E13,'1MD ELO (3)'!$A$7:$O$48,15))</f>
        <v/>
      </c>
      <c r="D13" s="198" t="str">
        <f>IF($E13="","",VLOOKUP($E13,'1MD ELO (3)'!$A$7:$O$48,5))</f>
        <v/>
      </c>
      <c r="E13" s="199"/>
      <c r="F13" s="219" t="str">
        <f>UPPER(IF($E13="","",VLOOKUP($E13,'1MD ELO (3)'!$A$7:$O$48,2)))</f>
        <v/>
      </c>
      <c r="G13" s="219" t="str">
        <f>IF($E13="","",VLOOKUP($E13,'1MD ELO (3)'!$A$7:$O$48,3))</f>
        <v/>
      </c>
      <c r="H13" s="219"/>
      <c r="I13" s="219" t="str">
        <f>IF($E13="","",VLOOKUP($E13,'1MD ELO (3)'!$A$7:$O$48,4))</f>
        <v/>
      </c>
      <c r="J13" s="231"/>
      <c r="K13" s="202"/>
      <c r="L13" s="202"/>
      <c r="M13" s="202"/>
      <c r="N13" s="520"/>
      <c r="O13" s="227"/>
      <c r="P13" s="227"/>
      <c r="Q13" s="205"/>
      <c r="R13" s="206"/>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09"/>
      <c r="B14" s="210"/>
      <c r="C14" s="210"/>
      <c r="D14" s="211"/>
      <c r="E14" s="223"/>
      <c r="F14" s="213"/>
      <c r="G14" s="213"/>
      <c r="H14" s="214"/>
      <c r="I14" s="213"/>
      <c r="J14" s="224"/>
      <c r="K14" s="202"/>
      <c r="L14" s="202"/>
      <c r="M14" s="215" t="s">
        <v>59</v>
      </c>
      <c r="N14" s="225"/>
      <c r="O14" s="217" t="str">
        <f>UPPER(IF(OR(N14="a",N14="as"),M10,IF(OR(N14="b",N14="bs"),M18,)))</f>
        <v/>
      </c>
      <c r="P14" s="226"/>
      <c r="Q14" s="205"/>
      <c r="R14" s="20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209">
        <v>5</v>
      </c>
      <c r="B15" s="197" t="str">
        <f>IF($E15="","",VLOOKUP($E15,'1MD ELO (3)'!$A$7:$O$48,14))</f>
        <v/>
      </c>
      <c r="C15" s="197" t="str">
        <f>IF($E15="","",VLOOKUP($E15,'1MD ELO (3)'!$A$7:$O$48,15))</f>
        <v/>
      </c>
      <c r="D15" s="198" t="str">
        <f>IF($E15="","",VLOOKUP($E15,'1MD ELO (3)'!$A$7:$O$48,5))</f>
        <v/>
      </c>
      <c r="E15" s="199"/>
      <c r="F15" s="219" t="str">
        <f>UPPER(IF($E15="","",VLOOKUP($E15,'1MD ELO (3)'!$A$7:$O$48,2)))</f>
        <v/>
      </c>
      <c r="G15" s="219" t="str">
        <f>IF($E15="","",VLOOKUP($E15,'1MD ELO (3)'!$A$7:$O$48,3))</f>
        <v/>
      </c>
      <c r="H15" s="219"/>
      <c r="I15" s="219" t="str">
        <f>IF($E15="","",VLOOKUP($E15,'1MD ELO (3)'!$A$7:$O$48,4))</f>
        <v/>
      </c>
      <c r="J15" s="236"/>
      <c r="K15" s="202"/>
      <c r="L15" s="202"/>
      <c r="M15" s="202"/>
      <c r="N15" s="520"/>
      <c r="O15" s="202"/>
      <c r="P15" s="529"/>
      <c r="Q15" s="203"/>
      <c r="R15" s="204"/>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209"/>
      <c r="B16" s="210"/>
      <c r="C16" s="210"/>
      <c r="D16" s="211"/>
      <c r="E16" s="223"/>
      <c r="F16" s="213"/>
      <c r="G16" s="213"/>
      <c r="H16" s="214"/>
      <c r="I16" s="528" t="s">
        <v>59</v>
      </c>
      <c r="J16" s="216"/>
      <c r="K16" s="217" t="str">
        <f>UPPER(IF(OR(J16="a",J16="as"),F15,IF(OR(J16="b",J16="bs"),F17,)))</f>
        <v/>
      </c>
      <c r="L16" s="217"/>
      <c r="M16" s="202"/>
      <c r="N16" s="520"/>
      <c r="O16" s="203"/>
      <c r="P16" s="529"/>
      <c r="Q16" s="203"/>
      <c r="R16" s="204"/>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v>6</v>
      </c>
      <c r="B17" s="197" t="str">
        <f>IF($E17="","",VLOOKUP($E17,'1MD ELO (3)'!$A$7:$O$48,14))</f>
        <v/>
      </c>
      <c r="C17" s="197" t="str">
        <f>IF($E17="","",VLOOKUP($E17,'1MD ELO (3)'!$A$7:$O$48,15))</f>
        <v/>
      </c>
      <c r="D17" s="198" t="str">
        <f>IF($E17="","",VLOOKUP($E17,'1MD ELO (3)'!$A$7:$O$48,5))</f>
        <v/>
      </c>
      <c r="E17" s="199"/>
      <c r="F17" s="219" t="str">
        <f>UPPER(IF($E17="","",VLOOKUP($E17,'1MD ELO (3)'!$A$7:$O$48,2)))</f>
        <v/>
      </c>
      <c r="G17" s="219" t="str">
        <f>IF($E17="","",VLOOKUP($E17,'1MD ELO (3)'!$A$7:$O$48,3))</f>
        <v/>
      </c>
      <c r="H17" s="219"/>
      <c r="I17" s="219" t="str">
        <f>IF($E17="","",VLOOKUP($E17,'1MD ELO (3)'!$A$7:$O$48,4))</f>
        <v/>
      </c>
      <c r="J17" s="221"/>
      <c r="K17" s="202"/>
      <c r="L17" s="222"/>
      <c r="M17" s="202"/>
      <c r="N17" s="520"/>
      <c r="O17" s="203"/>
      <c r="P17" s="529"/>
      <c r="Q17" s="203"/>
      <c r="R17" s="204"/>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c r="B18" s="210"/>
      <c r="C18" s="210"/>
      <c r="D18" s="211"/>
      <c r="E18" s="223"/>
      <c r="F18" s="213"/>
      <c r="G18" s="213"/>
      <c r="H18" s="214"/>
      <c r="I18" s="213"/>
      <c r="J18" s="224"/>
      <c r="K18" s="215" t="s">
        <v>59</v>
      </c>
      <c r="L18" s="225"/>
      <c r="M18" s="217" t="str">
        <f>UPPER(IF(OR(L18="a",L18="as"),K16,IF(OR(L18="b",L18="bs"),K20,)))</f>
        <v/>
      </c>
      <c r="N18" s="521"/>
      <c r="O18" s="203"/>
      <c r="P18" s="529"/>
      <c r="Q18" s="203"/>
      <c r="R18" s="204"/>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v>7</v>
      </c>
      <c r="B19" s="197" t="str">
        <f>IF($E19="","",VLOOKUP($E19,'1MD ELO (3)'!$A$7:$O$48,14))</f>
        <v/>
      </c>
      <c r="C19" s="197" t="str">
        <f>IF($E19="","",VLOOKUP($E19,'1MD ELO (3)'!$A$7:$O$48,15))</f>
        <v/>
      </c>
      <c r="D19" s="198" t="str">
        <f>IF($E19="","",VLOOKUP($E19,'1MD ELO (3)'!$A$7:$O$48,5))</f>
        <v/>
      </c>
      <c r="E19" s="199"/>
      <c r="F19" s="219" t="str">
        <f>UPPER(IF($E19="","",VLOOKUP($E19,'1MD ELO (3)'!$A$7:$O$48,2)))</f>
        <v/>
      </c>
      <c r="G19" s="219" t="str">
        <f>IF($E19="","",VLOOKUP($E19,'1MD ELO (3)'!$A$7:$O$48,3))</f>
        <v/>
      </c>
      <c r="H19" s="219"/>
      <c r="I19" s="219" t="str">
        <f>IF($E19="","",VLOOKUP($E19,'1MD ELO (3)'!$A$7:$O$48,4))</f>
        <v/>
      </c>
      <c r="J19" s="201"/>
      <c r="K19" s="202"/>
      <c r="L19" s="228"/>
      <c r="M19" s="202"/>
      <c r="N19" s="227"/>
      <c r="O19" s="203"/>
      <c r="P19" s="529"/>
      <c r="Q19" s="203"/>
      <c r="R19" s="204"/>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03"/>
      <c r="P20" s="529"/>
      <c r="Q20" s="203"/>
      <c r="R20" s="204"/>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196">
        <v>8</v>
      </c>
      <c r="B21" s="197" t="str">
        <f>IF($E21="","",VLOOKUP($E21,'1MD ELO (3)'!$A$7:$O$48,14))</f>
        <v/>
      </c>
      <c r="C21" s="197" t="str">
        <f>IF($E21="","",VLOOKUP($E21,'1MD ELO (3)'!$A$7:$O$48,15))</f>
        <v/>
      </c>
      <c r="D21" s="198" t="str">
        <f>IF($E21="","",VLOOKUP($E21,'1MD ELO (3)'!$A$7:$O$48,5))</f>
        <v/>
      </c>
      <c r="E21" s="199"/>
      <c r="F21" s="200" t="str">
        <f>UPPER(IF($E21="","",VLOOKUP($E21,'1MD ELO (3)'!$A$7:$O$48,2)))</f>
        <v/>
      </c>
      <c r="G21" s="200" t="str">
        <f>IF($E21="","",VLOOKUP($E21,'1MD ELO (3)'!$A$7:$O$48,3))</f>
        <v/>
      </c>
      <c r="H21" s="200"/>
      <c r="I21" s="200" t="str">
        <f>IF($E21="","",VLOOKUP($E21,'1MD ELO (3)'!$A$7:$O$48,4))</f>
        <v/>
      </c>
      <c r="J21" s="231"/>
      <c r="K21" s="202"/>
      <c r="L21" s="202"/>
      <c r="M21" s="202"/>
      <c r="N21" s="227"/>
      <c r="O21" s="203"/>
      <c r="P21" s="529"/>
      <c r="Q21" s="203"/>
      <c r="R21" s="204"/>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09"/>
      <c r="B22" s="210"/>
      <c r="C22" s="210"/>
      <c r="D22" s="211"/>
      <c r="E22" s="212"/>
      <c r="F22" s="233"/>
      <c r="G22" s="233"/>
      <c r="H22" s="303"/>
      <c r="I22" s="233"/>
      <c r="J22" s="224"/>
      <c r="K22" s="202"/>
      <c r="L22" s="202"/>
      <c r="M22" s="202"/>
      <c r="N22" s="227"/>
      <c r="O22" s="215" t="s">
        <v>59</v>
      </c>
      <c r="P22" s="225"/>
      <c r="Q22" s="217" t="str">
        <f>UPPER(IF(OR(P22="a",P22="as"),O14,IF(OR(P22="b",P22="bs"),O30,)))</f>
        <v/>
      </c>
      <c r="R22" s="530"/>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v>9</v>
      </c>
      <c r="B23" s="197" t="str">
        <f>IF($E23="","",VLOOKUP($E23,'1MD ELO (3)'!$A$7:$O$48,14))</f>
        <v/>
      </c>
      <c r="C23" s="197" t="str">
        <f>IF($E23="","",VLOOKUP($E23,'1MD ELO (3)'!$A$7:$O$48,15))</f>
        <v/>
      </c>
      <c r="D23" s="198" t="str">
        <f>IF($E23="","",VLOOKUP($E23,'1MD ELO (3)'!$A$7:$O$48,5))</f>
        <v/>
      </c>
      <c r="E23" s="199"/>
      <c r="F23" s="200" t="str">
        <f>UPPER(IF($E23="","",VLOOKUP($E23,'1MD ELO (3)'!$A$7:$O$48,2)))</f>
        <v/>
      </c>
      <c r="G23" s="200" t="str">
        <f>IF($E23="","",VLOOKUP($E23,'1MD ELO (3)'!$A$7:$O$48,3))</f>
        <v/>
      </c>
      <c r="H23" s="200"/>
      <c r="I23" s="200" t="str">
        <f>IF($E23="","",VLOOKUP($E23,'1MD ELO (3)'!$A$7:$O$48,4))</f>
        <v/>
      </c>
      <c r="J23" s="201"/>
      <c r="K23" s="202"/>
      <c r="L23" s="202"/>
      <c r="M23" s="202"/>
      <c r="N23" s="227"/>
      <c r="O23" s="203"/>
      <c r="P23" s="52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209"/>
      <c r="B24" s="210"/>
      <c r="C24" s="210"/>
      <c r="D24" s="211"/>
      <c r="E24" s="212"/>
      <c r="F24" s="213"/>
      <c r="G24" s="213"/>
      <c r="H24" s="214"/>
      <c r="I24" s="215" t="s">
        <v>59</v>
      </c>
      <c r="J24" s="216"/>
      <c r="K24" s="217" t="str">
        <f>UPPER(IF(OR(J24="a",J24="as"),F23,IF(OR(J24="b",J24="bs"),F25,)))</f>
        <v/>
      </c>
      <c r="L24" s="217"/>
      <c r="M24" s="202"/>
      <c r="N24" s="227"/>
      <c r="O24" s="203"/>
      <c r="P24" s="529"/>
      <c r="Q24" s="203"/>
      <c r="R24" s="529"/>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v>10</v>
      </c>
      <c r="B25" s="197" t="str">
        <f>IF($E25="","",VLOOKUP($E25,'1MD ELO (3)'!$A$7:$O$48,14))</f>
        <v/>
      </c>
      <c r="C25" s="197" t="str">
        <f>IF($E25="","",VLOOKUP($E25,'1MD ELO (3)'!$A$7:$O$48,15))</f>
        <v/>
      </c>
      <c r="D25" s="198" t="str">
        <f>IF($E25="","",VLOOKUP($E25,'1MD ELO (3)'!$A$7:$O$48,5))</f>
        <v/>
      </c>
      <c r="E25" s="199"/>
      <c r="F25" s="219" t="str">
        <f>UPPER(IF($E25="","",VLOOKUP($E25,'1MD ELO (3)'!$A$7:$O$48,2)))</f>
        <v/>
      </c>
      <c r="G25" s="219" t="str">
        <f>IF($E25="","",VLOOKUP($E25,'1MD ELO (3)'!$A$7:$O$48,3))</f>
        <v/>
      </c>
      <c r="H25" s="219"/>
      <c r="I25" s="219" t="str">
        <f>IF($E25="","",VLOOKUP($E25,'1MD ELO (3)'!$A$7:$O$48,4))</f>
        <v/>
      </c>
      <c r="J25" s="221"/>
      <c r="K25" s="202"/>
      <c r="L25" s="222"/>
      <c r="M25" s="202"/>
      <c r="N25" s="227"/>
      <c r="O25" s="203"/>
      <c r="P25" s="529"/>
      <c r="Q25" s="203"/>
      <c r="R25" s="529"/>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c r="B26" s="210"/>
      <c r="C26" s="210"/>
      <c r="D26" s="211"/>
      <c r="E26" s="223"/>
      <c r="F26" s="213"/>
      <c r="G26" s="213"/>
      <c r="H26" s="214"/>
      <c r="I26" s="213"/>
      <c r="J26" s="224"/>
      <c r="K26" s="215" t="s">
        <v>59</v>
      </c>
      <c r="L26" s="225"/>
      <c r="M26" s="217" t="str">
        <f>UPPER(IF(OR(L26="a",L26="as"),K24,IF(OR(L26="b",L26="bs"),K28,)))</f>
        <v/>
      </c>
      <c r="N26" s="226"/>
      <c r="O26" s="203"/>
      <c r="P26" s="529"/>
      <c r="Q26" s="203"/>
      <c r="R26" s="529"/>
      <c r="S26" s="207"/>
      <c r="Y26"/>
      <c r="Z26"/>
      <c r="AA26"/>
      <c r="AB26"/>
      <c r="AC26"/>
      <c r="AD26"/>
      <c r="AE26"/>
      <c r="AF26"/>
      <c r="AG26"/>
      <c r="AH26"/>
      <c r="AI26"/>
      <c r="AJ26"/>
      <c r="AK26"/>
    </row>
    <row r="27" spans="1:37" s="63" customFormat="1" ht="9" customHeight="1" x14ac:dyDescent="0.25">
      <c r="A27" s="209">
        <v>11</v>
      </c>
      <c r="B27" s="197" t="str">
        <f>IF($E27="","",VLOOKUP($E27,'1MD ELO (3)'!$A$7:$O$48,14))</f>
        <v/>
      </c>
      <c r="C27" s="197" t="str">
        <f>IF($E27="","",VLOOKUP($E27,'1MD ELO (3)'!$A$7:$O$48,15))</f>
        <v/>
      </c>
      <c r="D27" s="198" t="str">
        <f>IF($E27="","",VLOOKUP($E27,'1MD ELO (3)'!$A$7:$O$48,5))</f>
        <v/>
      </c>
      <c r="E27" s="199"/>
      <c r="F27" s="219" t="str">
        <f>UPPER(IF($E27="","",VLOOKUP($E27,'1MD ELO (3)'!$A$7:$O$48,2)))</f>
        <v/>
      </c>
      <c r="G27" s="219" t="str">
        <f>IF($E27="","",VLOOKUP($E27,'1MD ELO (3)'!$A$7:$O$48,3))</f>
        <v/>
      </c>
      <c r="H27" s="219"/>
      <c r="I27" s="219" t="str">
        <f>IF($E27="","",VLOOKUP($E27,'1MD ELO (3)'!$A$7:$O$48,4))</f>
        <v/>
      </c>
      <c r="J27" s="201"/>
      <c r="K27" s="202"/>
      <c r="L27" s="228"/>
      <c r="M27" s="202"/>
      <c r="N27" s="520"/>
      <c r="O27" s="203"/>
      <c r="P27" s="529"/>
      <c r="Q27" s="203"/>
      <c r="R27" s="529"/>
      <c r="S27" s="207"/>
      <c r="Y27"/>
      <c r="Z27"/>
      <c r="AA27"/>
      <c r="AB27"/>
      <c r="AC27"/>
      <c r="AD27"/>
      <c r="AE27"/>
      <c r="AF27"/>
      <c r="AG27"/>
      <c r="AH27"/>
      <c r="AI27"/>
      <c r="AJ27"/>
      <c r="AK27"/>
    </row>
    <row r="28" spans="1:37" s="63" customFormat="1" ht="9" customHeight="1" x14ac:dyDescent="0.25">
      <c r="A28" s="234"/>
      <c r="B28" s="210"/>
      <c r="C28" s="210"/>
      <c r="D28" s="211"/>
      <c r="E28" s="223"/>
      <c r="F28" s="213"/>
      <c r="G28" s="213"/>
      <c r="H28" s="214"/>
      <c r="I28" s="528" t="s">
        <v>59</v>
      </c>
      <c r="J28" s="216"/>
      <c r="K28" s="217" t="str">
        <f>UPPER(IF(OR(J28="a",J28="as"),F27,IF(OR(J28="b",J28="bs"),F29,)))</f>
        <v/>
      </c>
      <c r="L28" s="230"/>
      <c r="M28" s="202"/>
      <c r="N28" s="520"/>
      <c r="O28" s="203"/>
      <c r="P28" s="529"/>
      <c r="Q28" s="203"/>
      <c r="R28" s="529"/>
      <c r="S28" s="207"/>
    </row>
    <row r="29" spans="1:37" s="63" customFormat="1" ht="9" customHeight="1" x14ac:dyDescent="0.25">
      <c r="A29" s="209">
        <v>12</v>
      </c>
      <c r="B29" s="197" t="str">
        <f>IF($E29="","",VLOOKUP($E29,'1MD ELO (3)'!$A$7:$O$48,14))</f>
        <v/>
      </c>
      <c r="C29" s="197" t="str">
        <f>IF($E29="","",VLOOKUP($E29,'1MD ELO (3)'!$A$7:$O$48,15))</f>
        <v/>
      </c>
      <c r="D29" s="198" t="str">
        <f>IF($E29="","",VLOOKUP($E29,'1MD ELO (3)'!$A$7:$O$48,5))</f>
        <v/>
      </c>
      <c r="E29" s="199"/>
      <c r="F29" s="219" t="str">
        <f>UPPER(IF($E29="","",VLOOKUP($E29,'1MD ELO (3)'!$A$7:$O$48,2)))</f>
        <v/>
      </c>
      <c r="G29" s="219" t="str">
        <f>IF($E29="","",VLOOKUP($E29,'1MD ELO (3)'!$A$7:$O$48,3))</f>
        <v/>
      </c>
      <c r="H29" s="219"/>
      <c r="I29" s="219" t="str">
        <f>IF($E29="","",VLOOKUP($E29,'1MD ELO (3)'!$A$7:$O$48,4))</f>
        <v/>
      </c>
      <c r="J29" s="231"/>
      <c r="K29" s="202"/>
      <c r="L29" s="202"/>
      <c r="M29" s="202"/>
      <c r="N29" s="520"/>
      <c r="O29" s="203"/>
      <c r="P29" s="529"/>
      <c r="Q29" s="203"/>
      <c r="R29" s="529"/>
      <c r="S29" s="207"/>
    </row>
    <row r="30" spans="1:37" s="63" customFormat="1" ht="9" customHeight="1" x14ac:dyDescent="0.25">
      <c r="A30" s="209"/>
      <c r="B30" s="210"/>
      <c r="C30" s="210"/>
      <c r="D30" s="211"/>
      <c r="E30" s="223"/>
      <c r="F30" s="213"/>
      <c r="G30" s="213"/>
      <c r="H30" s="214"/>
      <c r="I30" s="213"/>
      <c r="J30" s="224"/>
      <c r="K30" s="202"/>
      <c r="L30" s="202"/>
      <c r="M30" s="215" t="s">
        <v>59</v>
      </c>
      <c r="N30" s="225"/>
      <c r="O30" s="217" t="str">
        <f>UPPER(IF(OR(N30="a",N30="as"),M26,IF(OR(N30="b",N30="bs"),M34,)))</f>
        <v/>
      </c>
      <c r="P30" s="531"/>
      <c r="Q30" s="203"/>
      <c r="R30" s="529"/>
      <c r="S30" s="207"/>
    </row>
    <row r="31" spans="1:37" s="63" customFormat="1" ht="9" customHeight="1" x14ac:dyDescent="0.25">
      <c r="A31" s="209">
        <v>13</v>
      </c>
      <c r="B31" s="197" t="str">
        <f>IF($E31="","",VLOOKUP($E31,'1MD ELO (3)'!$A$7:$O$48,14))</f>
        <v/>
      </c>
      <c r="C31" s="197" t="str">
        <f>IF($E31="","",VLOOKUP($E31,'1MD ELO (3)'!$A$7:$O$48,15))</f>
        <v/>
      </c>
      <c r="D31" s="198" t="str">
        <f>IF($E31="","",VLOOKUP($E31,'1MD ELO (3)'!$A$7:$O$48,5))</f>
        <v/>
      </c>
      <c r="E31" s="199"/>
      <c r="F31" s="219" t="str">
        <f>UPPER(IF($E31="","",VLOOKUP($E31,'1MD ELO (3)'!$A$7:$O$48,2)))</f>
        <v/>
      </c>
      <c r="G31" s="219" t="str">
        <f>IF($E31="","",VLOOKUP($E31,'1MD ELO (3)'!$A$7:$O$48,3))</f>
        <v/>
      </c>
      <c r="H31" s="219"/>
      <c r="I31" s="219" t="str">
        <f>IF($E31="","",VLOOKUP($E31,'1MD ELO (3)'!$A$7:$O$48,4))</f>
        <v/>
      </c>
      <c r="J31" s="236"/>
      <c r="K31" s="202"/>
      <c r="L31" s="202"/>
      <c r="M31" s="202"/>
      <c r="N31" s="520"/>
      <c r="O31" s="202"/>
      <c r="P31" s="204"/>
      <c r="Q31" s="203"/>
      <c r="R31" s="529"/>
      <c r="S31" s="207"/>
    </row>
    <row r="32" spans="1:37" s="63" customFormat="1" ht="9" customHeight="1" x14ac:dyDescent="0.25">
      <c r="A32" s="209"/>
      <c r="B32" s="210"/>
      <c r="C32" s="210"/>
      <c r="D32" s="211"/>
      <c r="E32" s="223"/>
      <c r="F32" s="213"/>
      <c r="G32" s="213"/>
      <c r="H32" s="214"/>
      <c r="I32" s="528" t="s">
        <v>59</v>
      </c>
      <c r="J32" s="216"/>
      <c r="K32" s="217" t="str">
        <f>UPPER(IF(OR(J32="a",J32="as"),F31,IF(OR(J32="b",J32="bs"),F33,)))</f>
        <v/>
      </c>
      <c r="L32" s="217"/>
      <c r="M32" s="202"/>
      <c r="N32" s="520"/>
      <c r="O32" s="203"/>
      <c r="P32" s="204"/>
      <c r="Q32" s="203"/>
      <c r="R32" s="529"/>
      <c r="S32" s="207"/>
    </row>
    <row r="33" spans="1:19" s="63" customFormat="1" ht="9" customHeight="1" x14ac:dyDescent="0.25">
      <c r="A33" s="209">
        <v>14</v>
      </c>
      <c r="B33" s="197" t="str">
        <f>IF($E33="","",VLOOKUP($E33,'1MD ELO (3)'!$A$7:$O$48,14))</f>
        <v/>
      </c>
      <c r="C33" s="197" t="str">
        <f>IF($E33="","",VLOOKUP($E33,'1MD ELO (3)'!$A$7:$O$48,15))</f>
        <v/>
      </c>
      <c r="D33" s="198" t="str">
        <f>IF($E33="","",VLOOKUP($E33,'1MD ELO (3)'!$A$7:$O$48,5))</f>
        <v/>
      </c>
      <c r="E33" s="199"/>
      <c r="F33" s="219" t="str">
        <f>UPPER(IF($E33="","",VLOOKUP($E33,'1MD ELO (3)'!$A$7:$O$48,2)))</f>
        <v/>
      </c>
      <c r="G33" s="219" t="str">
        <f>IF($E33="","",VLOOKUP($E33,'1MD ELO (3)'!$A$7:$O$48,3))</f>
        <v/>
      </c>
      <c r="H33" s="219"/>
      <c r="I33" s="219" t="str">
        <f>IF($E33="","",VLOOKUP($E33,'1MD ELO (3)'!$A$7:$O$48,4))</f>
        <v/>
      </c>
      <c r="J33" s="221"/>
      <c r="K33" s="202"/>
      <c r="L33" s="222"/>
      <c r="M33" s="202"/>
      <c r="N33" s="520"/>
      <c r="O33" s="203"/>
      <c r="P33" s="204"/>
      <c r="Q33" s="203"/>
      <c r="R33" s="529"/>
      <c r="S33" s="207"/>
    </row>
    <row r="34" spans="1:19" s="63" customFormat="1" ht="9" customHeight="1" x14ac:dyDescent="0.25">
      <c r="A34" s="209"/>
      <c r="B34" s="210"/>
      <c r="C34" s="210"/>
      <c r="D34" s="211"/>
      <c r="E34" s="223"/>
      <c r="F34" s="213"/>
      <c r="G34" s="213"/>
      <c r="H34" s="214"/>
      <c r="I34" s="213"/>
      <c r="J34" s="224"/>
      <c r="K34" s="215" t="s">
        <v>59</v>
      </c>
      <c r="L34" s="225"/>
      <c r="M34" s="217" t="str">
        <f>UPPER(IF(OR(L34="a",L34="as"),K32,IF(OR(L34="b",L34="bs"),K36,)))</f>
        <v/>
      </c>
      <c r="N34" s="521"/>
      <c r="O34" s="203"/>
      <c r="P34" s="204"/>
      <c r="Q34" s="203"/>
      <c r="R34" s="529"/>
      <c r="S34" s="207"/>
    </row>
    <row r="35" spans="1:19" s="63" customFormat="1" ht="9" customHeight="1" x14ac:dyDescent="0.25">
      <c r="A35" s="209">
        <v>15</v>
      </c>
      <c r="B35" s="197" t="str">
        <f>IF($E35="","",VLOOKUP($E35,'1MD ELO (3)'!$A$7:$O$48,14))</f>
        <v/>
      </c>
      <c r="C35" s="197" t="str">
        <f>IF($E35="","",VLOOKUP($E35,'1MD ELO (3)'!$A$7:$O$48,15))</f>
        <v/>
      </c>
      <c r="D35" s="198" t="str">
        <f>IF($E35="","",VLOOKUP($E35,'1MD ELO (3)'!$A$7:$O$48,5))</f>
        <v/>
      </c>
      <c r="E35" s="199"/>
      <c r="F35" s="219" t="str">
        <f>UPPER(IF($E35="","",VLOOKUP($E35,'1MD ELO (3)'!$A$7:$O$48,2)))</f>
        <v/>
      </c>
      <c r="G35" s="219" t="str">
        <f>IF($E35="","",VLOOKUP($E35,'1MD ELO (3)'!$A$7:$O$48,3))</f>
        <v/>
      </c>
      <c r="H35" s="219"/>
      <c r="I35" s="219" t="str">
        <f>IF($E35="","",VLOOKUP($E35,'1MD ELO (3)'!$A$7:$O$48,4))</f>
        <v/>
      </c>
      <c r="J35" s="201"/>
      <c r="K35" s="202"/>
      <c r="L35" s="228"/>
      <c r="M35" s="202"/>
      <c r="N35" s="227"/>
      <c r="O35" s="203"/>
      <c r="P35" s="204"/>
      <c r="Q35" s="203"/>
      <c r="R35" s="529"/>
      <c r="S35" s="207"/>
    </row>
    <row r="36" spans="1:19" s="63" customFormat="1" ht="9" customHeight="1" x14ac:dyDescent="0.25">
      <c r="A36" s="209"/>
      <c r="B36" s="210"/>
      <c r="C36" s="210"/>
      <c r="D36" s="211"/>
      <c r="E36" s="212"/>
      <c r="F36" s="213"/>
      <c r="G36" s="213"/>
      <c r="H36" s="214"/>
      <c r="I36" s="215" t="s">
        <v>59</v>
      </c>
      <c r="J36" s="216"/>
      <c r="K36" s="217" t="str">
        <f>UPPER(IF(OR(J36="a",J36="as"),F35,IF(OR(J36="b",J36="bs"),F37,)))</f>
        <v/>
      </c>
      <c r="L36" s="230"/>
      <c r="M36" s="202"/>
      <c r="N36" s="227"/>
      <c r="O36" s="203"/>
      <c r="P36" s="204"/>
      <c r="Q36" s="203"/>
      <c r="R36" s="529"/>
      <c r="S36" s="207"/>
    </row>
    <row r="37" spans="1:19" s="63" customFormat="1" ht="9" customHeight="1" x14ac:dyDescent="0.25">
      <c r="A37" s="196">
        <v>16</v>
      </c>
      <c r="B37" s="197" t="str">
        <f>IF($E37="","",VLOOKUP($E37,'1MD ELO (3)'!$A$7:$O$48,14))</f>
        <v/>
      </c>
      <c r="C37" s="197" t="str">
        <f>IF($E37="","",VLOOKUP($E37,'1MD ELO (3)'!$A$7:$O$48,15))</f>
        <v/>
      </c>
      <c r="D37" s="198" t="str">
        <f>IF($E37="","",VLOOKUP($E37,'1MD ELO (3)'!$A$7:$O$48,5))</f>
        <v/>
      </c>
      <c r="E37" s="199"/>
      <c r="F37" s="200" t="str">
        <f>UPPER(IF($E37="","",VLOOKUP($E37,'1MD ELO (3)'!$A$7:$O$48,2)))</f>
        <v/>
      </c>
      <c r="G37" s="200" t="str">
        <f>IF($E37="","",VLOOKUP($E37,'1MD ELO (3)'!$A$7:$O$48,3))</f>
        <v/>
      </c>
      <c r="H37" s="200"/>
      <c r="I37" s="200" t="str">
        <f>IF($E37="","",VLOOKUP($E37,'1MD ELO (3)'!$A$7:$O$48,4))</f>
        <v/>
      </c>
      <c r="J37" s="231"/>
      <c r="K37" s="202"/>
      <c r="L37" s="202"/>
      <c r="M37" s="202"/>
      <c r="N37" s="227"/>
      <c r="O37" s="204"/>
      <c r="P37" s="204"/>
      <c r="Q37" s="203"/>
      <c r="R37" s="529"/>
      <c r="S37" s="207"/>
    </row>
    <row r="38" spans="1:19" s="63" customFormat="1" ht="9" customHeight="1" x14ac:dyDescent="0.25">
      <c r="A38" s="209"/>
      <c r="B38" s="210"/>
      <c r="C38" s="210"/>
      <c r="D38" s="211"/>
      <c r="E38" s="212"/>
      <c r="F38" s="213"/>
      <c r="G38" s="213"/>
      <c r="H38" s="214"/>
      <c r="I38" s="213"/>
      <c r="J38" s="224"/>
      <c r="K38" s="202"/>
      <c r="L38" s="202"/>
      <c r="M38" s="202"/>
      <c r="N38" s="227"/>
      <c r="O38" s="532" t="s">
        <v>159</v>
      </c>
      <c r="P38" s="533"/>
      <c r="Q38" s="217" t="str">
        <f>UPPER(IF(OR(P39="a",P39="as"),Q22,IF(OR(P39="b",P39="bs"),Q54,)))</f>
        <v/>
      </c>
      <c r="R38" s="534"/>
      <c r="S38" s="207"/>
    </row>
    <row r="39" spans="1:19" s="63" customFormat="1" ht="9" customHeight="1" x14ac:dyDescent="0.25">
      <c r="A39" s="196">
        <v>17</v>
      </c>
      <c r="B39" s="197" t="str">
        <f>IF($E39="","",VLOOKUP($E39,'1MD ELO (3)'!$A$7:$O$48,14))</f>
        <v/>
      </c>
      <c r="C39" s="197" t="str">
        <f>IF($E39="","",VLOOKUP($E39,'1MD ELO (3)'!$A$7:$O$48,15))</f>
        <v/>
      </c>
      <c r="D39" s="198" t="str">
        <f>IF($E39="","",VLOOKUP($E39,'1MD ELO (3)'!$A$7:$O$48,5))</f>
        <v/>
      </c>
      <c r="E39" s="199"/>
      <c r="F39" s="200" t="str">
        <f>UPPER(IF($E39="","",VLOOKUP($E39,'1MD ELO (3)'!$A$7:$O$48,2)))</f>
        <v/>
      </c>
      <c r="G39" s="200" t="str">
        <f>IF($E39="","",VLOOKUP($E39,'1MD ELO (3)'!$A$7:$O$48,3))</f>
        <v/>
      </c>
      <c r="H39" s="200"/>
      <c r="I39" s="200" t="str">
        <f>IF($E39="","",VLOOKUP($E39,'1MD ELO (3)'!$A$7:$O$48,4))</f>
        <v/>
      </c>
      <c r="J39" s="201"/>
      <c r="K39" s="202"/>
      <c r="L39" s="202"/>
      <c r="M39" s="202"/>
      <c r="N39" s="227"/>
      <c r="O39" s="215" t="s">
        <v>59</v>
      </c>
      <c r="P39" s="299"/>
      <c r="Q39" s="202"/>
      <c r="R39" s="529"/>
      <c r="S39" s="207"/>
    </row>
    <row r="40" spans="1:19" s="63" customFormat="1" ht="9" customHeight="1" x14ac:dyDescent="0.25">
      <c r="A40" s="209"/>
      <c r="B40" s="210"/>
      <c r="C40" s="210"/>
      <c r="D40" s="211"/>
      <c r="E40" s="212"/>
      <c r="F40" s="213"/>
      <c r="G40" s="213"/>
      <c r="H40" s="214"/>
      <c r="I40" s="215" t="s">
        <v>59</v>
      </c>
      <c r="J40" s="216"/>
      <c r="K40" s="217" t="str">
        <f>UPPER(IF(OR(J40="a",J40="as"),F39,IF(OR(J40="b",J40="bs"),F41,)))</f>
        <v/>
      </c>
      <c r="L40" s="217"/>
      <c r="M40" s="202"/>
      <c r="N40" s="227"/>
      <c r="O40" s="203"/>
      <c r="P40" s="204"/>
      <c r="Q40" s="203"/>
      <c r="R40" s="529"/>
      <c r="S40" s="207"/>
    </row>
    <row r="41" spans="1:19" s="63" customFormat="1" ht="9" customHeight="1" x14ac:dyDescent="0.25">
      <c r="A41" s="209">
        <v>18</v>
      </c>
      <c r="B41" s="197" t="str">
        <f>IF($E41="","",VLOOKUP($E41,'1MD ELO (3)'!$A$7:$O$48,14))</f>
        <v/>
      </c>
      <c r="C41" s="197" t="str">
        <f>IF($E41="","",VLOOKUP($E41,'1MD ELO (3)'!$A$7:$O$48,15))</f>
        <v/>
      </c>
      <c r="D41" s="198" t="str">
        <f>IF($E41="","",VLOOKUP($E41,'1MD ELO (3)'!$A$7:$O$48,5))</f>
        <v/>
      </c>
      <c r="E41" s="199"/>
      <c r="F41" s="219" t="str">
        <f>UPPER(IF($E41="","",VLOOKUP($E41,'1MD ELO (3)'!$A$7:$O$48,2)))</f>
        <v/>
      </c>
      <c r="G41" s="219" t="str">
        <f>IF($E41="","",VLOOKUP($E41,'1MD ELO (3)'!$A$7:$O$48,3))</f>
        <v/>
      </c>
      <c r="H41" s="219"/>
      <c r="I41" s="219" t="str">
        <f>IF($E41="","",VLOOKUP($E41,'1MD ELO (3)'!$A$7:$O$48,4))</f>
        <v/>
      </c>
      <c r="J41" s="221"/>
      <c r="K41" s="202"/>
      <c r="L41" s="222"/>
      <c r="M41" s="202"/>
      <c r="N41" s="227"/>
      <c r="O41" s="203"/>
      <c r="P41" s="204"/>
      <c r="Q41" s="726" t="str">
        <f>IF(Y3="","",CONCATENATE(AB1," pont"))</f>
        <v/>
      </c>
      <c r="R41" s="726"/>
      <c r="S41" s="207"/>
    </row>
    <row r="42" spans="1:19" s="63" customFormat="1" ht="9" customHeight="1" x14ac:dyDescent="0.25">
      <c r="A42" s="209"/>
      <c r="B42" s="210"/>
      <c r="C42" s="210"/>
      <c r="D42" s="211"/>
      <c r="E42" s="223"/>
      <c r="F42" s="213"/>
      <c r="G42" s="213"/>
      <c r="H42" s="214"/>
      <c r="I42" s="213"/>
      <c r="J42" s="224"/>
      <c r="K42" s="215" t="s">
        <v>59</v>
      </c>
      <c r="L42" s="225"/>
      <c r="M42" s="217" t="str">
        <f>UPPER(IF(OR(L42="a",L42="as"),K40,IF(OR(L42="b",L42="bs"),K44,)))</f>
        <v/>
      </c>
      <c r="N42" s="226"/>
      <c r="O42" s="203"/>
      <c r="P42" s="204"/>
      <c r="Q42" s="203"/>
      <c r="R42" s="529"/>
      <c r="S42" s="207"/>
    </row>
    <row r="43" spans="1:19" s="63" customFormat="1" ht="9" customHeight="1" x14ac:dyDescent="0.25">
      <c r="A43" s="209">
        <v>19</v>
      </c>
      <c r="B43" s="197" t="str">
        <f>IF($E43="","",VLOOKUP($E43,'1MD ELO (3)'!$A$7:$O$48,14))</f>
        <v/>
      </c>
      <c r="C43" s="197" t="str">
        <f>IF($E43="","",VLOOKUP($E43,'1MD ELO (3)'!$A$7:$O$48,15))</f>
        <v/>
      </c>
      <c r="D43" s="198" t="str">
        <f>IF($E43="","",VLOOKUP($E43,'1MD ELO (3)'!$A$7:$O$48,5))</f>
        <v/>
      </c>
      <c r="E43" s="199"/>
      <c r="F43" s="219" t="str">
        <f>UPPER(IF($E43="","",VLOOKUP($E43,'1MD ELO (3)'!$A$7:$O$48,2)))</f>
        <v/>
      </c>
      <c r="G43" s="219" t="str">
        <f>IF($E43="","",VLOOKUP($E43,'1MD ELO (3)'!$A$7:$O$48,3))</f>
        <v/>
      </c>
      <c r="H43" s="219"/>
      <c r="I43" s="219" t="str">
        <f>IF($E43="","",VLOOKUP($E43,'1MD ELO (3)'!$A$7:$O$48,4))</f>
        <v/>
      </c>
      <c r="J43" s="201"/>
      <c r="K43" s="202"/>
      <c r="L43" s="228"/>
      <c r="M43" s="202"/>
      <c r="N43" s="520"/>
      <c r="O43" s="203"/>
      <c r="P43" s="204"/>
      <c r="Q43" s="203"/>
      <c r="R43" s="529"/>
      <c r="S43" s="207"/>
    </row>
    <row r="44" spans="1:19" s="63" customFormat="1" ht="9" customHeight="1" x14ac:dyDescent="0.25">
      <c r="A44" s="209"/>
      <c r="B44" s="210"/>
      <c r="C44" s="210"/>
      <c r="D44" s="211"/>
      <c r="E44" s="223"/>
      <c r="F44" s="213"/>
      <c r="G44" s="213"/>
      <c r="H44" s="214"/>
      <c r="I44" s="528" t="s">
        <v>59</v>
      </c>
      <c r="J44" s="216"/>
      <c r="K44" s="217" t="str">
        <f>UPPER(IF(OR(J44="a",J44="as"),F43,IF(OR(J44="b",J44="bs"),F45,)))</f>
        <v/>
      </c>
      <c r="L44" s="230"/>
      <c r="M44" s="202"/>
      <c r="N44" s="520"/>
      <c r="O44" s="203"/>
      <c r="P44" s="204"/>
      <c r="Q44" s="203"/>
      <c r="R44" s="529"/>
      <c r="S44" s="207"/>
    </row>
    <row r="45" spans="1:19" s="63" customFormat="1" ht="9" customHeight="1" x14ac:dyDescent="0.25">
      <c r="A45" s="209">
        <v>20</v>
      </c>
      <c r="B45" s="197" t="str">
        <f>IF($E45="","",VLOOKUP($E45,'1MD ELO (3)'!$A$7:$O$48,14))</f>
        <v/>
      </c>
      <c r="C45" s="197" t="str">
        <f>IF($E45="","",VLOOKUP($E45,'1MD ELO (3)'!$A$7:$O$48,15))</f>
        <v/>
      </c>
      <c r="D45" s="198" t="str">
        <f>IF($E45="","",VLOOKUP($E45,'1MD ELO (3)'!$A$7:$O$48,5))</f>
        <v/>
      </c>
      <c r="E45" s="199"/>
      <c r="F45" s="219" t="str">
        <f>UPPER(IF($E45="","",VLOOKUP($E45,'1MD ELO (3)'!$A$7:$O$48,2)))</f>
        <v/>
      </c>
      <c r="G45" s="219" t="str">
        <f>IF($E45="","",VLOOKUP($E45,'1MD ELO (3)'!$A$7:$O$48,3))</f>
        <v/>
      </c>
      <c r="H45" s="219"/>
      <c r="I45" s="219" t="str">
        <f>IF($E45="","",VLOOKUP($E45,'1MD ELO (3)'!$A$7:$O$48,4))</f>
        <v/>
      </c>
      <c r="J45" s="231"/>
      <c r="K45" s="202"/>
      <c r="L45" s="202"/>
      <c r="M45" s="202"/>
      <c r="N45" s="520"/>
      <c r="O45" s="203"/>
      <c r="P45" s="204"/>
      <c r="Q45" s="203"/>
      <c r="R45" s="529"/>
      <c r="S45" s="207"/>
    </row>
    <row r="46" spans="1:19" s="63" customFormat="1" ht="9" customHeight="1" x14ac:dyDescent="0.25">
      <c r="A46" s="209"/>
      <c r="B46" s="210"/>
      <c r="C46" s="210"/>
      <c r="D46" s="211"/>
      <c r="E46" s="223"/>
      <c r="F46" s="213"/>
      <c r="G46" s="213"/>
      <c r="H46" s="214"/>
      <c r="I46" s="213"/>
      <c r="J46" s="224"/>
      <c r="K46" s="202"/>
      <c r="L46" s="202"/>
      <c r="M46" s="215" t="s">
        <v>59</v>
      </c>
      <c r="N46" s="225"/>
      <c r="O46" s="217" t="str">
        <f>UPPER(IF(OR(N46="a",N46="as"),M42,IF(OR(N46="b",N46="bs"),M50,)))</f>
        <v/>
      </c>
      <c r="P46" s="530"/>
      <c r="Q46" s="203"/>
      <c r="R46" s="529"/>
      <c r="S46" s="207"/>
    </row>
    <row r="47" spans="1:19" s="63" customFormat="1" ht="9" customHeight="1" x14ac:dyDescent="0.25">
      <c r="A47" s="209">
        <v>21</v>
      </c>
      <c r="B47" s="197" t="str">
        <f>IF($E47="","",VLOOKUP($E47,'1MD ELO (3)'!$A$7:$O$48,14))</f>
        <v/>
      </c>
      <c r="C47" s="197" t="str">
        <f>IF($E47="","",VLOOKUP($E47,'1MD ELO (3)'!$A$7:$O$48,15))</f>
        <v/>
      </c>
      <c r="D47" s="198" t="str">
        <f>IF($E47="","",VLOOKUP($E47,'1MD ELO (3)'!$A$7:$O$48,5))</f>
        <v/>
      </c>
      <c r="E47" s="199"/>
      <c r="F47" s="219" t="str">
        <f>UPPER(IF($E47="","",VLOOKUP($E47,'1MD ELO (3)'!$A$7:$O$48,2)))</f>
        <v/>
      </c>
      <c r="G47" s="219" t="str">
        <f>IF($E47="","",VLOOKUP($E47,'1MD ELO (3)'!$A$7:$O$48,3))</f>
        <v/>
      </c>
      <c r="H47" s="219"/>
      <c r="I47" s="219" t="str">
        <f>IF($E47="","",VLOOKUP($E47,'1MD ELO (3)'!$A$7:$O$48,4))</f>
        <v/>
      </c>
      <c r="J47" s="236"/>
      <c r="K47" s="202"/>
      <c r="L47" s="202"/>
      <c r="M47" s="202"/>
      <c r="N47" s="520"/>
      <c r="O47" s="202"/>
      <c r="P47" s="529"/>
      <c r="Q47" s="203"/>
      <c r="R47" s="529"/>
      <c r="S47" s="207"/>
    </row>
    <row r="48" spans="1:19" s="63" customFormat="1" ht="9" customHeight="1" x14ac:dyDescent="0.25">
      <c r="A48" s="209"/>
      <c r="B48" s="210"/>
      <c r="C48" s="210"/>
      <c r="D48" s="211"/>
      <c r="E48" s="223"/>
      <c r="F48" s="213"/>
      <c r="G48" s="213"/>
      <c r="H48" s="214"/>
      <c r="I48" s="528" t="s">
        <v>59</v>
      </c>
      <c r="J48" s="216"/>
      <c r="K48" s="217" t="str">
        <f>UPPER(IF(OR(J48="a",J48="as"),F47,IF(OR(J48="b",J48="bs"),F49,)))</f>
        <v/>
      </c>
      <c r="L48" s="217"/>
      <c r="M48" s="202"/>
      <c r="N48" s="520"/>
      <c r="O48" s="203"/>
      <c r="P48" s="529"/>
      <c r="Q48" s="203"/>
      <c r="R48" s="529"/>
      <c r="S48" s="207"/>
    </row>
    <row r="49" spans="1:19" s="63" customFormat="1" ht="9" customHeight="1" x14ac:dyDescent="0.25">
      <c r="A49" s="209">
        <v>22</v>
      </c>
      <c r="B49" s="197" t="str">
        <f>IF($E49="","",VLOOKUP($E49,'1MD ELO (3)'!$A$7:$O$48,14))</f>
        <v/>
      </c>
      <c r="C49" s="197" t="str">
        <f>IF($E49="","",VLOOKUP($E49,'1MD ELO (3)'!$A$7:$O$48,15))</f>
        <v/>
      </c>
      <c r="D49" s="198" t="str">
        <f>IF($E49="","",VLOOKUP($E49,'1MD ELO (3)'!$A$7:$O$48,5))</f>
        <v/>
      </c>
      <c r="E49" s="199"/>
      <c r="F49" s="219" t="str">
        <f>UPPER(IF($E49="","",VLOOKUP($E49,'1MD ELO (3)'!$A$7:$O$48,2)))</f>
        <v/>
      </c>
      <c r="G49" s="219" t="str">
        <f>IF($E49="","",VLOOKUP($E49,'1MD ELO (3)'!$A$7:$O$48,3))</f>
        <v/>
      </c>
      <c r="H49" s="219"/>
      <c r="I49" s="219" t="str">
        <f>IF($E49="","",VLOOKUP($E49,'1MD ELO (3)'!$A$7:$O$48,4))</f>
        <v/>
      </c>
      <c r="J49" s="221"/>
      <c r="K49" s="202"/>
      <c r="L49" s="222"/>
      <c r="M49" s="202"/>
      <c r="N49" s="520"/>
      <c r="O49" s="203"/>
      <c r="P49" s="529"/>
      <c r="Q49" s="203"/>
      <c r="R49" s="529"/>
      <c r="S49" s="207"/>
    </row>
    <row r="50" spans="1:19" s="63" customFormat="1" ht="9" customHeight="1" x14ac:dyDescent="0.25">
      <c r="A50" s="209"/>
      <c r="B50" s="210"/>
      <c r="C50" s="210"/>
      <c r="D50" s="211"/>
      <c r="E50" s="223"/>
      <c r="F50" s="213"/>
      <c r="G50" s="213"/>
      <c r="H50" s="214"/>
      <c r="I50" s="213"/>
      <c r="J50" s="224"/>
      <c r="K50" s="215" t="s">
        <v>59</v>
      </c>
      <c r="L50" s="225"/>
      <c r="M50" s="217" t="str">
        <f>UPPER(IF(OR(L50="a",L50="as"),K48,IF(OR(L50="b",L50="bs"),K52,)))</f>
        <v/>
      </c>
      <c r="N50" s="521"/>
      <c r="O50" s="203"/>
      <c r="P50" s="529"/>
      <c r="Q50" s="203"/>
      <c r="R50" s="529"/>
      <c r="S50" s="207"/>
    </row>
    <row r="51" spans="1:19" s="63" customFormat="1" ht="9" customHeight="1" x14ac:dyDescent="0.25">
      <c r="A51" s="209">
        <v>23</v>
      </c>
      <c r="B51" s="197" t="str">
        <f>IF($E51="","",VLOOKUP($E51,'1MD ELO (3)'!$A$7:$O$48,14))</f>
        <v/>
      </c>
      <c r="C51" s="197" t="str">
        <f>IF($E51="","",VLOOKUP($E51,'1MD ELO (3)'!$A$7:$O$48,15))</f>
        <v/>
      </c>
      <c r="D51" s="198" t="str">
        <f>IF($E51="","",VLOOKUP($E51,'1MD ELO (3)'!$A$7:$O$48,5))</f>
        <v/>
      </c>
      <c r="E51" s="199"/>
      <c r="F51" s="219" t="str">
        <f>UPPER(IF($E51="","",VLOOKUP($E51,'1MD ELO (3)'!$A$7:$O$48,2)))</f>
        <v/>
      </c>
      <c r="G51" s="219" t="str">
        <f>IF($E51="","",VLOOKUP($E51,'1MD ELO (3)'!$A$7:$O$48,3))</f>
        <v/>
      </c>
      <c r="H51" s="219"/>
      <c r="I51" s="219" t="str">
        <f>IF($E51="","",VLOOKUP($E51,'1MD ELO (3)'!$A$7:$O$48,4))</f>
        <v/>
      </c>
      <c r="J51" s="201"/>
      <c r="K51" s="202"/>
      <c r="L51" s="228"/>
      <c r="M51" s="202"/>
      <c r="N51" s="227"/>
      <c r="O51" s="203"/>
      <c r="P51" s="529"/>
      <c r="Q51" s="203"/>
      <c r="R51" s="529"/>
      <c r="S51" s="207"/>
    </row>
    <row r="52" spans="1:19" s="63" customFormat="1" ht="9" customHeight="1" x14ac:dyDescent="0.25">
      <c r="A52" s="209"/>
      <c r="B52" s="210"/>
      <c r="C52" s="210"/>
      <c r="D52" s="211"/>
      <c r="E52" s="212"/>
      <c r="F52" s="213"/>
      <c r="G52" s="213"/>
      <c r="H52" s="214"/>
      <c r="I52" s="215" t="s">
        <v>59</v>
      </c>
      <c r="J52" s="216"/>
      <c r="K52" s="217" t="str">
        <f>UPPER(IF(OR(J52="a",J52="as"),F51,IF(OR(J52="b",J52="bs"),F53,)))</f>
        <v/>
      </c>
      <c r="L52" s="230"/>
      <c r="M52" s="202"/>
      <c r="N52" s="227"/>
      <c r="O52" s="203"/>
      <c r="P52" s="529"/>
      <c r="Q52" s="203"/>
      <c r="R52" s="529"/>
      <c r="S52" s="207"/>
    </row>
    <row r="53" spans="1:19" s="63" customFormat="1" ht="9" customHeight="1" x14ac:dyDescent="0.25">
      <c r="A53" s="196">
        <v>24</v>
      </c>
      <c r="B53" s="197" t="str">
        <f>IF($E53="","",VLOOKUP($E53,'1MD ELO (3)'!$A$7:$O$48,14))</f>
        <v/>
      </c>
      <c r="C53" s="197" t="str">
        <f>IF($E53="","",VLOOKUP($E53,'1MD ELO (3)'!$A$7:$O$48,15))</f>
        <v/>
      </c>
      <c r="D53" s="198" t="str">
        <f>IF($E53="","",VLOOKUP($E53,'1MD ELO (3)'!$A$7:$O$48,5))</f>
        <v/>
      </c>
      <c r="E53" s="199"/>
      <c r="F53" s="200" t="str">
        <f>UPPER(IF($E53="","",VLOOKUP($E53,'1MD ELO (3)'!$A$7:$O$48,2)))</f>
        <v/>
      </c>
      <c r="G53" s="200" t="str">
        <f>IF($E53="","",VLOOKUP($E53,'1MD ELO (3)'!$A$7:$O$48,3))</f>
        <v/>
      </c>
      <c r="H53" s="200"/>
      <c r="I53" s="200" t="str">
        <f>IF($E53="","",VLOOKUP($E53,'1MD ELO (3)'!$A$7:$O$48,4))</f>
        <v/>
      </c>
      <c r="J53" s="231"/>
      <c r="K53" s="202"/>
      <c r="L53" s="202"/>
      <c r="M53" s="202"/>
      <c r="N53" s="227"/>
      <c r="O53" s="203"/>
      <c r="P53" s="529"/>
      <c r="Q53" s="203"/>
      <c r="R53" s="529"/>
      <c r="S53" s="207"/>
    </row>
    <row r="54" spans="1:19" s="63" customFormat="1" ht="9" customHeight="1" x14ac:dyDescent="0.25">
      <c r="A54" s="209"/>
      <c r="B54" s="210"/>
      <c r="C54" s="210"/>
      <c r="D54" s="211"/>
      <c r="E54" s="212"/>
      <c r="F54" s="233"/>
      <c r="G54" s="233"/>
      <c r="H54" s="303"/>
      <c r="I54" s="233"/>
      <c r="J54" s="224"/>
      <c r="K54" s="202"/>
      <c r="L54" s="202"/>
      <c r="M54" s="202"/>
      <c r="N54" s="227"/>
      <c r="O54" s="215" t="s">
        <v>59</v>
      </c>
      <c r="P54" s="225"/>
      <c r="Q54" s="217" t="str">
        <f>UPPER(IF(OR(P54="a",P54="as"),O46,IF(OR(P54="b",P54="bs"),O62,)))</f>
        <v/>
      </c>
      <c r="R54" s="531"/>
      <c r="S54" s="207"/>
    </row>
    <row r="55" spans="1:19" s="63" customFormat="1" ht="9" customHeight="1" x14ac:dyDescent="0.25">
      <c r="A55" s="196">
        <v>25</v>
      </c>
      <c r="B55" s="197" t="str">
        <f>IF($E55="","",VLOOKUP($E55,'1MD ELO (3)'!$A$7:$O$48,14))</f>
        <v/>
      </c>
      <c r="C55" s="197" t="str">
        <f>IF($E55="","",VLOOKUP($E55,'1MD ELO (3)'!$A$7:$O$48,15))</f>
        <v/>
      </c>
      <c r="D55" s="198" t="str">
        <f>IF($E55="","",VLOOKUP($E55,'1MD ELO (3)'!$A$7:$O$48,5))</f>
        <v/>
      </c>
      <c r="E55" s="199"/>
      <c r="F55" s="200" t="str">
        <f>UPPER(IF($E55="","",VLOOKUP($E55,'1MD ELO (3)'!$A$7:$O$48,2)))</f>
        <v/>
      </c>
      <c r="G55" s="200" t="str">
        <f>IF($E55="","",VLOOKUP($E55,'1MD ELO (3)'!$A$7:$O$48,3))</f>
        <v/>
      </c>
      <c r="H55" s="200"/>
      <c r="I55" s="200" t="str">
        <f>IF($E55="","",VLOOKUP($E55,'1MD ELO (3)'!$A$7:$O$48,4))</f>
        <v/>
      </c>
      <c r="J55" s="201"/>
      <c r="K55" s="202"/>
      <c r="L55" s="202"/>
      <c r="M55" s="202"/>
      <c r="N55" s="227"/>
      <c r="O55" s="203"/>
      <c r="P55" s="529"/>
      <c r="Q55" s="202"/>
      <c r="R55" s="204"/>
      <c r="S55" s="207"/>
    </row>
    <row r="56" spans="1:19" s="63" customFormat="1" ht="9" customHeight="1" x14ac:dyDescent="0.25">
      <c r="A56" s="209"/>
      <c r="B56" s="210"/>
      <c r="C56" s="210"/>
      <c r="D56" s="211"/>
      <c r="E56" s="212"/>
      <c r="F56" s="213"/>
      <c r="G56" s="213"/>
      <c r="H56" s="214"/>
      <c r="I56" s="215" t="s">
        <v>59</v>
      </c>
      <c r="J56" s="216"/>
      <c r="K56" s="217" t="str">
        <f>UPPER(IF(OR(J56="a",J56="as"),F55,IF(OR(J56="b",J56="bs"),F57,)))</f>
        <v/>
      </c>
      <c r="L56" s="217"/>
      <c r="M56" s="202"/>
      <c r="N56" s="227"/>
      <c r="O56" s="203"/>
      <c r="P56" s="529"/>
      <c r="Q56" s="203"/>
      <c r="R56" s="204"/>
      <c r="S56" s="207"/>
    </row>
    <row r="57" spans="1:19" s="63" customFormat="1" ht="9" customHeight="1" x14ac:dyDescent="0.25">
      <c r="A57" s="209">
        <v>26</v>
      </c>
      <c r="B57" s="197" t="str">
        <f>IF($E57="","",VLOOKUP($E57,'1MD ELO (3)'!$A$7:$O$48,14))</f>
        <v/>
      </c>
      <c r="C57" s="197" t="str">
        <f>IF($E57="","",VLOOKUP($E57,'1MD ELO (3)'!$A$7:$O$48,15))</f>
        <v/>
      </c>
      <c r="D57" s="198" t="str">
        <f>IF($E57="","",VLOOKUP($E57,'1MD ELO (3)'!$A$7:$O$48,5))</f>
        <v/>
      </c>
      <c r="E57" s="199"/>
      <c r="F57" s="219" t="str">
        <f>UPPER(IF($E57="","",VLOOKUP($E57,'1MD ELO (3)'!$A$7:$O$48,2)))</f>
        <v/>
      </c>
      <c r="G57" s="219" t="str">
        <f>IF($E57="","",VLOOKUP($E57,'1MD ELO (3)'!$A$7:$O$48,3))</f>
        <v/>
      </c>
      <c r="H57" s="219"/>
      <c r="I57" s="219" t="str">
        <f>IF($E57="","",VLOOKUP($E57,'1MD ELO (3)'!$A$7:$O$48,4))</f>
        <v/>
      </c>
      <c r="J57" s="221"/>
      <c r="K57" s="202"/>
      <c r="L57" s="222"/>
      <c r="M57" s="202"/>
      <c r="N57" s="227"/>
      <c r="O57" s="203"/>
      <c r="P57" s="529"/>
      <c r="Q57" s="203"/>
      <c r="R57" s="204"/>
      <c r="S57" s="207"/>
    </row>
    <row r="58" spans="1:19" s="63" customFormat="1" ht="9" customHeight="1" x14ac:dyDescent="0.25">
      <c r="A58" s="209"/>
      <c r="B58" s="210"/>
      <c r="C58" s="210"/>
      <c r="D58" s="211"/>
      <c r="E58" s="223"/>
      <c r="F58" s="213"/>
      <c r="G58" s="213"/>
      <c r="H58" s="214"/>
      <c r="I58" s="213"/>
      <c r="J58" s="224"/>
      <c r="K58" s="215" t="s">
        <v>59</v>
      </c>
      <c r="L58" s="225"/>
      <c r="M58" s="217" t="str">
        <f>UPPER(IF(OR(L58="a",L58="as"),K56,IF(OR(L58="b",L58="bs"),K60,)))</f>
        <v/>
      </c>
      <c r="N58" s="226"/>
      <c r="O58" s="203"/>
      <c r="P58" s="529"/>
      <c r="Q58" s="203"/>
      <c r="R58" s="204"/>
      <c r="S58" s="207"/>
    </row>
    <row r="59" spans="1:19" s="63" customFormat="1" ht="9" customHeight="1" x14ac:dyDescent="0.25">
      <c r="A59" s="209">
        <v>27</v>
      </c>
      <c r="B59" s="197" t="str">
        <f>IF($E59="","",VLOOKUP($E59,'1MD ELO (3)'!$A$7:$O$48,14))</f>
        <v/>
      </c>
      <c r="C59" s="197" t="str">
        <f>IF($E59="","",VLOOKUP($E59,'1MD ELO (3)'!$A$7:$O$48,15))</f>
        <v/>
      </c>
      <c r="D59" s="198" t="str">
        <f>IF($E59="","",VLOOKUP($E59,'1MD ELO (3)'!$A$7:$O$48,5))</f>
        <v/>
      </c>
      <c r="E59" s="199"/>
      <c r="F59" s="219" t="str">
        <f>UPPER(IF($E59="","",VLOOKUP($E59,'1MD ELO (3)'!$A$7:$O$48,2)))</f>
        <v/>
      </c>
      <c r="G59" s="219" t="str">
        <f>IF($E59="","",VLOOKUP($E59,'1MD ELO (3)'!$A$7:$O$48,3))</f>
        <v/>
      </c>
      <c r="H59" s="219"/>
      <c r="I59" s="219" t="str">
        <f>IF($E59="","",VLOOKUP($E59,'1MD ELO (3)'!$A$7:$O$48,4))</f>
        <v/>
      </c>
      <c r="J59" s="201"/>
      <c r="K59" s="202"/>
      <c r="L59" s="228"/>
      <c r="M59" s="202"/>
      <c r="N59" s="520"/>
      <c r="O59" s="203"/>
      <c r="P59" s="529"/>
      <c r="Q59" s="203"/>
      <c r="R59" s="204"/>
      <c r="S59" s="313"/>
    </row>
    <row r="60" spans="1:19" s="63" customFormat="1" ht="9" customHeight="1" x14ac:dyDescent="0.25">
      <c r="A60" s="209"/>
      <c r="B60" s="210"/>
      <c r="C60" s="210"/>
      <c r="D60" s="211"/>
      <c r="E60" s="223"/>
      <c r="F60" s="213"/>
      <c r="G60" s="213"/>
      <c r="H60" s="214"/>
      <c r="I60" s="528" t="s">
        <v>59</v>
      </c>
      <c r="J60" s="216"/>
      <c r="K60" s="217" t="str">
        <f>UPPER(IF(OR(J60="a",J60="as"),F59,IF(OR(J60="b",J60="bs"),F61,)))</f>
        <v/>
      </c>
      <c r="L60" s="230"/>
      <c r="M60" s="202"/>
      <c r="N60" s="520"/>
      <c r="O60" s="203"/>
      <c r="P60" s="529"/>
      <c r="Q60" s="203"/>
      <c r="R60" s="204"/>
      <c r="S60" s="207"/>
    </row>
    <row r="61" spans="1:19" s="63" customFormat="1" ht="9" customHeight="1" x14ac:dyDescent="0.25">
      <c r="A61" s="209">
        <v>28</v>
      </c>
      <c r="B61" s="197" t="str">
        <f>IF($E61="","",VLOOKUP($E61,'1MD ELO (3)'!$A$7:$O$48,14))</f>
        <v/>
      </c>
      <c r="C61" s="197" t="str">
        <f>IF($E61="","",VLOOKUP($E61,'1MD ELO (3)'!$A$7:$O$48,15))</f>
        <v/>
      </c>
      <c r="D61" s="198" t="str">
        <f>IF($E61="","",VLOOKUP($E61,'1MD ELO (3)'!$A$7:$O$48,5))</f>
        <v/>
      </c>
      <c r="E61" s="199"/>
      <c r="F61" s="219" t="str">
        <f>UPPER(IF($E61="","",VLOOKUP($E61,'1MD ELO (3)'!$A$7:$O$48,2)))</f>
        <v/>
      </c>
      <c r="G61" s="219" t="str">
        <f>IF($E61="","",VLOOKUP($E61,'1MD ELO (3)'!$A$7:$O$48,3))</f>
        <v/>
      </c>
      <c r="H61" s="219"/>
      <c r="I61" s="219" t="str">
        <f>IF($E61="","",VLOOKUP($E61,'1MD ELO (3)'!$A$7:$O$48,4))</f>
        <v/>
      </c>
      <c r="J61" s="231"/>
      <c r="K61" s="202"/>
      <c r="L61" s="202"/>
      <c r="M61" s="202"/>
      <c r="N61" s="520"/>
      <c r="O61" s="203"/>
      <c r="P61" s="529"/>
      <c r="Q61" s="203"/>
      <c r="R61" s="204"/>
      <c r="S61" s="207"/>
    </row>
    <row r="62" spans="1:19" s="63" customFormat="1" ht="9" customHeight="1" x14ac:dyDescent="0.25">
      <c r="A62" s="209"/>
      <c r="B62" s="210"/>
      <c r="C62" s="210"/>
      <c r="D62" s="211"/>
      <c r="E62" s="223"/>
      <c r="F62" s="213"/>
      <c r="G62" s="213"/>
      <c r="H62" s="214"/>
      <c r="I62" s="213"/>
      <c r="J62" s="224"/>
      <c r="K62" s="202"/>
      <c r="L62" s="202"/>
      <c r="M62" s="215" t="s">
        <v>59</v>
      </c>
      <c r="N62" s="225"/>
      <c r="O62" s="217" t="str">
        <f>UPPER(IF(OR(N62="a",N62="as"),M58,IF(OR(N62="b",N62="bs"),M66,)))</f>
        <v/>
      </c>
      <c r="P62" s="531"/>
      <c r="Q62" s="203"/>
      <c r="R62" s="204"/>
      <c r="S62" s="207"/>
    </row>
    <row r="63" spans="1:19" s="63" customFormat="1" ht="9" customHeight="1" x14ac:dyDescent="0.25">
      <c r="A63" s="209">
        <v>29</v>
      </c>
      <c r="B63" s="197" t="str">
        <f>IF($E63="","",VLOOKUP($E63,'1MD ELO (3)'!$A$7:$O$48,14))</f>
        <v/>
      </c>
      <c r="C63" s="197" t="str">
        <f>IF($E63="","",VLOOKUP($E63,'1MD ELO (3)'!$A$7:$O$48,15))</f>
        <v/>
      </c>
      <c r="D63" s="198" t="str">
        <f>IF($E63="","",VLOOKUP($E63,'1MD ELO (3)'!$A$7:$O$48,5))</f>
        <v/>
      </c>
      <c r="E63" s="199"/>
      <c r="F63" s="219" t="str">
        <f>UPPER(IF($E63="","",VLOOKUP($E63,'1MD ELO (3)'!$A$7:$O$48,2)))</f>
        <v/>
      </c>
      <c r="G63" s="219" t="str">
        <f>IF($E63="","",VLOOKUP($E63,'1MD ELO (3)'!$A$7:$O$48,3))</f>
        <v/>
      </c>
      <c r="H63" s="219"/>
      <c r="I63" s="219" t="str">
        <f>IF($E63="","",VLOOKUP($E63,'1MD ELO (3)'!$A$7:$O$48,4))</f>
        <v/>
      </c>
      <c r="J63" s="236"/>
      <c r="K63" s="202"/>
      <c r="L63" s="202"/>
      <c r="M63" s="202"/>
      <c r="N63" s="520"/>
      <c r="O63" s="202"/>
      <c r="P63" s="227"/>
      <c r="Q63" s="205"/>
      <c r="R63" s="206"/>
      <c r="S63" s="207"/>
    </row>
    <row r="64" spans="1:19" s="63" customFormat="1" ht="9" customHeight="1" x14ac:dyDescent="0.25">
      <c r="A64" s="209"/>
      <c r="B64" s="210"/>
      <c r="C64" s="210"/>
      <c r="D64" s="211"/>
      <c r="E64" s="223"/>
      <c r="F64" s="213"/>
      <c r="G64" s="213"/>
      <c r="H64" s="214"/>
      <c r="I64" s="528" t="s">
        <v>59</v>
      </c>
      <c r="J64" s="216"/>
      <c r="K64" s="217" t="str">
        <f>UPPER(IF(OR(J64="a",J64="as"),F63,IF(OR(J64="b",J64="bs"),F65,)))</f>
        <v/>
      </c>
      <c r="L64" s="217"/>
      <c r="M64" s="202"/>
      <c r="N64" s="520"/>
      <c r="O64" s="227"/>
      <c r="P64" s="227"/>
      <c r="Q64" s="205"/>
      <c r="R64" s="206"/>
      <c r="S64" s="207"/>
    </row>
    <row r="65" spans="1:19" s="63" customFormat="1" ht="9" customHeight="1" x14ac:dyDescent="0.25">
      <c r="A65" s="209">
        <v>30</v>
      </c>
      <c r="B65" s="197" t="str">
        <f>IF($E65="","",VLOOKUP($E65,'1MD ELO (3)'!$A$7:$O$48,14))</f>
        <v/>
      </c>
      <c r="C65" s="197" t="str">
        <f>IF($E65="","",VLOOKUP($E65,'1MD ELO (3)'!$A$7:$O$48,15))</f>
        <v/>
      </c>
      <c r="D65" s="198" t="str">
        <f>IF($E65="","",VLOOKUP($E65,'1MD ELO (3)'!$A$7:$O$48,5))</f>
        <v/>
      </c>
      <c r="E65" s="199"/>
      <c r="F65" s="219" t="str">
        <f>UPPER(IF($E65="","",VLOOKUP($E65,'1MD ELO (3)'!$A$7:$O$48,2)))</f>
        <v/>
      </c>
      <c r="G65" s="219" t="str">
        <f>IF($E65="","",VLOOKUP($E65,'1MD ELO (3)'!$A$7:$O$48,3))</f>
        <v/>
      </c>
      <c r="H65" s="219"/>
      <c r="I65" s="219" t="str">
        <f>IF($E65="","",VLOOKUP($E65,'1MD ELO (3)'!$A$7:$O$48,4))</f>
        <v/>
      </c>
      <c r="J65" s="221"/>
      <c r="K65" s="202"/>
      <c r="L65" s="222"/>
      <c r="M65" s="202"/>
      <c r="N65" s="520"/>
      <c r="O65" s="227"/>
      <c r="P65" s="227"/>
      <c r="Q65" s="205"/>
      <c r="R65" s="206"/>
      <c r="S65" s="207"/>
    </row>
    <row r="66" spans="1:19" s="63" customFormat="1" ht="9" customHeight="1" x14ac:dyDescent="0.25">
      <c r="A66" s="209"/>
      <c r="B66" s="210"/>
      <c r="C66" s="210"/>
      <c r="D66" s="211"/>
      <c r="E66" s="223"/>
      <c r="F66" s="213"/>
      <c r="G66" s="213"/>
      <c r="H66" s="214"/>
      <c r="I66" s="213"/>
      <c r="J66" s="224"/>
      <c r="K66" s="215" t="s">
        <v>59</v>
      </c>
      <c r="L66" s="225"/>
      <c r="M66" s="217" t="str">
        <f>UPPER(IF(OR(L66="a",L66="as"),K64,IF(OR(L66="b",L66="bs"),K68,)))</f>
        <v/>
      </c>
      <c r="N66" s="521"/>
      <c r="O66" s="227"/>
      <c r="P66" s="227"/>
      <c r="Q66" s="205"/>
      <c r="R66" s="206"/>
      <c r="S66" s="207"/>
    </row>
    <row r="67" spans="1:19" s="63" customFormat="1" ht="9" customHeight="1" x14ac:dyDescent="0.25">
      <c r="A67" s="209">
        <v>31</v>
      </c>
      <c r="B67" s="197" t="str">
        <f>IF($E67="","",VLOOKUP($E67,'1MD ELO (3)'!$A$7:$O$48,14))</f>
        <v/>
      </c>
      <c r="C67" s="197" t="str">
        <f>IF($E67="","",VLOOKUP($E67,'1MD ELO (3)'!$A$7:$O$48,15))</f>
        <v/>
      </c>
      <c r="D67" s="198" t="str">
        <f>IF($E67="","",VLOOKUP($E67,'1MD ELO (3)'!$A$7:$O$48,5))</f>
        <v/>
      </c>
      <c r="E67" s="199"/>
      <c r="F67" s="219" t="str">
        <f>UPPER(IF($E67="","",VLOOKUP($E67,'1MD ELO (3)'!$A$7:$O$48,2)))</f>
        <v/>
      </c>
      <c r="G67" s="219" t="str">
        <f>IF($E67="","",VLOOKUP($E67,'1MD ELO (3)'!$A$7:$O$48,3))</f>
        <v/>
      </c>
      <c r="H67" s="219"/>
      <c r="I67" s="219" t="str">
        <f>IF($E67="","",VLOOKUP($E67,'1MD ELO (3)'!$A$7:$O$48,4))</f>
        <v/>
      </c>
      <c r="J67" s="201"/>
      <c r="K67" s="202"/>
      <c r="L67" s="228"/>
      <c r="M67" s="202"/>
      <c r="N67" s="227"/>
      <c r="O67" s="227"/>
      <c r="P67" s="227"/>
      <c r="Q67" s="205"/>
      <c r="R67" s="206"/>
      <c r="S67" s="207"/>
    </row>
    <row r="68" spans="1:19" s="63" customFormat="1" ht="9" customHeight="1" x14ac:dyDescent="0.25">
      <c r="A68" s="209"/>
      <c r="B68" s="210"/>
      <c r="C68" s="210"/>
      <c r="D68" s="211"/>
      <c r="E68" s="212"/>
      <c r="F68" s="213"/>
      <c r="G68" s="213"/>
      <c r="H68" s="214"/>
      <c r="I68" s="215" t="s">
        <v>59</v>
      </c>
      <c r="J68" s="216"/>
      <c r="K68" s="217" t="str">
        <f>UPPER(IF(OR(J68="a",J68="as"),F67,IF(OR(J68="b",J68="bs"),F69,)))</f>
        <v/>
      </c>
      <c r="L68" s="230"/>
      <c r="M68" s="202"/>
      <c r="N68" s="227"/>
      <c r="O68" s="227"/>
      <c r="P68" s="227"/>
      <c r="Q68" s="205"/>
      <c r="R68" s="206"/>
      <c r="S68" s="207"/>
    </row>
    <row r="69" spans="1:19" s="63" customFormat="1" ht="9" customHeight="1" x14ac:dyDescent="0.25">
      <c r="A69" s="196">
        <v>32</v>
      </c>
      <c r="B69" s="197" t="str">
        <f>IF($E69="","",VLOOKUP($E69,'1MD ELO (3)'!$A$7:$O$48,14))</f>
        <v/>
      </c>
      <c r="C69" s="197" t="str">
        <f>IF($E69="","",VLOOKUP($E69,'1MD ELO (3)'!$A$7:$O$48,15))</f>
        <v/>
      </c>
      <c r="D69" s="198" t="str">
        <f>IF($E69="","",VLOOKUP($E69,'1MD ELO (3)'!$A$7:$O$48,5))</f>
        <v/>
      </c>
      <c r="E69" s="199"/>
      <c r="F69" s="200" t="str">
        <f>UPPER(IF($E69="","",VLOOKUP($E69,'1MD ELO (3)'!$A$7:$O$48,2)))</f>
        <v/>
      </c>
      <c r="G69" s="200" t="str">
        <f>IF($E69="","",VLOOKUP($E69,'1MD ELO (3)'!$A$7:$O$48,3))</f>
        <v/>
      </c>
      <c r="H69" s="200"/>
      <c r="I69" s="200" t="str">
        <f>IF($E69="","",VLOOKUP($E69,'1MD ELO (3)'!$A$7:$O$48,4))</f>
        <v/>
      </c>
      <c r="J69" s="231"/>
      <c r="K69" s="202"/>
      <c r="L69" s="202"/>
      <c r="M69" s="202"/>
      <c r="N69" s="202"/>
      <c r="O69" s="203"/>
      <c r="P69" s="204"/>
      <c r="Q69" s="205"/>
      <c r="R69" s="206"/>
      <c r="S69" s="207"/>
    </row>
    <row r="70" spans="1:19" s="10" customFormat="1" ht="6.75" customHeight="1" x14ac:dyDescent="0.25">
      <c r="A70" s="304"/>
      <c r="B70" s="304"/>
      <c r="C70" s="304"/>
      <c r="D70" s="304"/>
      <c r="E70" s="304"/>
      <c r="F70" s="305"/>
      <c r="G70" s="305"/>
      <c r="H70" s="305"/>
      <c r="I70" s="305"/>
      <c r="J70" s="306"/>
      <c r="K70" s="307"/>
      <c r="L70" s="308"/>
      <c r="M70" s="307"/>
      <c r="N70" s="308"/>
      <c r="O70" s="307"/>
      <c r="P70" s="308"/>
      <c r="Q70" s="307"/>
      <c r="R70" s="308"/>
      <c r="S70" s="314"/>
    </row>
    <row r="71" spans="1:19" s="21" customFormat="1" ht="10.5" customHeight="1" x14ac:dyDescent="0.25">
      <c r="A71" s="242" t="s">
        <v>54</v>
      </c>
      <c r="B71" s="243"/>
      <c r="C71" s="243"/>
      <c r="D71" s="244"/>
      <c r="E71" s="245" t="s">
        <v>60</v>
      </c>
      <c r="F71" s="246" t="s">
        <v>61</v>
      </c>
      <c r="G71" s="245"/>
      <c r="H71" s="245"/>
      <c r="I71" s="247"/>
      <c r="J71" s="245" t="s">
        <v>60</v>
      </c>
      <c r="K71" s="246" t="s">
        <v>123</v>
      </c>
      <c r="L71" s="248"/>
      <c r="M71" s="246" t="s">
        <v>124</v>
      </c>
      <c r="N71" s="249"/>
      <c r="O71" s="250" t="s">
        <v>125</v>
      </c>
      <c r="P71" s="250"/>
      <c r="Q71" s="251"/>
      <c r="R71" s="252"/>
    </row>
    <row r="72" spans="1:19" s="21" customFormat="1" ht="9" customHeight="1" x14ac:dyDescent="0.25">
      <c r="A72" s="253" t="s">
        <v>65</v>
      </c>
      <c r="B72" s="254"/>
      <c r="C72" s="255"/>
      <c r="D72" s="256"/>
      <c r="E72" s="257">
        <v>1</v>
      </c>
      <c r="F72" s="258" t="str">
        <f>IF(E72&gt;$R$79,,UPPER(VLOOKUP(E72,'1MD ELO (3)'!$A$7:$Q$134,2)))</f>
        <v/>
      </c>
      <c r="G72" s="259"/>
      <c r="H72" s="258"/>
      <c r="I72" s="260"/>
      <c r="J72" s="261" t="s">
        <v>66</v>
      </c>
      <c r="K72" s="262"/>
      <c r="L72" s="263"/>
      <c r="M72" s="262"/>
      <c r="N72" s="264"/>
      <c r="O72" s="265" t="s">
        <v>67</v>
      </c>
      <c r="P72" s="266"/>
      <c r="Q72" s="266"/>
      <c r="R72" s="267"/>
    </row>
    <row r="73" spans="1:19" s="21" customFormat="1" ht="9" customHeight="1" x14ac:dyDescent="0.25">
      <c r="A73" s="268" t="s">
        <v>126</v>
      </c>
      <c r="B73" s="269"/>
      <c r="C73" s="270"/>
      <c r="D73" s="271"/>
      <c r="E73" s="257">
        <v>2</v>
      </c>
      <c r="F73" s="258" t="str">
        <f>IF(E73&gt;$R$79,,UPPER(VLOOKUP(E73,'1MD ELO (3)'!$A$7:$Q$134,2)))</f>
        <v/>
      </c>
      <c r="G73" s="259"/>
      <c r="H73" s="258"/>
      <c r="I73" s="260"/>
      <c r="J73" s="261" t="s">
        <v>69</v>
      </c>
      <c r="K73" s="262"/>
      <c r="L73" s="263"/>
      <c r="M73" s="262"/>
      <c r="N73" s="264"/>
      <c r="O73" s="272"/>
      <c r="P73" s="273"/>
      <c r="Q73" s="269"/>
      <c r="R73" s="274"/>
    </row>
    <row r="74" spans="1:19" s="21" customFormat="1" ht="9" customHeight="1" x14ac:dyDescent="0.25">
      <c r="A74" s="275"/>
      <c r="B74" s="276"/>
      <c r="C74" s="277"/>
      <c r="D74" s="278"/>
      <c r="E74" s="257">
        <v>3</v>
      </c>
      <c r="F74" s="258" t="str">
        <f>IF(E74&gt;$R$79,,UPPER(VLOOKUP(E74,'1MD ELO (3)'!$A$7:$Q$134,2)))</f>
        <v/>
      </c>
      <c r="G74" s="259"/>
      <c r="H74" s="258"/>
      <c r="I74" s="260"/>
      <c r="J74" s="261" t="s">
        <v>70</v>
      </c>
      <c r="K74" s="262"/>
      <c r="L74" s="263"/>
      <c r="M74" s="262"/>
      <c r="N74" s="264"/>
      <c r="O74" s="265" t="s">
        <v>71</v>
      </c>
      <c r="P74" s="266"/>
      <c r="Q74" s="266"/>
      <c r="R74" s="267"/>
    </row>
    <row r="75" spans="1:19" s="21" customFormat="1" ht="9" customHeight="1" x14ac:dyDescent="0.25">
      <c r="A75" s="279"/>
      <c r="B75" s="182"/>
      <c r="C75" s="182"/>
      <c r="D75" s="280"/>
      <c r="E75" s="257">
        <v>4</v>
      </c>
      <c r="F75" s="258" t="str">
        <f>IF(E75&gt;$R$79,,UPPER(VLOOKUP(E75,'1MD ELO (3)'!$A$7:$Q$134,2)))</f>
        <v/>
      </c>
      <c r="G75" s="259"/>
      <c r="H75" s="258"/>
      <c r="I75" s="260"/>
      <c r="J75" s="261" t="s">
        <v>72</v>
      </c>
      <c r="K75" s="262"/>
      <c r="L75" s="263"/>
      <c r="M75" s="262"/>
      <c r="N75" s="264"/>
      <c r="O75" s="262"/>
      <c r="P75" s="263"/>
      <c r="Q75" s="262"/>
      <c r="R75" s="264"/>
    </row>
    <row r="76" spans="1:19" s="21" customFormat="1" ht="9" customHeight="1" x14ac:dyDescent="0.25">
      <c r="A76" s="281"/>
      <c r="B76" s="282"/>
      <c r="C76" s="282"/>
      <c r="D76" s="283"/>
      <c r="E76" s="257">
        <v>5</v>
      </c>
      <c r="F76" s="258" t="str">
        <f>IF(E76&gt;$R$79,,UPPER(VLOOKUP(E76,'1MD ELO (3)'!$A$7:$Q$134,2)))</f>
        <v/>
      </c>
      <c r="G76" s="259"/>
      <c r="H76" s="258"/>
      <c r="I76" s="260"/>
      <c r="J76" s="261" t="s">
        <v>73</v>
      </c>
      <c r="K76" s="262"/>
      <c r="L76" s="263"/>
      <c r="M76" s="262"/>
      <c r="N76" s="264"/>
      <c r="O76" s="269"/>
      <c r="P76" s="273"/>
      <c r="Q76" s="269"/>
      <c r="R76" s="274"/>
    </row>
    <row r="77" spans="1:19" s="21" customFormat="1" ht="9" customHeight="1" x14ac:dyDescent="0.25">
      <c r="A77" s="284"/>
      <c r="B77" s="19"/>
      <c r="C77" s="182"/>
      <c r="D77" s="280"/>
      <c r="E77" s="257">
        <v>6</v>
      </c>
      <c r="F77" s="258" t="str">
        <f>IF(E77&gt;$R$79,,UPPER(VLOOKUP(E77,'1MD ELO (3)'!$A$7:$Q$134,2)))</f>
        <v/>
      </c>
      <c r="G77" s="259"/>
      <c r="H77" s="258"/>
      <c r="I77" s="260"/>
      <c r="J77" s="261" t="s">
        <v>74</v>
      </c>
      <c r="K77" s="262"/>
      <c r="L77" s="263"/>
      <c r="M77" s="262"/>
      <c r="N77" s="264"/>
      <c r="O77" s="265" t="s">
        <v>34</v>
      </c>
      <c r="P77" s="266"/>
      <c r="Q77" s="266"/>
      <c r="R77" s="267"/>
    </row>
    <row r="78" spans="1:19" s="21" customFormat="1" ht="9" customHeight="1" x14ac:dyDescent="0.25">
      <c r="A78" s="284"/>
      <c r="B78" s="19"/>
      <c r="C78" s="285"/>
      <c r="D78" s="286"/>
      <c r="E78" s="257">
        <v>7</v>
      </c>
      <c r="F78" s="258" t="str">
        <f>IF(E78&gt;$R$79,,UPPER(VLOOKUP(E78,'1MD ELO (3)'!$A$7:$Q$134,2)))</f>
        <v/>
      </c>
      <c r="G78" s="259"/>
      <c r="H78" s="258"/>
      <c r="I78" s="260"/>
      <c r="J78" s="261" t="s">
        <v>75</v>
      </c>
      <c r="K78" s="262"/>
      <c r="L78" s="263"/>
      <c r="M78" s="262"/>
      <c r="N78" s="264"/>
      <c r="O78" s="262"/>
      <c r="P78" s="263"/>
      <c r="Q78" s="262"/>
      <c r="R78" s="264"/>
    </row>
    <row r="79" spans="1:19" s="21" customFormat="1" ht="9" customHeight="1" x14ac:dyDescent="0.25">
      <c r="A79" s="287"/>
      <c r="B79" s="288"/>
      <c r="C79" s="289"/>
      <c r="D79" s="290"/>
      <c r="E79" s="291">
        <v>8</v>
      </c>
      <c r="F79" s="292" t="str">
        <f>IF(E79&gt;$R$79,,UPPER(VLOOKUP(E79,'1MD ELO (3)'!$A$7:$Q$134,2)))</f>
        <v/>
      </c>
      <c r="G79" s="293"/>
      <c r="H79" s="292"/>
      <c r="I79" s="294"/>
      <c r="J79" s="295" t="s">
        <v>76</v>
      </c>
      <c r="K79" s="269"/>
      <c r="L79" s="273"/>
      <c r="M79" s="269"/>
      <c r="N79" s="274"/>
      <c r="O79" s="269">
        <f>R4</f>
        <v>0</v>
      </c>
      <c r="P79" s="273"/>
      <c r="Q79" s="269"/>
      <c r="R79" s="296">
        <f>MIN(8,'1MD ELO (3)'!Q5)</f>
        <v>8</v>
      </c>
    </row>
  </sheetData>
  <mergeCells count="2">
    <mergeCell ref="A4:C4"/>
    <mergeCell ref="Q41:R41"/>
  </mergeCells>
  <conditionalFormatting sqref="E7 E9 E11">
    <cfRule type="expression" dxfId="798" priority="2">
      <formula>$E7&lt;9</formula>
    </cfRule>
  </conditionalFormatting>
  <conditionalFormatting sqref="E13 E15 E17 E19 E21 E23 E25 E27 E29 E31 E33 E35 E37 E39 E41 E43 E45 E47 E49 E51 E53 E55 E57 E59 E61 E63 E65 E67 E69">
    <cfRule type="expression" dxfId="797" priority="8">
      <formula>AND($E13&lt;9,$C13&gt;0)</formula>
    </cfRule>
  </conditionalFormatting>
  <conditionalFormatting sqref="H7 H9 H11 H13 H15 H17 H19 H21 H23 H25 H27 H29 H31 H33 H35 H37 H39 H41 H43 H45 H47 H49 H51 H53 H55 H57 H59 H61 H63 H65 H67 H69">
    <cfRule type="expression" dxfId="796" priority="12">
      <formula>AND($E7&lt;9,$C7&gt;0)</formula>
    </cfRule>
  </conditionalFormatting>
  <conditionalFormatting sqref="I8 K10 I12 M14 I16 K18 I20 O22 I24 K26 I28 M30 I32 K34 I36 O39 I40 K42 I44 M46 I48 K50 I52 O54 I56 K58 I60 M62 I64 K66 I68">
    <cfRule type="expression" dxfId="795" priority="9">
      <formula>AND($O$1="CU",I8="Umpire")</formula>
    </cfRule>
    <cfRule type="expression" dxfId="794" priority="10">
      <formula>AND($O$1="CU",I8&lt;&gt;"Umpire",J8&lt;&gt;"")</formula>
    </cfRule>
    <cfRule type="expression" dxfId="793" priority="11">
      <formula>AND($O$1="CU",I8&lt;&gt;"Umpire")</formula>
    </cfRule>
  </conditionalFormatting>
  <conditionalFormatting sqref="J8 L10 J12 N14 J16 L18 J20 P22 J24 L26 J28 N30 J32 L34 J36 P39 J40 L42 J44 N46 J48 L50 J52 P54 J56 L58 J60 N62 J64 L66 J68 R79">
    <cfRule type="expression" dxfId="792" priority="5">
      <formula>$O$1="CU"</formula>
    </cfRule>
  </conditionalFormatting>
  <conditionalFormatting sqref="K8 M10 K12 O14 K16 M18 K20 Q22 K24 M26 K28 O30 K32 M34 K36 K40 M42 K44 O46 K48 M50 K52 Q54 K56 M58 K60 O62 K64 M66 K68">
    <cfRule type="expression" dxfId="791" priority="6">
      <formula>J8="as"</formula>
    </cfRule>
    <cfRule type="expression" dxfId="790" priority="7">
      <formula>J8="bs"</formula>
    </cfRule>
  </conditionalFormatting>
  <conditionalFormatting sqref="Q38">
    <cfRule type="expression" dxfId="789" priority="3">
      <formula>P39="as"</formula>
    </cfRule>
    <cfRule type="expression" dxfId="788" priority="4">
      <formula>P39="bs"</formula>
    </cfRule>
  </conditionalFormatting>
  <dataValidations count="2">
    <dataValidation type="list" allowBlank="1" showInputMessage="1" sqref="I8 K10 I12 M14 I16 K18 I20 I24 K26 I28 M30 I32 K34 I36 I40 K42 I44 M46 I48 K50 I52 I56 K58 I60 M62 I64 K66 I68" xr:uid="{00000000-0002-0000-3500-000000000000}">
      <formula1>$U$7:$U$16</formula1>
      <formula2>0</formula2>
    </dataValidation>
    <dataValidation type="list" allowBlank="1" showInputMessage="1" sqref="O22 O39 O54" xr:uid="{00000000-0002-0000-3500-000001000000}">
      <formula1>$V$8:$V$17</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55298" r:id="rId3" name="Button 1">
              <controlPr defaultSize="0" autoPict="0">
                <anchor moveWithCells="1" sizeWithCells="1">
                  <from>
                    <xdr:col>12</xdr:col>
                    <xdr:colOff>525780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55297"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55300" r:id="rId5" name="Button 4">
              <controlPr defaultSize="0" autoFill="0" autoPict="0" altText="Legyen bíró">
                <anchor moveWithCells="1">
                  <from>
                    <xdr:col>12</xdr:col>
                    <xdr:colOff>655320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55301"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FF00"/>
    <pageSetUpPr fitToPage="1"/>
  </sheetPr>
  <dimension ref="A1:AK82"/>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19" max="19" width="11.5546875" hidden="1" customWidth="1"/>
    <col min="20" max="20" width="8.33203125" customWidth="1"/>
    <col min="21" max="21" width="11.44140625" hidden="1" customWidth="1"/>
    <col min="25" max="34" width="9.109375" hidden="1" customWidth="1"/>
  </cols>
  <sheetData>
    <row r="1" spans="1:37" s="167" customFormat="1" ht="21.75" customHeight="1" x14ac:dyDescent="0.25">
      <c r="A1" s="96" t="str">
        <f>Altalanos!$A$6</f>
        <v>Diákolimpia / H-B vm</v>
      </c>
      <c r="B1" s="96"/>
      <c r="C1" s="165"/>
      <c r="D1" s="165"/>
      <c r="E1" s="165"/>
      <c r="F1" s="165"/>
      <c r="G1" s="165"/>
      <c r="H1" s="165"/>
      <c r="I1" s="516"/>
      <c r="J1" s="166"/>
      <c r="K1" s="535" t="s">
        <v>83</v>
      </c>
      <c r="L1" s="99"/>
      <c r="M1" s="107"/>
      <c r="N1" s="166"/>
      <c r="O1" s="166"/>
      <c r="P1" s="166"/>
      <c r="Q1" s="165"/>
      <c r="R1" s="166"/>
      <c r="Y1" s="460"/>
      <c r="Z1" s="460"/>
      <c r="AA1" s="460"/>
      <c r="AB1" s="354" t="e">
        <f>IF($Y$5=1,CONCATENATE(VLOOKUP($Y$3,$AA$2:$AH$14,2)),CONCATENATE(VLOOKUP($Y$3,$AA$16:$AH$25,2)))</f>
        <v>#N/A</v>
      </c>
      <c r="AC1" s="354" t="e">
        <f>IF($Y$5=1,CONCATENATE(VLOOKUP($Y$3,$AA$2:$AH$14,3)),CONCATENATE(VLOOKUP($Y$3,$AA$16:$AH$25,3)))</f>
        <v>#N/A</v>
      </c>
      <c r="AD1" s="354" t="e">
        <f>IF($Y$5=1,CONCATENATE(VLOOKUP($Y$3,$AA$2:$AH$14,4)),CONCATENATE(VLOOKUP($Y$3,$AA$16:$AH$25,4)))</f>
        <v>#N/A</v>
      </c>
      <c r="AE1" s="354" t="e">
        <f>IF($Y$5=1,CONCATENATE(VLOOKUP($Y$3,$AA$2:$AH$14,5)),CONCATENATE(VLOOKUP($Y$3,$AA$16:$AH$25,5)))</f>
        <v>#N/A</v>
      </c>
      <c r="AF1" s="354" t="e">
        <f>IF($Y$5=1,CONCATENATE(VLOOKUP($Y$3,$AA$2:$AH$14,6)),CONCATENATE(VLOOKUP($Y$3,$AA$16:$AH$25,6)))</f>
        <v>#N/A</v>
      </c>
      <c r="AG1" s="354" t="e">
        <f>IF($Y$5=1,CONCATENATE(VLOOKUP($Y$3,$AA$2:$AH$14,7)),CONCATENATE(VLOOKUP($Y$3,$AA$16:$AH$25,7)))</f>
        <v>#N/A</v>
      </c>
      <c r="AH1" s="354" t="e">
        <f>IF($Y$5=1,CONCATENATE(VLOOKUP($Y$3,$AA$2:$AH$14,8)),CONCATENATE(VLOOKUP($Y$3,$AA$16:$AH$25,8)))</f>
        <v>#N/A</v>
      </c>
    </row>
    <row r="2" spans="1:37" s="172" customFormat="1" ht="13.2" x14ac:dyDescent="0.25">
      <c r="A2" s="517" t="s">
        <v>32</v>
      </c>
      <c r="B2" s="103"/>
      <c r="C2" s="103"/>
      <c r="D2" s="103"/>
      <c r="E2" s="168">
        <f>Altalanos!$C$8</f>
        <v>0</v>
      </c>
      <c r="F2" s="103"/>
      <c r="G2" s="169"/>
      <c r="H2" s="170"/>
      <c r="I2" s="170"/>
      <c r="J2" s="171"/>
      <c r="K2" s="99"/>
      <c r="L2" s="99"/>
      <c r="M2" s="99"/>
      <c r="N2" s="171"/>
      <c r="O2" s="170"/>
      <c r="P2" s="171"/>
      <c r="Q2" s="170"/>
      <c r="R2" s="171"/>
      <c r="Y2" s="360"/>
      <c r="Z2" s="361"/>
      <c r="AA2" s="361" t="s">
        <v>98</v>
      </c>
      <c r="AB2" s="362">
        <v>300</v>
      </c>
      <c r="AC2" s="362">
        <v>250</v>
      </c>
      <c r="AD2" s="362">
        <v>200</v>
      </c>
      <c r="AE2" s="362">
        <v>150</v>
      </c>
      <c r="AF2" s="362">
        <v>120</v>
      </c>
      <c r="AG2" s="362">
        <v>90</v>
      </c>
      <c r="AH2" s="362">
        <v>40</v>
      </c>
      <c r="AI2"/>
      <c r="AJ2"/>
      <c r="AK2"/>
    </row>
    <row r="3" spans="1:37" s="175" customFormat="1" ht="13.2" x14ac:dyDescent="0.25">
      <c r="A3" s="56" t="s">
        <v>24</v>
      </c>
      <c r="B3" s="56"/>
      <c r="C3" s="56"/>
      <c r="D3" s="56"/>
      <c r="E3" s="56"/>
      <c r="F3" s="56"/>
      <c r="G3" s="56" t="s">
        <v>13</v>
      </c>
      <c r="H3" s="56"/>
      <c r="I3" s="56"/>
      <c r="J3" s="173"/>
      <c r="K3" s="56" t="s">
        <v>35</v>
      </c>
      <c r="L3" s="173"/>
      <c r="M3" s="56"/>
      <c r="N3" s="173"/>
      <c r="O3" s="56"/>
      <c r="P3" s="173"/>
      <c r="Q3" s="56"/>
      <c r="R3" s="57" t="s">
        <v>36</v>
      </c>
      <c r="Y3" s="361" t="str">
        <f>IF(K4="OB","A",IF(K4="IX","W",IF(K4="","",K4)))</f>
        <v/>
      </c>
      <c r="Z3" s="361"/>
      <c r="AA3" s="361" t="s">
        <v>116</v>
      </c>
      <c r="AB3" s="362">
        <v>280</v>
      </c>
      <c r="AC3" s="362">
        <v>230</v>
      </c>
      <c r="AD3" s="362">
        <v>180</v>
      </c>
      <c r="AE3" s="362">
        <v>140</v>
      </c>
      <c r="AF3" s="362">
        <v>80</v>
      </c>
      <c r="AG3" s="362">
        <v>0</v>
      </c>
      <c r="AH3" s="362">
        <v>0</v>
      </c>
      <c r="AI3"/>
      <c r="AJ3"/>
      <c r="AK3"/>
    </row>
    <row r="4" spans="1:37" s="181" customFormat="1" ht="11.25" customHeight="1" x14ac:dyDescent="0.25">
      <c r="A4" s="712" t="str">
        <f>Altalanos!$A$10</f>
        <v>2025. 04. 29-30.</v>
      </c>
      <c r="B4" s="712"/>
      <c r="C4" s="712"/>
      <c r="D4" s="3"/>
      <c r="E4" s="176"/>
      <c r="F4" s="176"/>
      <c r="G4" s="176" t="str">
        <f>Altalanos!$C$10</f>
        <v>Berettyóújfalu</v>
      </c>
      <c r="H4" s="177"/>
      <c r="I4" s="176"/>
      <c r="J4" s="178"/>
      <c r="K4" s="179"/>
      <c r="L4" s="178"/>
      <c r="M4" s="180"/>
      <c r="N4" s="178"/>
      <c r="O4" s="176"/>
      <c r="P4" s="178"/>
      <c r="Q4" s="176"/>
      <c r="R4" s="129">
        <f>Altalanos!$E$10</f>
        <v>0</v>
      </c>
      <c r="Y4" s="361"/>
      <c r="Z4" s="361"/>
      <c r="AA4" s="361" t="s">
        <v>101</v>
      </c>
      <c r="AB4" s="362">
        <v>250</v>
      </c>
      <c r="AC4" s="362">
        <v>200</v>
      </c>
      <c r="AD4" s="362">
        <v>150</v>
      </c>
      <c r="AE4" s="362">
        <v>120</v>
      </c>
      <c r="AF4" s="362">
        <v>90</v>
      </c>
      <c r="AG4" s="362">
        <v>60</v>
      </c>
      <c r="AH4" s="362">
        <v>25</v>
      </c>
      <c r="AI4"/>
      <c r="AJ4"/>
      <c r="AK4"/>
    </row>
    <row r="5" spans="1:37" s="175" customFormat="1" ht="13.2" x14ac:dyDescent="0.25">
      <c r="A5" s="182"/>
      <c r="B5" s="183" t="s">
        <v>53</v>
      </c>
      <c r="C5" s="184" t="s">
        <v>54</v>
      </c>
      <c r="D5" s="183" t="s">
        <v>55</v>
      </c>
      <c r="E5" s="183" t="s">
        <v>81</v>
      </c>
      <c r="F5" s="185" t="s">
        <v>27</v>
      </c>
      <c r="G5" s="185" t="s">
        <v>28</v>
      </c>
      <c r="H5" s="185"/>
      <c r="I5" s="185" t="s">
        <v>38</v>
      </c>
      <c r="J5" s="185"/>
      <c r="K5" s="183" t="s">
        <v>57</v>
      </c>
      <c r="L5" s="186"/>
      <c r="M5" s="183" t="s">
        <v>160</v>
      </c>
      <c r="N5" s="186"/>
      <c r="O5" s="183" t="s">
        <v>158</v>
      </c>
      <c r="P5" s="186"/>
      <c r="Q5" s="183" t="s">
        <v>157</v>
      </c>
      <c r="R5" s="187"/>
      <c r="Y5" s="361">
        <f>IF(OR(Altalanos!$A$8="F1",Altalanos!$A$8="F2",Altalanos!$A$8="N1",Altalanos!$A$8="N2"),1,2)</f>
        <v>2</v>
      </c>
      <c r="Z5" s="361"/>
      <c r="AA5" s="361" t="s">
        <v>104</v>
      </c>
      <c r="AB5" s="362">
        <v>200</v>
      </c>
      <c r="AC5" s="362">
        <v>150</v>
      </c>
      <c r="AD5" s="362">
        <v>120</v>
      </c>
      <c r="AE5" s="362">
        <v>90</v>
      </c>
      <c r="AF5" s="362">
        <v>60</v>
      </c>
      <c r="AG5" s="362">
        <v>40</v>
      </c>
      <c r="AH5" s="362">
        <v>15</v>
      </c>
      <c r="AI5"/>
      <c r="AJ5"/>
      <c r="AK5"/>
    </row>
    <row r="6" spans="1:37" s="195" customFormat="1" ht="12.75" customHeight="1" x14ac:dyDescent="0.25">
      <c r="A6" s="188"/>
      <c r="B6" s="536"/>
      <c r="C6" s="467"/>
      <c r="D6" s="467"/>
      <c r="E6" s="536"/>
      <c r="F6" s="466" t="str">
        <f>IF(Y3="","",CONCATENATE(AH1," pont"))</f>
        <v/>
      </c>
      <c r="G6" s="468"/>
      <c r="H6" s="469"/>
      <c r="I6" s="468"/>
      <c r="J6" s="470"/>
      <c r="K6" s="467" t="str">
        <f>IF(Y3="","",CONCATENATE(AG1," pont"))</f>
        <v/>
      </c>
      <c r="L6" s="470"/>
      <c r="M6" s="467" t="str">
        <f>IF(Y3="","",CONCATENATE(AF1," pont"))</f>
        <v/>
      </c>
      <c r="N6" s="470"/>
      <c r="O6" s="467" t="str">
        <f>IF(Y3="","",CONCATENATE(AE1," pont"))</f>
        <v/>
      </c>
      <c r="P6" s="470"/>
      <c r="Q6" s="467" t="str">
        <f>IF(Y3="","",CONCATENATE(AD1," pont"))</f>
        <v/>
      </c>
      <c r="R6" s="471"/>
      <c r="Y6" s="473"/>
      <c r="Z6" s="473"/>
      <c r="AA6" s="473" t="s">
        <v>112</v>
      </c>
      <c r="AB6" s="474">
        <v>150</v>
      </c>
      <c r="AC6" s="474">
        <v>120</v>
      </c>
      <c r="AD6" s="474">
        <v>90</v>
      </c>
      <c r="AE6" s="474">
        <v>60</v>
      </c>
      <c r="AF6" s="474">
        <v>40</v>
      </c>
      <c r="AG6" s="474">
        <v>25</v>
      </c>
      <c r="AH6" s="474">
        <v>10</v>
      </c>
      <c r="AI6" s="519"/>
      <c r="AJ6" s="519"/>
      <c r="AK6" s="519"/>
    </row>
    <row r="7" spans="1:37" s="63" customFormat="1" ht="9" customHeight="1" x14ac:dyDescent="0.25">
      <c r="A7" s="196" t="s">
        <v>66</v>
      </c>
      <c r="B7" s="197" t="str">
        <f>IF($E7="","",VLOOKUP($E7,'1MD ELO (3)'!$A$7:$O$80,14))</f>
        <v/>
      </c>
      <c r="C7" s="197" t="str">
        <f>IF($E7="","",VLOOKUP($E7,'1MD ELO (3)'!$A$7:$O$80,15))</f>
        <v/>
      </c>
      <c r="D7" s="198" t="str">
        <f>IF($E7="","",VLOOKUP($E7,'1MD ELO (3)'!$A$7:$O$80,5))</f>
        <v/>
      </c>
      <c r="E7" s="199"/>
      <c r="F7" s="200" t="str">
        <f>UPPER(IF($E7="","",VLOOKUP($E7,'1MD ELO (3)'!$A$7:$O$80,2)))</f>
        <v/>
      </c>
      <c r="G7" s="200" t="str">
        <f>IF($E7="","",VLOOKUP($E7,'1MD ELO (3)'!$A$7:$O$80,3))</f>
        <v/>
      </c>
      <c r="H7" s="200"/>
      <c r="I7" s="200" t="str">
        <f>IF($E7="","",VLOOKUP($E7,'1MD ELO (3)'!$A$7:$O$80,4))</f>
        <v/>
      </c>
      <c r="J7" s="537"/>
      <c r="K7" s="217" t="str">
        <f>UPPER(IF(OR(J8="a",J8="as"),F7,IF(OR(J8="b",J8="bs"),F8,)))</f>
        <v/>
      </c>
      <c r="L7" s="226"/>
      <c r="M7" s="227"/>
      <c r="N7" s="227"/>
      <c r="O7" s="227"/>
      <c r="P7" s="227"/>
      <c r="Q7" s="227"/>
      <c r="R7" s="227"/>
      <c r="S7" s="207"/>
      <c r="U7" s="208" t="str">
        <f>Birók!P21</f>
        <v>Bíró</v>
      </c>
      <c r="Y7" s="361"/>
      <c r="Z7" s="361"/>
      <c r="AA7" s="361" t="s">
        <v>113</v>
      </c>
      <c r="AB7" s="362">
        <v>120</v>
      </c>
      <c r="AC7" s="362">
        <v>90</v>
      </c>
      <c r="AD7" s="362">
        <v>60</v>
      </c>
      <c r="AE7" s="362">
        <v>40</v>
      </c>
      <c r="AF7" s="362">
        <v>25</v>
      </c>
      <c r="AG7" s="362">
        <v>10</v>
      </c>
      <c r="AH7" s="362">
        <v>5</v>
      </c>
      <c r="AI7"/>
      <c r="AJ7"/>
      <c r="AK7"/>
    </row>
    <row r="8" spans="1:37" s="63" customFormat="1" ht="9" customHeight="1" x14ac:dyDescent="0.25">
      <c r="A8" s="302" t="s">
        <v>69</v>
      </c>
      <c r="B8" s="197" t="str">
        <f>IF($E8="","",VLOOKUP($E8,'1MD ELO (3)'!$A$7:$O$80,14))</f>
        <v/>
      </c>
      <c r="C8" s="197" t="str">
        <f>IF($E8="","",VLOOKUP($E8,'1MD ELO (3)'!$A$7:$O$80,15))</f>
        <v/>
      </c>
      <c r="D8" s="198" t="str">
        <f>IF($E8="","",VLOOKUP($E8,'1MD ELO (3)'!$A$7:$O$80,5))</f>
        <v/>
      </c>
      <c r="E8" s="199"/>
      <c r="F8" s="219" t="str">
        <f>UPPER(IF($E8="","",VLOOKUP($E8,'1MD ELO (3)'!$A$7:$O$80,2)))</f>
        <v/>
      </c>
      <c r="G8" s="219" t="str">
        <f>IF($E8="","",VLOOKUP($E8,'1MD ELO (3)'!$A$7:$O$80,3))</f>
        <v/>
      </c>
      <c r="H8" s="219"/>
      <c r="I8" s="219" t="str">
        <f>IF($E8="","",VLOOKUP($E8,'1MD ELO (3)'!$A$7:$O$80,4))</f>
        <v/>
      </c>
      <c r="J8" s="538"/>
      <c r="K8" s="202"/>
      <c r="L8" s="216"/>
      <c r="M8" s="217" t="str">
        <f>UPPER(IF(OR(L8="a",L8="as"),K7,IF(OR(L8="b",L8="bs"),K9,)))</f>
        <v/>
      </c>
      <c r="N8" s="226"/>
      <c r="O8" s="227"/>
      <c r="P8" s="227"/>
      <c r="Q8" s="227"/>
      <c r="R8" s="227"/>
      <c r="S8" s="207"/>
      <c r="U8" s="218" t="str">
        <f>Birók!P22</f>
        <v xml:space="preserve"> </v>
      </c>
      <c r="Y8" s="361"/>
      <c r="Z8" s="361"/>
      <c r="AA8" s="361" t="s">
        <v>114</v>
      </c>
      <c r="AB8" s="362">
        <v>90</v>
      </c>
      <c r="AC8" s="362">
        <v>60</v>
      </c>
      <c r="AD8" s="362">
        <v>40</v>
      </c>
      <c r="AE8" s="362">
        <v>25</v>
      </c>
      <c r="AF8" s="362">
        <v>10</v>
      </c>
      <c r="AG8" s="362">
        <v>5</v>
      </c>
      <c r="AH8" s="362">
        <v>2</v>
      </c>
      <c r="AI8"/>
      <c r="AJ8"/>
      <c r="AK8"/>
    </row>
    <row r="9" spans="1:37" s="63" customFormat="1" ht="9" customHeight="1" x14ac:dyDescent="0.25">
      <c r="A9" s="209" t="s">
        <v>70</v>
      </c>
      <c r="B9" s="197" t="str">
        <f>IF($E9="","",VLOOKUP($E9,'1MD ELO (3)'!$A$7:$O$80,14))</f>
        <v/>
      </c>
      <c r="C9" s="197" t="str">
        <f>IF($E9="","",VLOOKUP($E9,'1MD ELO (3)'!$A$7:$O$80,15))</f>
        <v/>
      </c>
      <c r="D9" s="198" t="str">
        <f>IF($E9="","",VLOOKUP($E9,'1MD ELO (3)'!$A$7:$O$80,5))</f>
        <v/>
      </c>
      <c r="E9" s="199"/>
      <c r="F9" s="219" t="str">
        <f>UPPER(IF($E9="","",VLOOKUP($E9,'1MD ELO (3)'!$A$7:$O$80,2)))</f>
        <v/>
      </c>
      <c r="G9" s="219" t="str">
        <f>IF($E9="","",VLOOKUP($E9,'1MD ELO (3)'!$A$7:$O$80,3))</f>
        <v/>
      </c>
      <c r="H9" s="219"/>
      <c r="I9" s="219" t="str">
        <f>IF($E9="","",VLOOKUP($E9,'1MD ELO (3)'!$A$7:$O$80,4))</f>
        <v/>
      </c>
      <c r="J9" s="537"/>
      <c r="K9" s="217" t="str">
        <f>UPPER(IF(OR(J10="a",J10="as"),F9,IF(OR(J10="b",J10="bs"),F10,)))</f>
        <v/>
      </c>
      <c r="L9" s="539"/>
      <c r="M9" s="202"/>
      <c r="N9" s="520"/>
      <c r="O9" s="227"/>
      <c r="P9" s="227"/>
      <c r="Q9" s="227"/>
      <c r="R9" s="227"/>
      <c r="S9" s="207"/>
      <c r="U9" s="218" t="str">
        <f>Birók!P23</f>
        <v xml:space="preserve"> </v>
      </c>
      <c r="Y9" s="361"/>
      <c r="Z9" s="361"/>
      <c r="AA9" s="361" t="s">
        <v>115</v>
      </c>
      <c r="AB9" s="362">
        <v>60</v>
      </c>
      <c r="AC9" s="362">
        <v>40</v>
      </c>
      <c r="AD9" s="362">
        <v>25</v>
      </c>
      <c r="AE9" s="362">
        <v>10</v>
      </c>
      <c r="AF9" s="362">
        <v>5</v>
      </c>
      <c r="AG9" s="362">
        <v>2</v>
      </c>
      <c r="AH9" s="362">
        <v>1</v>
      </c>
      <c r="AI9"/>
      <c r="AJ9"/>
      <c r="AK9"/>
    </row>
    <row r="10" spans="1:37" s="63" customFormat="1" ht="9" customHeight="1" x14ac:dyDescent="0.25">
      <c r="A10" s="209" t="s">
        <v>72</v>
      </c>
      <c r="B10" s="197" t="str">
        <f>IF($E10="","",VLOOKUP($E10,'1MD ELO (3)'!$A$7:$O$80,14))</f>
        <v/>
      </c>
      <c r="C10" s="197" t="str">
        <f>IF($E10="","",VLOOKUP($E10,'1MD ELO (3)'!$A$7:$O$80,15))</f>
        <v/>
      </c>
      <c r="D10" s="198" t="str">
        <f>IF($E10="","",VLOOKUP($E10,'1MD ELO (3)'!$A$7:$O$80,5))</f>
        <v/>
      </c>
      <c r="E10" s="199"/>
      <c r="F10" s="219" t="str">
        <f>UPPER(IF($E10="","",VLOOKUP($E10,'1MD ELO (3)'!$A$7:$O$80,2)))</f>
        <v/>
      </c>
      <c r="G10" s="219" t="str">
        <f>IF($E10="","",VLOOKUP($E10,'1MD ELO (3)'!$A$7:$O$80,3))</f>
        <v/>
      </c>
      <c r="H10" s="219"/>
      <c r="I10" s="219" t="str">
        <f>IF($E10="","",VLOOKUP($E10,'1MD ELO (3)'!$A$7:$O$80,4))</f>
        <v/>
      </c>
      <c r="J10" s="538"/>
      <c r="K10" s="202"/>
      <c r="L10" s="227"/>
      <c r="M10" s="215" t="s">
        <v>59</v>
      </c>
      <c r="N10" s="225"/>
      <c r="O10" s="217" t="str">
        <f>UPPER(IF(OR(N10="a",N10="as"),M8,IF(OR(N10="b",N10="bs"),M12,)))</f>
        <v/>
      </c>
      <c r="P10" s="226"/>
      <c r="Q10" s="227"/>
      <c r="R10" s="227"/>
      <c r="S10" s="207"/>
      <c r="U10" s="218" t="str">
        <f>Birók!P24</f>
        <v xml:space="preserve"> </v>
      </c>
      <c r="Y10" s="361"/>
      <c r="Z10" s="361"/>
      <c r="AA10" s="361" t="s">
        <v>117</v>
      </c>
      <c r="AB10" s="362">
        <v>40</v>
      </c>
      <c r="AC10" s="362">
        <v>25</v>
      </c>
      <c r="AD10" s="362">
        <v>15</v>
      </c>
      <c r="AE10" s="362">
        <v>7</v>
      </c>
      <c r="AF10" s="362">
        <v>4</v>
      </c>
      <c r="AG10" s="362">
        <v>1</v>
      </c>
      <c r="AH10" s="362">
        <v>0</v>
      </c>
      <c r="AI10"/>
      <c r="AJ10"/>
      <c r="AK10"/>
    </row>
    <row r="11" spans="1:37" s="63" customFormat="1" ht="9" customHeight="1" x14ac:dyDescent="0.25">
      <c r="A11" s="209" t="s">
        <v>73</v>
      </c>
      <c r="B11" s="197" t="str">
        <f>IF($E11="","",VLOOKUP($E11,'1MD ELO (3)'!$A$7:$O$80,14))</f>
        <v/>
      </c>
      <c r="C11" s="197" t="str">
        <f>IF($E11="","",VLOOKUP($E11,'1MD ELO (3)'!$A$7:$O$80,15))</f>
        <v/>
      </c>
      <c r="D11" s="198" t="str">
        <f>IF($E11="","",VLOOKUP($E11,'1MD ELO (3)'!$A$7:$O$80,5))</f>
        <v/>
      </c>
      <c r="E11" s="199"/>
      <c r="F11" s="219" t="str">
        <f>UPPER(IF($E11="","",VLOOKUP($E11,'1MD ELO (3)'!$A$7:$O$80,2)))</f>
        <v/>
      </c>
      <c r="G11" s="219" t="str">
        <f>IF($E11="","",VLOOKUP($E11,'1MD ELO (3)'!$A$7:$O$80,3))</f>
        <v/>
      </c>
      <c r="H11" s="219"/>
      <c r="I11" s="219" t="str">
        <f>IF($E11="","",VLOOKUP($E11,'1MD ELO (3)'!$A$7:$O$80,4))</f>
        <v/>
      </c>
      <c r="J11" s="537"/>
      <c r="K11" s="217" t="str">
        <f>UPPER(IF(OR(J12="a",J12="as"),F11,IF(OR(J12="b",J12="bs"),F12,)))</f>
        <v/>
      </c>
      <c r="L11" s="226"/>
      <c r="M11" s="540"/>
      <c r="N11" s="541"/>
      <c r="O11" s="202"/>
      <c r="P11" s="520"/>
      <c r="Q11" s="202"/>
      <c r="R11" s="227"/>
      <c r="S11" s="207"/>
      <c r="U11" s="218" t="str">
        <f>Birók!P25</f>
        <v xml:space="preserve"> </v>
      </c>
      <c r="Y11" s="361"/>
      <c r="Z11" s="361"/>
      <c r="AA11" s="361" t="s">
        <v>118</v>
      </c>
      <c r="AB11" s="362">
        <v>25</v>
      </c>
      <c r="AC11" s="362">
        <v>15</v>
      </c>
      <c r="AD11" s="362">
        <v>10</v>
      </c>
      <c r="AE11" s="362">
        <v>6</v>
      </c>
      <c r="AF11" s="362">
        <v>3</v>
      </c>
      <c r="AG11" s="362">
        <v>1</v>
      </c>
      <c r="AH11" s="362">
        <v>0</v>
      </c>
      <c r="AI11"/>
      <c r="AJ11"/>
      <c r="AK11"/>
    </row>
    <row r="12" spans="1:37" s="63" customFormat="1" ht="9" customHeight="1" x14ac:dyDescent="0.25">
      <c r="A12" s="209" t="s">
        <v>74</v>
      </c>
      <c r="B12" s="197" t="str">
        <f>IF($E12="","",VLOOKUP($E12,'1MD ELO (3)'!$A$7:$O$80,14))</f>
        <v/>
      </c>
      <c r="C12" s="197" t="str">
        <f>IF($E12="","",VLOOKUP($E12,'1MD ELO (3)'!$A$7:$O$80,15))</f>
        <v/>
      </c>
      <c r="D12" s="198" t="str">
        <f>IF($E12="","",VLOOKUP($E12,'1MD ELO (3)'!$A$7:$O$80,5))</f>
        <v/>
      </c>
      <c r="E12" s="199"/>
      <c r="F12" s="219" t="str">
        <f>UPPER(IF($E12="","",VLOOKUP($E12,'1MD ELO (3)'!$A$7:$O$80,2)))</f>
        <v/>
      </c>
      <c r="G12" s="219" t="str">
        <f>IF($E12="","",VLOOKUP($E12,'1MD ELO (3)'!$A$7:$O$80,3))</f>
        <v/>
      </c>
      <c r="H12" s="219"/>
      <c r="I12" s="219" t="str">
        <f>IF($E12="","",VLOOKUP($E12,'1MD ELO (3)'!$A$7:$O$80,4))</f>
        <v/>
      </c>
      <c r="J12" s="538"/>
      <c r="K12" s="202"/>
      <c r="L12" s="216"/>
      <c r="M12" s="217" t="str">
        <f>UPPER(IF(OR(L12="a",L12="as"),K11,IF(OR(L12="b",L12="bs"),K13,)))</f>
        <v/>
      </c>
      <c r="N12" s="542"/>
      <c r="O12" s="227"/>
      <c r="P12" s="520"/>
      <c r="Q12" s="227"/>
      <c r="R12" s="227"/>
      <c r="S12" s="207"/>
      <c r="U12" s="218" t="str">
        <f>Birók!P26</f>
        <v xml:space="preserve"> </v>
      </c>
      <c r="Y12" s="361"/>
      <c r="Z12" s="361"/>
      <c r="AA12" s="361" t="s">
        <v>120</v>
      </c>
      <c r="AB12" s="362">
        <v>15</v>
      </c>
      <c r="AC12" s="362">
        <v>10</v>
      </c>
      <c r="AD12" s="362">
        <v>6</v>
      </c>
      <c r="AE12" s="362">
        <v>3</v>
      </c>
      <c r="AF12" s="362">
        <v>1</v>
      </c>
      <c r="AG12" s="362">
        <v>0</v>
      </c>
      <c r="AH12" s="362">
        <v>0</v>
      </c>
      <c r="AI12"/>
      <c r="AJ12"/>
      <c r="AK12"/>
    </row>
    <row r="13" spans="1:37" s="63" customFormat="1" ht="9" customHeight="1" x14ac:dyDescent="0.25">
      <c r="A13" s="302" t="s">
        <v>75</v>
      </c>
      <c r="B13" s="197" t="str">
        <f>IF($E13="","",VLOOKUP($E13,'1MD ELO (3)'!$A$7:$O$80,14))</f>
        <v/>
      </c>
      <c r="C13" s="197" t="str">
        <f>IF($E13="","",VLOOKUP($E13,'1MD ELO (3)'!$A$7:$O$80,15))</f>
        <v/>
      </c>
      <c r="D13" s="198" t="str">
        <f>IF($E13="","",VLOOKUP($E13,'1MD ELO (3)'!$A$7:$O$80,5))</f>
        <v/>
      </c>
      <c r="E13" s="199"/>
      <c r="F13" s="219" t="str">
        <f>UPPER(IF($E13="","",VLOOKUP($E13,'1MD ELO (3)'!$A$7:$O$80,2)))</f>
        <v/>
      </c>
      <c r="G13" s="219" t="str">
        <f>IF($E13="","",VLOOKUP($E13,'1MD ELO (3)'!$A$7:$O$80,3))</f>
        <v/>
      </c>
      <c r="H13" s="219"/>
      <c r="I13" s="219" t="str">
        <f>IF($E13="","",VLOOKUP($E13,'1MD ELO (3)'!$A$7:$O$80,4))</f>
        <v/>
      </c>
      <c r="J13" s="537"/>
      <c r="K13" s="217" t="str">
        <f>UPPER(IF(OR(J14="a",J14="as"),F13,IF(OR(J14="b",J14="bs"),F14,)))</f>
        <v/>
      </c>
      <c r="L13" s="521"/>
      <c r="M13" s="202"/>
      <c r="N13" s="227"/>
      <c r="O13" s="227"/>
      <c r="P13" s="520"/>
      <c r="Q13" s="227"/>
      <c r="R13" s="227"/>
      <c r="S13" s="207"/>
      <c r="U13" s="218" t="str">
        <f>Birók!P27</f>
        <v xml:space="preserve"> </v>
      </c>
      <c r="Y13" s="361"/>
      <c r="Z13" s="361"/>
      <c r="AA13" s="361" t="s">
        <v>121</v>
      </c>
      <c r="AB13" s="362">
        <v>10</v>
      </c>
      <c r="AC13" s="362">
        <v>6</v>
      </c>
      <c r="AD13" s="362">
        <v>3</v>
      </c>
      <c r="AE13" s="362">
        <v>1</v>
      </c>
      <c r="AF13" s="362">
        <v>0</v>
      </c>
      <c r="AG13" s="362">
        <v>0</v>
      </c>
      <c r="AH13" s="362">
        <v>0</v>
      </c>
      <c r="AI13"/>
      <c r="AJ13"/>
      <c r="AK13"/>
    </row>
    <row r="14" spans="1:37" s="63" customFormat="1" ht="9" customHeight="1" x14ac:dyDescent="0.25">
      <c r="A14" s="234" t="s">
        <v>76</v>
      </c>
      <c r="B14" s="197" t="str">
        <f>IF($E14="","",VLOOKUP($E14,'1MD ELO (3)'!$A$7:$O$80,14))</f>
        <v/>
      </c>
      <c r="C14" s="197" t="str">
        <f>IF($E14="","",VLOOKUP($E14,'1MD ELO (3)'!$A$7:$O$80,15))</f>
        <v/>
      </c>
      <c r="D14" s="198" t="str">
        <f>IF($E14="","",VLOOKUP($E14,'1MD ELO (3)'!$A$7:$O$80,5))</f>
        <v/>
      </c>
      <c r="E14" s="199"/>
      <c r="F14" s="200" t="str">
        <f>UPPER(IF($E14="","",VLOOKUP($E14,'1MD ELO (3)'!$A$7:$O$80,2)))</f>
        <v/>
      </c>
      <c r="G14" s="200" t="str">
        <f>IF($E14="","",VLOOKUP($E14,'1MD ELO (3)'!$A$7:$O$80,3))</f>
        <v/>
      </c>
      <c r="H14" s="200"/>
      <c r="I14" s="200" t="str">
        <f>IF($E14="","",VLOOKUP($E14,'1MD ELO (3)'!$A$7:$O$80,4))</f>
        <v/>
      </c>
      <c r="J14" s="538"/>
      <c r="K14" s="202"/>
      <c r="L14" s="227"/>
      <c r="M14" s="227"/>
      <c r="N14" s="543"/>
      <c r="O14" s="215" t="s">
        <v>59</v>
      </c>
      <c r="P14" s="225"/>
      <c r="Q14" s="217" t="str">
        <f>UPPER(IF(OR(P14="a",P14="as"),O10,IF(OR(P14="b",P14="bs"),O18,)))</f>
        <v/>
      </c>
      <c r="R14" s="226"/>
      <c r="S14" s="207"/>
      <c r="U14" s="218" t="str">
        <f>Birók!P28</f>
        <v xml:space="preserve"> </v>
      </c>
      <c r="Y14" s="361"/>
      <c r="Z14" s="361"/>
      <c r="AA14" s="361" t="s">
        <v>122</v>
      </c>
      <c r="AB14" s="362">
        <v>3</v>
      </c>
      <c r="AC14" s="362">
        <v>2</v>
      </c>
      <c r="AD14" s="362">
        <v>1</v>
      </c>
      <c r="AE14" s="362">
        <v>0</v>
      </c>
      <c r="AF14" s="362">
        <v>0</v>
      </c>
      <c r="AG14" s="362">
        <v>0</v>
      </c>
      <c r="AH14" s="362">
        <v>0</v>
      </c>
      <c r="AI14"/>
      <c r="AJ14"/>
      <c r="AK14"/>
    </row>
    <row r="15" spans="1:37" s="63" customFormat="1" ht="9" customHeight="1" x14ac:dyDescent="0.25">
      <c r="A15" s="196" t="s">
        <v>161</v>
      </c>
      <c r="B15" s="197" t="str">
        <f>IF($E15="","",VLOOKUP($E15,'1MD ELO (3)'!$A$7:$O$80,14))</f>
        <v/>
      </c>
      <c r="C15" s="197" t="str">
        <f>IF($E15="","",VLOOKUP($E15,'1MD ELO (3)'!$A$7:$O$80,15))</f>
        <v/>
      </c>
      <c r="D15" s="198" t="str">
        <f>IF($E15="","",VLOOKUP($E15,'1MD ELO (3)'!$A$7:$O$80,5))</f>
        <v/>
      </c>
      <c r="E15" s="199"/>
      <c r="F15" s="200" t="str">
        <f>UPPER(IF($E15="","",VLOOKUP($E15,'1MD ELO (3)'!$A$7:$O$80,2)))</f>
        <v/>
      </c>
      <c r="G15" s="200" t="str">
        <f>IF($E15="","",VLOOKUP($E15,'1MD ELO (3)'!$A$7:$O$80,3))</f>
        <v/>
      </c>
      <c r="H15" s="200"/>
      <c r="I15" s="200" t="str">
        <f>IF($E15="","",VLOOKUP($E15,'1MD ELO (3)'!$A$7:$O$80,4))</f>
        <v/>
      </c>
      <c r="J15" s="537"/>
      <c r="K15" s="217" t="str">
        <f>UPPER(IF(OR(J16="a",J16="as"),F15,IF(OR(J16="b",J16="bs"),F16,)))</f>
        <v/>
      </c>
      <c r="L15" s="226"/>
      <c r="M15" s="227"/>
      <c r="N15" s="227"/>
      <c r="O15" s="227"/>
      <c r="P15" s="520"/>
      <c r="Q15" s="202"/>
      <c r="R15" s="520"/>
      <c r="S15" s="207"/>
      <c r="U15" s="218" t="str">
        <f>Birók!P29</f>
        <v xml:space="preserve"> </v>
      </c>
      <c r="Y15" s="361"/>
      <c r="Z15" s="361"/>
      <c r="AA15" s="361"/>
      <c r="AB15" s="361"/>
      <c r="AC15" s="361"/>
      <c r="AD15" s="361"/>
      <c r="AE15" s="361"/>
      <c r="AF15" s="361"/>
      <c r="AG15" s="361"/>
      <c r="AH15" s="361"/>
      <c r="AI15"/>
      <c r="AJ15"/>
      <c r="AK15"/>
    </row>
    <row r="16" spans="1:37" s="63" customFormat="1" ht="9" customHeight="1" x14ac:dyDescent="0.25">
      <c r="A16" s="302" t="s">
        <v>162</v>
      </c>
      <c r="B16" s="197" t="str">
        <f>IF($E16="","",VLOOKUP($E16,'1MD ELO (3)'!$A$7:$O$80,14))</f>
        <v/>
      </c>
      <c r="C16" s="197" t="str">
        <f>IF($E16="","",VLOOKUP($E16,'1MD ELO (3)'!$A$7:$O$80,15))</f>
        <v/>
      </c>
      <c r="D16" s="198" t="str">
        <f>IF($E16="","",VLOOKUP($E16,'1MD ELO (3)'!$A$7:$O$80,5))</f>
        <v/>
      </c>
      <c r="E16" s="199"/>
      <c r="F16" s="219" t="str">
        <f>UPPER(IF($E16="","",VLOOKUP($E16,'1MD ELO (3)'!$A$7:$O$80,2)))</f>
        <v/>
      </c>
      <c r="G16" s="219" t="str">
        <f>IF($E16="","",VLOOKUP($E16,'1MD ELO (3)'!$A$7:$O$80,3))</f>
        <v/>
      </c>
      <c r="H16" s="219"/>
      <c r="I16" s="219" t="str">
        <f>IF($E16="","",VLOOKUP($E16,'1MD ELO (3)'!$A$7:$O$80,4))</f>
        <v/>
      </c>
      <c r="J16" s="538"/>
      <c r="K16" s="202"/>
      <c r="L16" s="216"/>
      <c r="M16" s="217" t="str">
        <f>UPPER(IF(OR(L16="a",L16="as"),K15,IF(OR(L16="b",L16="bs"),K17,)))</f>
        <v/>
      </c>
      <c r="N16" s="226"/>
      <c r="O16" s="227"/>
      <c r="P16" s="520"/>
      <c r="Q16" s="227"/>
      <c r="R16" s="520"/>
      <c r="S16" s="207"/>
      <c r="U16" s="301" t="str">
        <f>Birók!P30</f>
        <v>Egyik sem</v>
      </c>
      <c r="Y16" s="361"/>
      <c r="Z16" s="361"/>
      <c r="AA16" s="361" t="s">
        <v>98</v>
      </c>
      <c r="AB16" s="362">
        <v>150</v>
      </c>
      <c r="AC16" s="362">
        <v>120</v>
      </c>
      <c r="AD16" s="362">
        <v>90</v>
      </c>
      <c r="AE16" s="362">
        <v>60</v>
      </c>
      <c r="AF16" s="362">
        <v>40</v>
      </c>
      <c r="AG16" s="362">
        <v>25</v>
      </c>
      <c r="AH16" s="362">
        <v>15</v>
      </c>
      <c r="AI16"/>
      <c r="AJ16"/>
      <c r="AK16"/>
    </row>
    <row r="17" spans="1:37" s="63" customFormat="1" ht="9" customHeight="1" x14ac:dyDescent="0.25">
      <c r="A17" s="209" t="s">
        <v>163</v>
      </c>
      <c r="B17" s="197" t="str">
        <f>IF($E17="","",VLOOKUP($E17,'1MD ELO (3)'!$A$7:$O$80,14))</f>
        <v/>
      </c>
      <c r="C17" s="197" t="str">
        <f>IF($E17="","",VLOOKUP($E17,'1MD ELO (3)'!$A$7:$O$80,15))</f>
        <v/>
      </c>
      <c r="D17" s="198" t="str">
        <f>IF($E17="","",VLOOKUP($E17,'1MD ELO (3)'!$A$7:$O$80,5))</f>
        <v/>
      </c>
      <c r="E17" s="199"/>
      <c r="F17" s="219" t="str">
        <f>UPPER(IF($E17="","",VLOOKUP($E17,'1MD ELO (3)'!$A$7:$O$80,2)))</f>
        <v/>
      </c>
      <c r="G17" s="219" t="str">
        <f>IF($E17="","",VLOOKUP($E17,'1MD ELO (3)'!$A$7:$O$80,3))</f>
        <v/>
      </c>
      <c r="H17" s="219"/>
      <c r="I17" s="219" t="str">
        <f>IF($E17="","",VLOOKUP($E17,'1MD ELO (3)'!$A$7:$O$80,4))</f>
        <v/>
      </c>
      <c r="J17" s="537"/>
      <c r="K17" s="217" t="str">
        <f>UPPER(IF(OR(J18="a",J18="as"),F17,IF(OR(J18="b",J18="bs"),F18,)))</f>
        <v/>
      </c>
      <c r="L17" s="539"/>
      <c r="M17" s="202"/>
      <c r="N17" s="520"/>
      <c r="O17" s="227"/>
      <c r="P17" s="520"/>
      <c r="Q17" s="227"/>
      <c r="R17" s="520"/>
      <c r="S17" s="207"/>
      <c r="Y17" s="361"/>
      <c r="Z17" s="361"/>
      <c r="AA17" s="361" t="s">
        <v>101</v>
      </c>
      <c r="AB17" s="362">
        <v>120</v>
      </c>
      <c r="AC17" s="362">
        <v>90</v>
      </c>
      <c r="AD17" s="362">
        <v>60</v>
      </c>
      <c r="AE17" s="362">
        <v>40</v>
      </c>
      <c r="AF17" s="362">
        <v>25</v>
      </c>
      <c r="AG17" s="362">
        <v>15</v>
      </c>
      <c r="AH17" s="362">
        <v>8</v>
      </c>
      <c r="AI17"/>
      <c r="AJ17"/>
      <c r="AK17"/>
    </row>
    <row r="18" spans="1:37" s="63" customFormat="1" ht="9" customHeight="1" x14ac:dyDescent="0.25">
      <c r="A18" s="209" t="s">
        <v>164</v>
      </c>
      <c r="B18" s="197" t="str">
        <f>IF($E18="","",VLOOKUP($E18,'1MD ELO (3)'!$A$7:$O$80,14))</f>
        <v/>
      </c>
      <c r="C18" s="197" t="str">
        <f>IF($E18="","",VLOOKUP($E18,'1MD ELO (3)'!$A$7:$O$80,15))</f>
        <v/>
      </c>
      <c r="D18" s="198" t="str">
        <f>IF($E18="","",VLOOKUP($E18,'1MD ELO (3)'!$A$7:$O$80,5))</f>
        <v/>
      </c>
      <c r="E18" s="199"/>
      <c r="F18" s="219" t="str">
        <f>UPPER(IF($E18="","",VLOOKUP($E18,'1MD ELO (3)'!$A$7:$O$80,2)))</f>
        <v/>
      </c>
      <c r="G18" s="219" t="str">
        <f>IF($E18="","",VLOOKUP($E18,'1MD ELO (3)'!$A$7:$O$80,3))</f>
        <v/>
      </c>
      <c r="H18" s="219"/>
      <c r="I18" s="219" t="str">
        <f>IF($E18="","",VLOOKUP($E18,'1MD ELO (3)'!$A$7:$O$80,4))</f>
        <v/>
      </c>
      <c r="J18" s="538"/>
      <c r="K18" s="202"/>
      <c r="L18" s="227"/>
      <c r="M18" s="215" t="s">
        <v>59</v>
      </c>
      <c r="N18" s="225"/>
      <c r="O18" s="217" t="str">
        <f>UPPER(IF(OR(N18="a",N18="as"),M16,IF(OR(N18="b",N18="bs"),M20,)))</f>
        <v/>
      </c>
      <c r="P18" s="521"/>
      <c r="Q18" s="227"/>
      <c r="R18" s="520"/>
      <c r="S18" s="207"/>
      <c r="Y18" s="361"/>
      <c r="Z18" s="361"/>
      <c r="AA18" s="361" t="s">
        <v>104</v>
      </c>
      <c r="AB18" s="362">
        <v>90</v>
      </c>
      <c r="AC18" s="362">
        <v>60</v>
      </c>
      <c r="AD18" s="362">
        <v>40</v>
      </c>
      <c r="AE18" s="362">
        <v>25</v>
      </c>
      <c r="AF18" s="362">
        <v>15</v>
      </c>
      <c r="AG18" s="362">
        <v>8</v>
      </c>
      <c r="AH18" s="362">
        <v>4</v>
      </c>
      <c r="AI18"/>
      <c r="AJ18"/>
      <c r="AK18"/>
    </row>
    <row r="19" spans="1:37" s="63" customFormat="1" ht="9" customHeight="1" x14ac:dyDescent="0.25">
      <c r="A19" s="209" t="s">
        <v>165</v>
      </c>
      <c r="B19" s="197" t="str">
        <f>IF($E19="","",VLOOKUP($E19,'1MD ELO (3)'!$A$7:$O$80,14))</f>
        <v/>
      </c>
      <c r="C19" s="197" t="str">
        <f>IF($E19="","",VLOOKUP($E19,'1MD ELO (3)'!$A$7:$O$80,15))</f>
        <v/>
      </c>
      <c r="D19" s="198" t="str">
        <f>IF($E19="","",VLOOKUP($E19,'1MD ELO (3)'!$A$7:$O$80,5))</f>
        <v/>
      </c>
      <c r="E19" s="199"/>
      <c r="F19" s="219" t="str">
        <f>UPPER(IF($E19="","",VLOOKUP($E19,'1MD ELO (3)'!$A$7:$O$80,2)))</f>
        <v/>
      </c>
      <c r="G19" s="219" t="str">
        <f>IF($E19="","",VLOOKUP($E19,'1MD ELO (3)'!$A$7:$O$80,3))</f>
        <v/>
      </c>
      <c r="H19" s="219"/>
      <c r="I19" s="219" t="str">
        <f>IF($E19="","",VLOOKUP($E19,'1MD ELO (3)'!$A$7:$O$80,4))</f>
        <v/>
      </c>
      <c r="J19" s="537"/>
      <c r="K19" s="217" t="str">
        <f>UPPER(IF(OR(J20="a",J20="as"),F19,IF(OR(J20="b",J20="bs"),F20,)))</f>
        <v/>
      </c>
      <c r="L19" s="226"/>
      <c r="M19" s="540"/>
      <c r="N19" s="541"/>
      <c r="O19" s="202"/>
      <c r="P19" s="227"/>
      <c r="Q19" s="227"/>
      <c r="R19" s="520"/>
      <c r="S19" s="207"/>
      <c r="Y19" s="361"/>
      <c r="Z19" s="361"/>
      <c r="AA19" s="361" t="s">
        <v>112</v>
      </c>
      <c r="AB19" s="362">
        <v>60</v>
      </c>
      <c r="AC19" s="362">
        <v>40</v>
      </c>
      <c r="AD19" s="362">
        <v>25</v>
      </c>
      <c r="AE19" s="362">
        <v>15</v>
      </c>
      <c r="AF19" s="362">
        <v>8</v>
      </c>
      <c r="AG19" s="362">
        <v>4</v>
      </c>
      <c r="AH19" s="362">
        <v>2</v>
      </c>
      <c r="AI19"/>
      <c r="AJ19"/>
      <c r="AK19"/>
    </row>
    <row r="20" spans="1:37" s="63" customFormat="1" ht="9" customHeight="1" x14ac:dyDescent="0.25">
      <c r="A20" s="209" t="s">
        <v>166</v>
      </c>
      <c r="B20" s="197" t="str">
        <f>IF($E20="","",VLOOKUP($E20,'1MD ELO (3)'!$A$7:$O$80,14))</f>
        <v/>
      </c>
      <c r="C20" s="197" t="str">
        <f>IF($E20="","",VLOOKUP($E20,'1MD ELO (3)'!$A$7:$O$80,15))</f>
        <v/>
      </c>
      <c r="D20" s="198" t="str">
        <f>IF($E20="","",VLOOKUP($E20,'1MD ELO (3)'!$A$7:$O$80,5))</f>
        <v/>
      </c>
      <c r="E20" s="199"/>
      <c r="F20" s="219" t="str">
        <f>UPPER(IF($E20="","",VLOOKUP($E20,'1MD ELO (3)'!$A$7:$O$80,2)))</f>
        <v/>
      </c>
      <c r="G20" s="219" t="str">
        <f>IF($E20="","",VLOOKUP($E20,'1MD ELO (3)'!$A$7:$O$80,3))</f>
        <v/>
      </c>
      <c r="H20" s="219"/>
      <c r="I20" s="219" t="str">
        <f>IF($E20="","",VLOOKUP($E20,'1MD ELO (3)'!$A$7:$O$80,4))</f>
        <v/>
      </c>
      <c r="J20" s="538"/>
      <c r="K20" s="202"/>
      <c r="L20" s="216"/>
      <c r="M20" s="217" t="str">
        <f>UPPER(IF(OR(L20="a",L20="as"),K19,IF(OR(L20="b",L20="bs"),K21,)))</f>
        <v/>
      </c>
      <c r="N20" s="542"/>
      <c r="O20" s="227"/>
      <c r="P20" s="227"/>
      <c r="Q20" s="227"/>
      <c r="R20" s="520"/>
      <c r="S20" s="207"/>
      <c r="Y20" s="361"/>
      <c r="Z20" s="361"/>
      <c r="AA20" s="361" t="s">
        <v>113</v>
      </c>
      <c r="AB20" s="362">
        <v>40</v>
      </c>
      <c r="AC20" s="362">
        <v>25</v>
      </c>
      <c r="AD20" s="362">
        <v>15</v>
      </c>
      <c r="AE20" s="362">
        <v>8</v>
      </c>
      <c r="AF20" s="362">
        <v>4</v>
      </c>
      <c r="AG20" s="362">
        <v>2</v>
      </c>
      <c r="AH20" s="362">
        <v>1</v>
      </c>
      <c r="AI20"/>
      <c r="AJ20"/>
      <c r="AK20"/>
    </row>
    <row r="21" spans="1:37" s="63" customFormat="1" ht="9" customHeight="1" x14ac:dyDescent="0.25">
      <c r="A21" s="302" t="s">
        <v>167</v>
      </c>
      <c r="B21" s="197" t="str">
        <f>IF($E21="","",VLOOKUP($E21,'1MD ELO (3)'!$A$7:$O$80,14))</f>
        <v/>
      </c>
      <c r="C21" s="197" t="str">
        <f>IF($E21="","",VLOOKUP($E21,'1MD ELO (3)'!$A$7:$O$80,15))</f>
        <v/>
      </c>
      <c r="D21" s="198" t="str">
        <f>IF($E21="","",VLOOKUP($E21,'1MD ELO (3)'!$A$7:$O$80,5))</f>
        <v/>
      </c>
      <c r="E21" s="199"/>
      <c r="F21" s="219" t="str">
        <f>UPPER(IF($E21="","",VLOOKUP($E21,'1MD ELO (3)'!$A$7:$O$80,2)))</f>
        <v/>
      </c>
      <c r="G21" s="219" t="str">
        <f>IF($E21="","",VLOOKUP($E21,'1MD ELO (3)'!$A$7:$O$80,3))</f>
        <v/>
      </c>
      <c r="H21" s="219"/>
      <c r="I21" s="219" t="str">
        <f>IF($E21="","",VLOOKUP($E21,'1MD ELO (3)'!$A$7:$O$80,4))</f>
        <v/>
      </c>
      <c r="J21" s="537"/>
      <c r="K21" s="217" t="str">
        <f>UPPER(IF(OR(J22="a",J22="as"),F21,IF(OR(J22="b",J22="bs"),F22,)))</f>
        <v/>
      </c>
      <c r="L21" s="521"/>
      <c r="M21" s="202"/>
      <c r="N21" s="227"/>
      <c r="O21" s="227"/>
      <c r="P21" s="227"/>
      <c r="Q21" s="227"/>
      <c r="R21" s="520"/>
      <c r="S21" s="207"/>
      <c r="Y21" s="361"/>
      <c r="Z21" s="361"/>
      <c r="AA21" s="361" t="s">
        <v>114</v>
      </c>
      <c r="AB21" s="362">
        <v>25</v>
      </c>
      <c r="AC21" s="362">
        <v>15</v>
      </c>
      <c r="AD21" s="362">
        <v>10</v>
      </c>
      <c r="AE21" s="362">
        <v>6</v>
      </c>
      <c r="AF21" s="362">
        <v>3</v>
      </c>
      <c r="AG21" s="362">
        <v>1</v>
      </c>
      <c r="AH21" s="362">
        <v>0</v>
      </c>
      <c r="AI21"/>
      <c r="AJ21"/>
      <c r="AK21"/>
    </row>
    <row r="22" spans="1:37" s="63" customFormat="1" ht="9" customHeight="1" x14ac:dyDescent="0.25">
      <c r="A22" s="234" t="s">
        <v>168</v>
      </c>
      <c r="B22" s="197" t="str">
        <f>IF($E22="","",VLOOKUP($E22,'1MD ELO (3)'!$A$7:$O$80,14))</f>
        <v/>
      </c>
      <c r="C22" s="197" t="str">
        <f>IF($E22="","",VLOOKUP($E22,'1MD ELO (3)'!$A$7:$O$80,15))</f>
        <v/>
      </c>
      <c r="D22" s="198" t="str">
        <f>IF($E22="","",VLOOKUP($E22,'1MD ELO (3)'!$A$7:$O$80,5))</f>
        <v/>
      </c>
      <c r="E22" s="199"/>
      <c r="F22" s="200" t="str">
        <f>UPPER(IF($E22="","",VLOOKUP($E22,'1MD ELO (3)'!$A$7:$O$80,2)))</f>
        <v/>
      </c>
      <c r="G22" s="200" t="str">
        <f>IF($E22="","",VLOOKUP($E22,'1MD ELO (3)'!$A$7:$O$80,3))</f>
        <v/>
      </c>
      <c r="H22" s="200"/>
      <c r="I22" s="200" t="str">
        <f>IF($E22="","",VLOOKUP($E22,'1MD ELO (3)'!$A$7:$O$80,4))</f>
        <v/>
      </c>
      <c r="J22" s="538"/>
      <c r="K22" s="202"/>
      <c r="L22" s="227"/>
      <c r="M22" s="227"/>
      <c r="N22" s="543"/>
      <c r="O22" s="544" t="s">
        <v>169</v>
      </c>
      <c r="P22" s="533"/>
      <c r="Q22" s="217" t="str">
        <f>UPPER(IF(OR(P23="a",P23="as"),Q14,IF(OR(P23="b",P23="bs"),Q30,)))</f>
        <v/>
      </c>
      <c r="R22" s="534"/>
      <c r="S22" s="207"/>
      <c r="Y22" s="361"/>
      <c r="Z22" s="361"/>
      <c r="AA22" s="361" t="s">
        <v>115</v>
      </c>
      <c r="AB22" s="362">
        <v>15</v>
      </c>
      <c r="AC22" s="362">
        <v>10</v>
      </c>
      <c r="AD22" s="362">
        <v>6</v>
      </c>
      <c r="AE22" s="362">
        <v>3</v>
      </c>
      <c r="AF22" s="362">
        <v>1</v>
      </c>
      <c r="AG22" s="362">
        <v>0</v>
      </c>
      <c r="AH22" s="362">
        <v>0</v>
      </c>
      <c r="AI22"/>
      <c r="AJ22"/>
      <c r="AK22"/>
    </row>
    <row r="23" spans="1:37" s="63" customFormat="1" ht="9" customHeight="1" x14ac:dyDescent="0.25">
      <c r="A23" s="196" t="s">
        <v>170</v>
      </c>
      <c r="B23" s="197" t="str">
        <f>IF($E23="","",VLOOKUP($E23,'1MD ELO (3)'!$A$7:$O$80,14))</f>
        <v/>
      </c>
      <c r="C23" s="197" t="str">
        <f>IF($E23="","",VLOOKUP($E23,'1MD ELO (3)'!$A$7:$O$80,15))</f>
        <v/>
      </c>
      <c r="D23" s="198" t="str">
        <f>IF($E23="","",VLOOKUP($E23,'1MD ELO (3)'!$A$7:$O$80,5))</f>
        <v/>
      </c>
      <c r="E23" s="199"/>
      <c r="F23" s="200" t="str">
        <f>UPPER(IF($E23="","",VLOOKUP($E23,'1MD ELO (3)'!$A$7:$O$80,2)))</f>
        <v/>
      </c>
      <c r="G23" s="200" t="str">
        <f>IF($E23="","",VLOOKUP($E23,'1MD ELO (3)'!$A$7:$O$80,3))</f>
        <v/>
      </c>
      <c r="H23" s="200"/>
      <c r="I23" s="200" t="str">
        <f>IF($E23="","",VLOOKUP($E23,'1MD ELO (3)'!$A$7:$O$80,4))</f>
        <v/>
      </c>
      <c r="J23" s="537"/>
      <c r="K23" s="217" t="str">
        <f>UPPER(IF(OR(J24="a",J24="as"),F23,IF(OR(J24="b",J24="bs"),F24,)))</f>
        <v/>
      </c>
      <c r="L23" s="226"/>
      <c r="M23" s="227"/>
      <c r="N23" s="227"/>
      <c r="O23" s="215" t="s">
        <v>59</v>
      </c>
      <c r="P23" s="299"/>
      <c r="Q23" s="202"/>
      <c r="R23" s="529"/>
      <c r="S23" s="207"/>
      <c r="Y23" s="361"/>
      <c r="Z23" s="361"/>
      <c r="AA23" s="361" t="s">
        <v>117</v>
      </c>
      <c r="AB23" s="362">
        <v>10</v>
      </c>
      <c r="AC23" s="362">
        <v>6</v>
      </c>
      <c r="AD23" s="362">
        <v>3</v>
      </c>
      <c r="AE23" s="362">
        <v>1</v>
      </c>
      <c r="AF23" s="362">
        <v>0</v>
      </c>
      <c r="AG23" s="362">
        <v>0</v>
      </c>
      <c r="AH23" s="362">
        <v>0</v>
      </c>
      <c r="AI23"/>
      <c r="AJ23"/>
      <c r="AK23"/>
    </row>
    <row r="24" spans="1:37" s="63" customFormat="1" ht="9" customHeight="1" x14ac:dyDescent="0.25">
      <c r="A24" s="302" t="s">
        <v>171</v>
      </c>
      <c r="B24" s="197" t="str">
        <f>IF($E24="","",VLOOKUP($E24,'1MD ELO (3)'!$A$7:$O$80,14))</f>
        <v/>
      </c>
      <c r="C24" s="197" t="str">
        <f>IF($E24="","",VLOOKUP($E24,'1MD ELO (3)'!$A$7:$O$80,15))</f>
        <v/>
      </c>
      <c r="D24" s="198" t="str">
        <f>IF($E24="","",VLOOKUP($E24,'1MD ELO (3)'!$A$7:$O$80,5))</f>
        <v/>
      </c>
      <c r="E24" s="199"/>
      <c r="F24" s="219" t="str">
        <f>UPPER(IF($E24="","",VLOOKUP($E24,'1MD ELO (3)'!$A$7:$O$80,2)))</f>
        <v/>
      </c>
      <c r="G24" s="219" t="str">
        <f>IF($E24="","",VLOOKUP($E24,'1MD ELO (3)'!$A$7:$O$80,3))</f>
        <v/>
      </c>
      <c r="H24" s="219"/>
      <c r="I24" s="219" t="str">
        <f>IF($E24="","",VLOOKUP($E24,'1MD ELO (3)'!$A$7:$O$80,4))</f>
        <v/>
      </c>
      <c r="J24" s="538"/>
      <c r="K24" s="202"/>
      <c r="L24" s="216"/>
      <c r="M24" s="217" t="str">
        <f>UPPER(IF(OR(L24="a",L24="as"),K23,IF(OR(L24="b",L24="bs"),K25,)))</f>
        <v/>
      </c>
      <c r="N24" s="226"/>
      <c r="O24" s="227"/>
      <c r="P24" s="227"/>
      <c r="Q24" s="227"/>
      <c r="R24" s="520"/>
      <c r="S24" s="207"/>
      <c r="Y24" s="361"/>
      <c r="Z24" s="361"/>
      <c r="AA24" s="361" t="s">
        <v>118</v>
      </c>
      <c r="AB24" s="362">
        <v>6</v>
      </c>
      <c r="AC24" s="362">
        <v>3</v>
      </c>
      <c r="AD24" s="362">
        <v>1</v>
      </c>
      <c r="AE24" s="362">
        <v>0</v>
      </c>
      <c r="AF24" s="362">
        <v>0</v>
      </c>
      <c r="AG24" s="362">
        <v>0</v>
      </c>
      <c r="AH24" s="362">
        <v>0</v>
      </c>
      <c r="AI24"/>
      <c r="AJ24"/>
      <c r="AK24"/>
    </row>
    <row r="25" spans="1:37" s="63" customFormat="1" ht="9" customHeight="1" x14ac:dyDescent="0.25">
      <c r="A25" s="209" t="s">
        <v>172</v>
      </c>
      <c r="B25" s="197" t="str">
        <f>IF($E25="","",VLOOKUP($E25,'1MD ELO (3)'!$A$7:$O$80,14))</f>
        <v/>
      </c>
      <c r="C25" s="197" t="str">
        <f>IF($E25="","",VLOOKUP($E25,'1MD ELO (3)'!$A$7:$O$80,15))</f>
        <v/>
      </c>
      <c r="D25" s="198" t="str">
        <f>IF($E25="","",VLOOKUP($E25,'1MD ELO (3)'!$A$7:$O$80,5))</f>
        <v/>
      </c>
      <c r="E25" s="199"/>
      <c r="F25" s="219" t="str">
        <f>UPPER(IF($E25="","",VLOOKUP($E25,'1MD ELO (3)'!$A$7:$O$80,2)))</f>
        <v/>
      </c>
      <c r="G25" s="219" t="str">
        <f>IF($E25="","",VLOOKUP($E25,'1MD ELO (3)'!$A$7:$O$80,3))</f>
        <v/>
      </c>
      <c r="H25" s="219"/>
      <c r="I25" s="219" t="str">
        <f>IF($E25="","",VLOOKUP($E25,'1MD ELO (3)'!$A$7:$O$80,4))</f>
        <v/>
      </c>
      <c r="J25" s="537"/>
      <c r="K25" s="217" t="str">
        <f>UPPER(IF(OR(J26="a",J26="as"),F25,IF(OR(J26="b",J26="bs"),F26,)))</f>
        <v/>
      </c>
      <c r="L25" s="539"/>
      <c r="M25" s="202"/>
      <c r="N25" s="520"/>
      <c r="O25" s="227"/>
      <c r="P25" s="227"/>
      <c r="Q25" s="727" t="str">
        <f>IF(Y3="","",CONCATENATE(AC1," pont"))</f>
        <v/>
      </c>
      <c r="R25" s="727"/>
      <c r="S25" s="207"/>
      <c r="Y25" s="361"/>
      <c r="Z25" s="361"/>
      <c r="AA25" s="361" t="s">
        <v>120</v>
      </c>
      <c r="AB25" s="362">
        <v>3</v>
      </c>
      <c r="AC25" s="362">
        <v>2</v>
      </c>
      <c r="AD25" s="362">
        <v>1</v>
      </c>
      <c r="AE25" s="362">
        <v>0</v>
      </c>
      <c r="AF25" s="362">
        <v>0</v>
      </c>
      <c r="AG25" s="362">
        <v>0</v>
      </c>
      <c r="AH25" s="362">
        <v>0</v>
      </c>
      <c r="AI25"/>
      <c r="AJ25"/>
      <c r="AK25"/>
    </row>
    <row r="26" spans="1:37" s="63" customFormat="1" ht="9" customHeight="1" x14ac:dyDescent="0.25">
      <c r="A26" s="209" t="s">
        <v>173</v>
      </c>
      <c r="B26" s="197" t="str">
        <f>IF($E26="","",VLOOKUP($E26,'1MD ELO (3)'!$A$7:$O$80,14))</f>
        <v/>
      </c>
      <c r="C26" s="197" t="str">
        <f>IF($E26="","",VLOOKUP($E26,'1MD ELO (3)'!$A$7:$O$80,15))</f>
        <v/>
      </c>
      <c r="D26" s="198" t="str">
        <f>IF($E26="","",VLOOKUP($E26,'1MD ELO (3)'!$A$7:$O$80,5))</f>
        <v/>
      </c>
      <c r="E26" s="199"/>
      <c r="F26" s="219" t="str">
        <f>UPPER(IF($E26="","",VLOOKUP($E26,'1MD ELO (3)'!$A$7:$O$80,2)))</f>
        <v/>
      </c>
      <c r="G26" s="219" t="str">
        <f>IF($E26="","",VLOOKUP($E26,'1MD ELO (3)'!$A$7:$O$80,3))</f>
        <v/>
      </c>
      <c r="H26" s="219"/>
      <c r="I26" s="219" t="str">
        <f>IF($E26="","",VLOOKUP($E26,'1MD ELO (3)'!$A$7:$O$80,4))</f>
        <v/>
      </c>
      <c r="J26" s="538"/>
      <c r="K26" s="202"/>
      <c r="L26" s="227"/>
      <c r="M26" s="215" t="s">
        <v>59</v>
      </c>
      <c r="N26" s="225"/>
      <c r="O26" s="217" t="str">
        <f>UPPER(IF(OR(N26="a",N26="as"),M24,IF(OR(N26="b",N26="bs"),M28,)))</f>
        <v/>
      </c>
      <c r="P26" s="226"/>
      <c r="Q26" s="227"/>
      <c r="R26" s="520"/>
      <c r="S26" s="207"/>
      <c r="Y26"/>
      <c r="Z26"/>
      <c r="AA26"/>
      <c r="AB26"/>
      <c r="AC26"/>
      <c r="AD26"/>
      <c r="AE26"/>
      <c r="AF26"/>
      <c r="AG26"/>
      <c r="AH26"/>
      <c r="AI26"/>
      <c r="AJ26"/>
      <c r="AK26"/>
    </row>
    <row r="27" spans="1:37" s="63" customFormat="1" ht="9" customHeight="1" x14ac:dyDescent="0.25">
      <c r="A27" s="209" t="s">
        <v>174</v>
      </c>
      <c r="B27" s="197" t="str">
        <f>IF($E27="","",VLOOKUP($E27,'1MD ELO (3)'!$A$7:$O$80,14))</f>
        <v/>
      </c>
      <c r="C27" s="197" t="str">
        <f>IF($E27="","",VLOOKUP($E27,'1MD ELO (3)'!$A$7:$O$80,15))</f>
        <v/>
      </c>
      <c r="D27" s="198" t="str">
        <f>IF($E27="","",VLOOKUP($E27,'1MD ELO (3)'!$A$7:$O$80,5))</f>
        <v/>
      </c>
      <c r="E27" s="199"/>
      <c r="F27" s="219" t="str">
        <f>UPPER(IF($E27="","",VLOOKUP($E27,'1MD ELO (3)'!$A$7:$O$80,2)))</f>
        <v/>
      </c>
      <c r="G27" s="219" t="str">
        <f>IF($E27="","",VLOOKUP($E27,'1MD ELO (3)'!$A$7:$O$80,3))</f>
        <v/>
      </c>
      <c r="H27" s="219"/>
      <c r="I27" s="219" t="str">
        <f>IF($E27="","",VLOOKUP($E27,'1MD ELO (3)'!$A$7:$O$80,4))</f>
        <v/>
      </c>
      <c r="J27" s="537"/>
      <c r="K27" s="217" t="str">
        <f>UPPER(IF(OR(J28="a",J28="as"),F27,IF(OR(J28="b",J28="bs"),F28,)))</f>
        <v/>
      </c>
      <c r="L27" s="226"/>
      <c r="M27" s="540"/>
      <c r="N27" s="541"/>
      <c r="O27" s="202"/>
      <c r="P27" s="520"/>
      <c r="Q27" s="227"/>
      <c r="R27" s="520"/>
      <c r="S27" s="207"/>
      <c r="Y27"/>
      <c r="Z27"/>
      <c r="AA27"/>
      <c r="AB27"/>
      <c r="AC27"/>
      <c r="AD27"/>
      <c r="AE27"/>
      <c r="AF27"/>
      <c r="AG27"/>
      <c r="AH27"/>
      <c r="AI27"/>
      <c r="AJ27"/>
      <c r="AK27"/>
    </row>
    <row r="28" spans="1:37" s="63" customFormat="1" ht="9" customHeight="1" x14ac:dyDescent="0.25">
      <c r="A28" s="209" t="s">
        <v>175</v>
      </c>
      <c r="B28" s="197" t="str">
        <f>IF($E28="","",VLOOKUP($E28,'1MD ELO (3)'!$A$7:$O$80,14))</f>
        <v/>
      </c>
      <c r="C28" s="197" t="str">
        <f>IF($E28="","",VLOOKUP($E28,'1MD ELO (3)'!$A$7:$O$80,15))</f>
        <v/>
      </c>
      <c r="D28" s="198" t="str">
        <f>IF($E28="","",VLOOKUP($E28,'1MD ELO (3)'!$A$7:$O$80,5))</f>
        <v/>
      </c>
      <c r="E28" s="199"/>
      <c r="F28" s="219" t="str">
        <f>UPPER(IF($E28="","",VLOOKUP($E28,'1MD ELO (3)'!$A$7:$O$80,2)))</f>
        <v/>
      </c>
      <c r="G28" s="219" t="str">
        <f>IF($E28="","",VLOOKUP($E28,'1MD ELO (3)'!$A$7:$O$80,3))</f>
        <v/>
      </c>
      <c r="H28" s="219"/>
      <c r="I28" s="219" t="str">
        <f>IF($E28="","",VLOOKUP($E28,'1MD ELO (3)'!$A$7:$O$80,4))</f>
        <v/>
      </c>
      <c r="J28" s="538"/>
      <c r="K28" s="202"/>
      <c r="L28" s="216"/>
      <c r="M28" s="217" t="str">
        <f>UPPER(IF(OR(L28="a",L28="as"),K27,IF(OR(L28="b",L28="bs"),K29,)))</f>
        <v/>
      </c>
      <c r="N28" s="542"/>
      <c r="O28" s="227"/>
      <c r="P28" s="520"/>
      <c r="Q28" s="227"/>
      <c r="R28" s="520"/>
      <c r="S28" s="207"/>
    </row>
    <row r="29" spans="1:37" s="63" customFormat="1" ht="9" customHeight="1" x14ac:dyDescent="0.25">
      <c r="A29" s="302" t="s">
        <v>176</v>
      </c>
      <c r="B29" s="197" t="str">
        <f>IF($E29="","",VLOOKUP($E29,'1MD ELO (3)'!$A$7:$O$80,14))</f>
        <v/>
      </c>
      <c r="C29" s="197" t="str">
        <f>IF($E29="","",VLOOKUP($E29,'1MD ELO (3)'!$A$7:$O$80,15))</f>
        <v/>
      </c>
      <c r="D29" s="198" t="str">
        <f>IF($E29="","",VLOOKUP($E29,'1MD ELO (3)'!$A$7:$O$80,5))</f>
        <v/>
      </c>
      <c r="E29" s="199"/>
      <c r="F29" s="219" t="str">
        <f>UPPER(IF($E29="","",VLOOKUP($E29,'1MD ELO (3)'!$A$7:$O$80,2)))</f>
        <v/>
      </c>
      <c r="G29" s="219" t="str">
        <f>IF($E29="","",VLOOKUP($E29,'1MD ELO (3)'!$A$7:$O$80,3))</f>
        <v/>
      </c>
      <c r="H29" s="219"/>
      <c r="I29" s="219" t="str">
        <f>IF($E29="","",VLOOKUP($E29,'1MD ELO (3)'!$A$7:$O$80,4))</f>
        <v/>
      </c>
      <c r="J29" s="537"/>
      <c r="K29" s="217" t="str">
        <f>UPPER(IF(OR(J30="a",J30="as"),F29,IF(OR(J30="b",J30="bs"),F30,)))</f>
        <v/>
      </c>
      <c r="L29" s="521"/>
      <c r="M29" s="202"/>
      <c r="N29" s="227"/>
      <c r="O29" s="227"/>
      <c r="P29" s="520"/>
      <c r="Q29" s="227"/>
      <c r="R29" s="520"/>
      <c r="S29" s="207"/>
    </row>
    <row r="30" spans="1:37" s="63" customFormat="1" ht="9" customHeight="1" x14ac:dyDescent="0.25">
      <c r="A30" s="234" t="s">
        <v>177</v>
      </c>
      <c r="B30" s="197" t="str">
        <f>IF($E30="","",VLOOKUP($E30,'1MD ELO (3)'!$A$7:$O$80,14))</f>
        <v/>
      </c>
      <c r="C30" s="197" t="str">
        <f>IF($E30="","",VLOOKUP($E30,'1MD ELO (3)'!$A$7:$O$80,15))</f>
        <v/>
      </c>
      <c r="D30" s="198" t="str">
        <f>IF($E30="","",VLOOKUP($E30,'1MD ELO (3)'!$A$7:$O$80,5))</f>
        <v/>
      </c>
      <c r="E30" s="199"/>
      <c r="F30" s="200" t="str">
        <f>UPPER(IF($E30="","",VLOOKUP($E30,'1MD ELO (3)'!$A$7:$O$80,2)))</f>
        <v/>
      </c>
      <c r="G30" s="200" t="str">
        <f>IF($E30="","",VLOOKUP($E30,'1MD ELO (3)'!$A$7:$O$80,3))</f>
        <v/>
      </c>
      <c r="H30" s="200"/>
      <c r="I30" s="200" t="str">
        <f>IF($E30="","",VLOOKUP($E30,'1MD ELO (3)'!$A$7:$O$80,4))</f>
        <v/>
      </c>
      <c r="J30" s="538"/>
      <c r="K30" s="202"/>
      <c r="L30" s="227"/>
      <c r="M30" s="227"/>
      <c r="N30" s="543"/>
      <c r="O30" s="215" t="s">
        <v>59</v>
      </c>
      <c r="P30" s="225"/>
      <c r="Q30" s="217" t="str">
        <f>UPPER(IF(OR(P30="a",P30="as"),O26,IF(OR(P30="b",P30="bs"),O34,)))</f>
        <v/>
      </c>
      <c r="R30" s="521"/>
      <c r="S30" s="207"/>
    </row>
    <row r="31" spans="1:37" s="63" customFormat="1" ht="9" customHeight="1" x14ac:dyDescent="0.25">
      <c r="A31" s="196" t="s">
        <v>178</v>
      </c>
      <c r="B31" s="197" t="str">
        <f>IF($E31="","",VLOOKUP($E31,'1MD ELO (3)'!$A$7:$O$80,14))</f>
        <v/>
      </c>
      <c r="C31" s="197" t="str">
        <f>IF($E31="","",VLOOKUP($E31,'1MD ELO (3)'!$A$7:$O$80,15))</f>
        <v/>
      </c>
      <c r="D31" s="198" t="str">
        <f>IF($E31="","",VLOOKUP($E31,'1MD ELO (3)'!$A$7:$O$80,5))</f>
        <v/>
      </c>
      <c r="E31" s="199"/>
      <c r="F31" s="200" t="str">
        <f>UPPER(IF($E31="","",VLOOKUP($E31,'1MD ELO (3)'!$A$7:$O$80,2)))</f>
        <v/>
      </c>
      <c r="G31" s="200" t="str">
        <f>IF($E31="","",VLOOKUP($E31,'1MD ELO (3)'!$A$7:$O$80,3))</f>
        <v/>
      </c>
      <c r="H31" s="200"/>
      <c r="I31" s="200" t="str">
        <f>IF($E31="","",VLOOKUP($E31,'1MD ELO (3)'!$A$7:$O$80,4))</f>
        <v/>
      </c>
      <c r="J31" s="537"/>
      <c r="K31" s="217" t="str">
        <f>UPPER(IF(OR(J32="a",J32="as"),F31,IF(OR(J32="b",J32="bs"),F32,)))</f>
        <v/>
      </c>
      <c r="L31" s="226"/>
      <c r="M31" s="227"/>
      <c r="N31" s="227"/>
      <c r="O31" s="227"/>
      <c r="P31" s="520"/>
      <c r="Q31" s="202"/>
      <c r="R31" s="227"/>
      <c r="S31" s="207"/>
    </row>
    <row r="32" spans="1:37" s="63" customFormat="1" ht="9" customHeight="1" x14ac:dyDescent="0.25">
      <c r="A32" s="302" t="s">
        <v>179</v>
      </c>
      <c r="B32" s="197" t="str">
        <f>IF($E32="","",VLOOKUP($E32,'1MD ELO (3)'!$A$7:$O$80,14))</f>
        <v/>
      </c>
      <c r="C32" s="197" t="str">
        <f>IF($E32="","",VLOOKUP($E32,'1MD ELO (3)'!$A$7:$O$80,15))</f>
        <v/>
      </c>
      <c r="D32" s="198" t="str">
        <f>IF($E32="","",VLOOKUP($E32,'1MD ELO (3)'!$A$7:$O$80,5))</f>
        <v/>
      </c>
      <c r="E32" s="199"/>
      <c r="F32" s="219" t="str">
        <f>UPPER(IF($E32="","",VLOOKUP($E32,'1MD ELO (3)'!$A$7:$O$80,2)))</f>
        <v/>
      </c>
      <c r="G32" s="219" t="str">
        <f>IF($E32="","",VLOOKUP($E32,'1MD ELO (3)'!$A$7:$O$80,3))</f>
        <v/>
      </c>
      <c r="H32" s="219"/>
      <c r="I32" s="219" t="str">
        <f>IF($E32="","",VLOOKUP($E32,'1MD ELO (3)'!$A$7:$O$80,4))</f>
        <v/>
      </c>
      <c r="J32" s="538"/>
      <c r="K32" s="202"/>
      <c r="L32" s="216"/>
      <c r="M32" s="217" t="str">
        <f>UPPER(IF(OR(L32="a",L32="as"),K31,IF(OR(L32="b",L32="bs"),K33,)))</f>
        <v/>
      </c>
      <c r="N32" s="226"/>
      <c r="O32" s="227"/>
      <c r="P32" s="520"/>
      <c r="Q32" s="227"/>
      <c r="R32" s="227"/>
      <c r="S32" s="207"/>
    </row>
    <row r="33" spans="1:19" s="63" customFormat="1" ht="9" customHeight="1" x14ac:dyDescent="0.25">
      <c r="A33" s="209" t="s">
        <v>180</v>
      </c>
      <c r="B33" s="197" t="str">
        <f>IF($E33="","",VLOOKUP($E33,'1MD ELO (3)'!$A$7:$O$80,14))</f>
        <v/>
      </c>
      <c r="C33" s="197" t="str">
        <f>IF($E33="","",VLOOKUP($E33,'1MD ELO (3)'!$A$7:$O$80,15))</f>
        <v/>
      </c>
      <c r="D33" s="198" t="str">
        <f>IF($E33="","",VLOOKUP($E33,'1MD ELO (3)'!$A$7:$O$80,5))</f>
        <v/>
      </c>
      <c r="E33" s="199"/>
      <c r="F33" s="219" t="str">
        <f>UPPER(IF($E33="","",VLOOKUP($E33,'1MD ELO (3)'!$A$7:$O$80,2)))</f>
        <v/>
      </c>
      <c r="G33" s="219" t="str">
        <f>IF($E33="","",VLOOKUP($E33,'1MD ELO (3)'!$A$7:$O$80,3))</f>
        <v/>
      </c>
      <c r="H33" s="219"/>
      <c r="I33" s="219" t="str">
        <f>IF($E33="","",VLOOKUP($E33,'1MD ELO (3)'!$A$7:$O$80,4))</f>
        <v/>
      </c>
      <c r="J33" s="537"/>
      <c r="K33" s="217" t="str">
        <f>UPPER(IF(OR(J34="a",J34="as"),F33,IF(OR(J34="b",J34="bs"),F34,)))</f>
        <v/>
      </c>
      <c r="L33" s="539"/>
      <c r="M33" s="202"/>
      <c r="N33" s="520"/>
      <c r="O33" s="227"/>
      <c r="P33" s="520"/>
      <c r="Q33" s="227"/>
      <c r="R33" s="227"/>
      <c r="S33" s="207"/>
    </row>
    <row r="34" spans="1:19" s="63" customFormat="1" ht="9" customHeight="1" x14ac:dyDescent="0.25">
      <c r="A34" s="209" t="s">
        <v>181</v>
      </c>
      <c r="B34" s="197" t="str">
        <f>IF($E34="","",VLOOKUP($E34,'1MD ELO (3)'!$A$7:$O$80,14))</f>
        <v/>
      </c>
      <c r="C34" s="197" t="str">
        <f>IF($E34="","",VLOOKUP($E34,'1MD ELO (3)'!$A$7:$O$80,15))</f>
        <v/>
      </c>
      <c r="D34" s="198" t="str">
        <f>IF($E34="","",VLOOKUP($E34,'1MD ELO (3)'!$A$7:$O$80,5))</f>
        <v/>
      </c>
      <c r="E34" s="199"/>
      <c r="F34" s="219" t="str">
        <f>UPPER(IF($E34="","",VLOOKUP($E34,'1MD ELO (3)'!$A$7:$O$80,2)))</f>
        <v/>
      </c>
      <c r="G34" s="219" t="str">
        <f>IF($E34="","",VLOOKUP($E34,'1MD ELO (3)'!$A$7:$O$80,3))</f>
        <v/>
      </c>
      <c r="H34" s="219"/>
      <c r="I34" s="219" t="str">
        <f>IF($E34="","",VLOOKUP($E34,'1MD ELO (3)'!$A$7:$O$80,4))</f>
        <v/>
      </c>
      <c r="J34" s="538"/>
      <c r="K34" s="202"/>
      <c r="L34" s="227"/>
      <c r="M34" s="215" t="s">
        <v>59</v>
      </c>
      <c r="N34" s="225"/>
      <c r="O34" s="217" t="str">
        <f>UPPER(IF(OR(N34="a",N34="as"),M32,IF(OR(N34="b",N34="bs"),M36,)))</f>
        <v/>
      </c>
      <c r="P34" s="521"/>
      <c r="Q34" s="227"/>
      <c r="R34" s="227"/>
      <c r="S34" s="207"/>
    </row>
    <row r="35" spans="1:19" s="63" customFormat="1" ht="9" customHeight="1" x14ac:dyDescent="0.25">
      <c r="A35" s="209" t="s">
        <v>182</v>
      </c>
      <c r="B35" s="197" t="str">
        <f>IF($E35="","",VLOOKUP($E35,'1MD ELO (3)'!$A$7:$O$80,14))</f>
        <v/>
      </c>
      <c r="C35" s="197" t="str">
        <f>IF($E35="","",VLOOKUP($E35,'1MD ELO (3)'!$A$7:$O$80,15))</f>
        <v/>
      </c>
      <c r="D35" s="198" t="str">
        <f>IF($E35="","",VLOOKUP($E35,'1MD ELO (3)'!$A$7:$O$80,5))</f>
        <v/>
      </c>
      <c r="E35" s="199"/>
      <c r="F35" s="219" t="str">
        <f>UPPER(IF($E35="","",VLOOKUP($E35,'1MD ELO (3)'!$A$7:$O$80,2)))</f>
        <v/>
      </c>
      <c r="G35" s="219" t="str">
        <f>IF($E35="","",VLOOKUP($E35,'1MD ELO (3)'!$A$7:$O$80,3))</f>
        <v/>
      </c>
      <c r="H35" s="219"/>
      <c r="I35" s="219" t="str">
        <f>IF($E35="","",VLOOKUP($E35,'1MD ELO (3)'!$A$7:$O$80,4))</f>
        <v/>
      </c>
      <c r="J35" s="537"/>
      <c r="K35" s="217" t="str">
        <f>UPPER(IF(OR(J36="a",J36="as"),F35,IF(OR(J36="b",J36="bs"),F36,)))</f>
        <v/>
      </c>
      <c r="L35" s="226"/>
      <c r="M35" s="540"/>
      <c r="N35" s="541"/>
      <c r="O35" s="202"/>
      <c r="P35" s="227"/>
      <c r="Q35" s="227"/>
      <c r="R35" s="227"/>
      <c r="S35" s="207"/>
    </row>
    <row r="36" spans="1:19" s="63" customFormat="1" ht="9" customHeight="1" x14ac:dyDescent="0.25">
      <c r="A36" s="209" t="s">
        <v>183</v>
      </c>
      <c r="B36" s="197" t="str">
        <f>IF($E36="","",VLOOKUP($E36,'1MD ELO (3)'!$A$7:$O$80,14))</f>
        <v/>
      </c>
      <c r="C36" s="197" t="str">
        <f>IF($E36="","",VLOOKUP($E36,'1MD ELO (3)'!$A$7:$O$80,15))</f>
        <v/>
      </c>
      <c r="D36" s="198" t="str">
        <f>IF($E36="","",VLOOKUP($E36,'1MD ELO (3)'!$A$7:$O$80,5))</f>
        <v/>
      </c>
      <c r="E36" s="199"/>
      <c r="F36" s="219" t="str">
        <f>UPPER(IF($E36="","",VLOOKUP($E36,'1MD ELO (3)'!$A$7:$O$80,2)))</f>
        <v/>
      </c>
      <c r="G36" s="219" t="str">
        <f>IF($E36="","",VLOOKUP($E36,'1MD ELO (3)'!$A$7:$O$80,3))</f>
        <v/>
      </c>
      <c r="H36" s="219"/>
      <c r="I36" s="219" t="str">
        <f>IF($E36="","",VLOOKUP($E36,'1MD ELO (3)'!$A$7:$O$80,4))</f>
        <v/>
      </c>
      <c r="J36" s="538"/>
      <c r="K36" s="202"/>
      <c r="L36" s="216"/>
      <c r="M36" s="217" t="str">
        <f>UPPER(IF(OR(L36="a",L36="as"),K35,IF(OR(L36="b",L36="bs"),K37,)))</f>
        <v/>
      </c>
      <c r="N36" s="542"/>
      <c r="O36" s="545" t="s">
        <v>82</v>
      </c>
      <c r="P36" s="546"/>
      <c r="Q36" s="545" t="s">
        <v>156</v>
      </c>
      <c r="R36" s="546"/>
      <c r="S36" s="207"/>
    </row>
    <row r="37" spans="1:19" s="63" customFormat="1" ht="9" customHeight="1" x14ac:dyDescent="0.25">
      <c r="A37" s="302" t="s">
        <v>184</v>
      </c>
      <c r="B37" s="197" t="str">
        <f>IF($E37="","",VLOOKUP($E37,'1MD ELO (3)'!$A$7:$O$80,14))</f>
        <v/>
      </c>
      <c r="C37" s="197" t="str">
        <f>IF($E37="","",VLOOKUP($E37,'1MD ELO (3)'!$A$7:$O$80,15))</f>
        <v/>
      </c>
      <c r="D37" s="198" t="str">
        <f>IF($E37="","",VLOOKUP($E37,'1MD ELO (3)'!$A$7:$O$80,5))</f>
        <v/>
      </c>
      <c r="E37" s="199"/>
      <c r="F37" s="219" t="str">
        <f>UPPER(IF($E37="","",VLOOKUP($E37,'1MD ELO (3)'!$A$7:$O$80,2)))</f>
        <v/>
      </c>
      <c r="G37" s="219" t="str">
        <f>IF($E37="","",VLOOKUP($E37,'1MD ELO (3)'!$A$7:$O$80,3))</f>
        <v/>
      </c>
      <c r="H37" s="219"/>
      <c r="I37" s="219" t="str">
        <f>IF($E37="","",VLOOKUP($E37,'1MD ELO (3)'!$A$7:$O$80,4))</f>
        <v/>
      </c>
      <c r="J37" s="537"/>
      <c r="K37" s="217" t="str">
        <f>UPPER(IF(OR(J38="a",J38="as"),F37,IF(OR(J38="b",J38="bs"),F38,)))</f>
        <v/>
      </c>
      <c r="L37" s="521"/>
      <c r="M37" s="202"/>
      <c r="N37" s="227"/>
      <c r="O37" s="547" t="str">
        <f>UPPER(IF(OR(P23="a",P23="as"),Q14,IF(OR(P23="b",P23="bs"),Q30,)))</f>
        <v/>
      </c>
      <c r="P37" s="548"/>
      <c r="Q37" s="545"/>
      <c r="R37" s="546"/>
      <c r="S37" s="207"/>
    </row>
    <row r="38" spans="1:19" s="63" customFormat="1" ht="9" customHeight="1" x14ac:dyDescent="0.25">
      <c r="A38" s="234" t="s">
        <v>185</v>
      </c>
      <c r="B38" s="197" t="str">
        <f>IF($E38="","",VLOOKUP($E38,'1MD ELO (3)'!$A$7:$O$80,14))</f>
        <v/>
      </c>
      <c r="C38" s="197" t="str">
        <f>IF($E38="","",VLOOKUP($E38,'1MD ELO (3)'!$A$7:$O$80,15))</f>
        <v/>
      </c>
      <c r="D38" s="198" t="str">
        <f>IF($E38="","",VLOOKUP($E38,'1MD ELO (3)'!$A$7:$O$80,5))</f>
        <v/>
      </c>
      <c r="E38" s="199"/>
      <c r="F38" s="200" t="str">
        <f>UPPER(IF($E38="","",VLOOKUP($E38,'1MD ELO (3)'!$A$7:$O$80,2)))</f>
        <v/>
      </c>
      <c r="G38" s="200" t="str">
        <f>IF($E38="","",VLOOKUP($E38,'1MD ELO (3)'!$A$7:$O$80,3))</f>
        <v/>
      </c>
      <c r="H38" s="200"/>
      <c r="I38" s="200" t="str">
        <f>IF($E38="","",VLOOKUP($E38,'1MD ELO (3)'!$A$7:$O$80,4))</f>
        <v/>
      </c>
      <c r="J38" s="538"/>
      <c r="K38" s="202"/>
      <c r="L38" s="227"/>
      <c r="M38" s="227"/>
      <c r="N38" s="549"/>
      <c r="O38" s="550" t="s">
        <v>59</v>
      </c>
      <c r="P38" s="551"/>
      <c r="Q38" s="547" t="str">
        <f>UPPER(IF(OR(P38="a",P38="as"),O37,IF(OR(P38="b",P38="bs"),O39,)))</f>
        <v/>
      </c>
      <c r="R38" s="548"/>
      <c r="S38" s="207"/>
    </row>
    <row r="39" spans="1:19" s="63" customFormat="1" ht="9" customHeight="1" x14ac:dyDescent="0.25">
      <c r="A39" s="196" t="s">
        <v>186</v>
      </c>
      <c r="B39" s="197" t="str">
        <f>IF($E39="","",VLOOKUP($E39,'1MD ELO (3)'!$A$7:$O$80,14))</f>
        <v/>
      </c>
      <c r="C39" s="197" t="str">
        <f>IF($E39="","",VLOOKUP($E39,'1MD ELO (3)'!$A$7:$O$80,15))</f>
        <v/>
      </c>
      <c r="D39" s="198" t="str">
        <f>IF($E39="","",VLOOKUP($E39,'1MD ELO (3)'!$A$7:$O$80,5))</f>
        <v/>
      </c>
      <c r="E39" s="199"/>
      <c r="F39" s="200" t="str">
        <f>UPPER(IF($E39="","",VLOOKUP($E39,'1MD ELO (3)'!$A$7:$O$80,2)))</f>
        <v/>
      </c>
      <c r="G39" s="200" t="str">
        <f>IF($E39="","",VLOOKUP($E39,'1MD ELO (3)'!$A$7:$O$80,3))</f>
        <v/>
      </c>
      <c r="H39" s="200"/>
      <c r="I39" s="200" t="str">
        <f>IF($E39="","",VLOOKUP($E39,'1MD ELO (3)'!$A$7:$O$80,4))</f>
        <v/>
      </c>
      <c r="J39" s="537"/>
      <c r="K39" s="217" t="str">
        <f>UPPER(IF(OR(J40="a",J40="as"),F39,IF(OR(J40="b",J40="bs"),F40,)))</f>
        <v/>
      </c>
      <c r="L39" s="226"/>
      <c r="M39" s="227"/>
      <c r="N39" s="552"/>
      <c r="O39" s="547" t="str">
        <f>UPPER(IF(OR(P55="a",P55="as"),Q46,IF(OR(P55="b",P55="bs"),Q62,)))</f>
        <v/>
      </c>
      <c r="P39" s="553"/>
      <c r="Q39" s="546"/>
      <c r="R39" s="546"/>
      <c r="S39" s="207"/>
    </row>
    <row r="40" spans="1:19" s="63" customFormat="1" ht="9" customHeight="1" x14ac:dyDescent="0.25">
      <c r="A40" s="302" t="s">
        <v>187</v>
      </c>
      <c r="B40" s="197" t="str">
        <f>IF($E40="","",VLOOKUP($E40,'1MD ELO (3)'!$A$7:$O$80,14))</f>
        <v/>
      </c>
      <c r="C40" s="197" t="str">
        <f>IF($E40="","",VLOOKUP($E40,'1MD ELO (3)'!$A$7:$O$80,15))</f>
        <v/>
      </c>
      <c r="D40" s="198" t="str">
        <f>IF($E40="","",VLOOKUP($E40,'1MD ELO (3)'!$A$7:$O$80,5))</f>
        <v/>
      </c>
      <c r="E40" s="199"/>
      <c r="F40" s="219" t="str">
        <f>UPPER(IF($E40="","",VLOOKUP($E40,'1MD ELO (3)'!$A$7:$O$80,2)))</f>
        <v/>
      </c>
      <c r="G40" s="219" t="str">
        <f>IF($E40="","",VLOOKUP($E40,'1MD ELO (3)'!$A$7:$O$80,3))</f>
        <v/>
      </c>
      <c r="H40" s="219"/>
      <c r="I40" s="219" t="str">
        <f>IF($E40="","",VLOOKUP($E40,'1MD ELO (3)'!$A$7:$O$80,4))</f>
        <v/>
      </c>
      <c r="J40" s="538"/>
      <c r="K40" s="202"/>
      <c r="L40" s="216"/>
      <c r="M40" s="217" t="str">
        <f>UPPER(IF(OR(L40="a",L40="as"),K39,IF(OR(L40="b",L40="bs"),K41,)))</f>
        <v/>
      </c>
      <c r="N40" s="226"/>
      <c r="O40" s="546"/>
      <c r="P40" s="546"/>
      <c r="Q40" s="546"/>
      <c r="R40" s="546"/>
      <c r="S40" s="207"/>
    </row>
    <row r="41" spans="1:19" s="63" customFormat="1" ht="9" customHeight="1" x14ac:dyDescent="0.25">
      <c r="A41" s="209" t="s">
        <v>188</v>
      </c>
      <c r="B41" s="197" t="str">
        <f>IF($E41="","",VLOOKUP($E41,'1MD ELO (3)'!$A$7:$O$80,14))</f>
        <v/>
      </c>
      <c r="C41" s="197" t="str">
        <f>IF($E41="","",VLOOKUP($E41,'1MD ELO (3)'!$A$7:$O$80,15))</f>
        <v/>
      </c>
      <c r="D41" s="198" t="str">
        <f>IF($E41="","",VLOOKUP($E41,'1MD ELO (3)'!$A$7:$O$80,5))</f>
        <v/>
      </c>
      <c r="E41" s="199"/>
      <c r="F41" s="219" t="str">
        <f>UPPER(IF($E41="","",VLOOKUP($E41,'1MD ELO (3)'!$A$7:$O$80,2)))</f>
        <v/>
      </c>
      <c r="G41" s="219" t="str">
        <f>IF($E41="","",VLOOKUP($E41,'1MD ELO (3)'!$A$7:$O$80,3))</f>
        <v/>
      </c>
      <c r="H41" s="219"/>
      <c r="I41" s="219" t="str">
        <f>IF($E41="","",VLOOKUP($E41,'1MD ELO (3)'!$A$7:$O$80,4))</f>
        <v/>
      </c>
      <c r="J41" s="537"/>
      <c r="K41" s="217" t="str">
        <f>UPPER(IF(OR(J42="a",J42="as"),F41,IF(OR(J42="b",J42="bs"),F42,)))</f>
        <v/>
      </c>
      <c r="L41" s="539"/>
      <c r="M41" s="202"/>
      <c r="N41" s="520"/>
      <c r="O41" s="546"/>
      <c r="P41" s="546"/>
      <c r="Q41" s="728" t="str">
        <f>IF(Y3="","",CONCATENATE(AB1," pont"))</f>
        <v/>
      </c>
      <c r="R41" s="728"/>
      <c r="S41" s="207"/>
    </row>
    <row r="42" spans="1:19" s="63" customFormat="1" ht="9" customHeight="1" x14ac:dyDescent="0.25">
      <c r="A42" s="209" t="s">
        <v>189</v>
      </c>
      <c r="B42" s="197" t="str">
        <f>IF($E42="","",VLOOKUP($E42,'1MD ELO (3)'!$A$7:$O$80,14))</f>
        <v/>
      </c>
      <c r="C42" s="197" t="str">
        <f>IF($E42="","",VLOOKUP($E42,'1MD ELO (3)'!$A$7:$O$80,15))</f>
        <v/>
      </c>
      <c r="D42" s="198" t="str">
        <f>IF($E42="","",VLOOKUP($E42,'1MD ELO (3)'!$A$7:$O$80,5))</f>
        <v/>
      </c>
      <c r="E42" s="199"/>
      <c r="F42" s="219" t="str">
        <f>UPPER(IF($E42="","",VLOOKUP($E42,'1MD ELO (3)'!$A$7:$O$80,2)))</f>
        <v/>
      </c>
      <c r="G42" s="219" t="str">
        <f>IF($E42="","",VLOOKUP($E42,'1MD ELO (3)'!$A$7:$O$80,3))</f>
        <v/>
      </c>
      <c r="H42" s="219"/>
      <c r="I42" s="219" t="str">
        <f>IF($E42="","",VLOOKUP($E42,'1MD ELO (3)'!$A$7:$O$80,4))</f>
        <v/>
      </c>
      <c r="J42" s="538"/>
      <c r="K42" s="202"/>
      <c r="L42" s="227"/>
      <c r="M42" s="215" t="s">
        <v>59</v>
      </c>
      <c r="N42" s="225"/>
      <c r="O42" s="217" t="str">
        <f>UPPER(IF(OR(N42="a",N42="as"),M40,IF(OR(N42="b",N42="bs"),M44,)))</f>
        <v/>
      </c>
      <c r="P42" s="226"/>
      <c r="Q42" s="227"/>
      <c r="R42" s="227"/>
      <c r="S42" s="207"/>
    </row>
    <row r="43" spans="1:19" s="63" customFormat="1" ht="9" customHeight="1" x14ac:dyDescent="0.25">
      <c r="A43" s="209" t="s">
        <v>190</v>
      </c>
      <c r="B43" s="197" t="str">
        <f>IF($E43="","",VLOOKUP($E43,'1MD ELO (3)'!$A$7:$O$80,14))</f>
        <v/>
      </c>
      <c r="C43" s="197" t="str">
        <f>IF($E43="","",VLOOKUP($E43,'1MD ELO (3)'!$A$7:$O$80,15))</f>
        <v/>
      </c>
      <c r="D43" s="198" t="str">
        <f>IF($E43="","",VLOOKUP($E43,'1MD ELO (3)'!$A$7:$O$80,5))</f>
        <v/>
      </c>
      <c r="E43" s="199"/>
      <c r="F43" s="219" t="str">
        <f>UPPER(IF($E43="","",VLOOKUP($E43,'1MD ELO (3)'!$A$7:$O$80,2)))</f>
        <v/>
      </c>
      <c r="G43" s="219" t="str">
        <f>IF($E43="","",VLOOKUP($E43,'1MD ELO (3)'!$A$7:$O$80,3))</f>
        <v/>
      </c>
      <c r="H43" s="219"/>
      <c r="I43" s="219" t="str">
        <f>IF($E43="","",VLOOKUP($E43,'1MD ELO (3)'!$A$7:$O$80,4))</f>
        <v/>
      </c>
      <c r="J43" s="537"/>
      <c r="K43" s="217" t="str">
        <f>UPPER(IF(OR(J44="a",J44="as"),F43,IF(OR(J44="b",J44="bs"),F44,)))</f>
        <v/>
      </c>
      <c r="L43" s="226"/>
      <c r="M43" s="540"/>
      <c r="N43" s="541"/>
      <c r="O43" s="202"/>
      <c r="P43" s="520"/>
      <c r="Q43" s="227"/>
      <c r="R43" s="227"/>
      <c r="S43" s="207"/>
    </row>
    <row r="44" spans="1:19" s="63" customFormat="1" ht="9" customHeight="1" x14ac:dyDescent="0.25">
      <c r="A44" s="209" t="s">
        <v>191</v>
      </c>
      <c r="B44" s="197" t="str">
        <f>IF($E44="","",VLOOKUP($E44,'1MD ELO (3)'!$A$7:$O$80,14))</f>
        <v/>
      </c>
      <c r="C44" s="197" t="str">
        <f>IF($E44="","",VLOOKUP($E44,'1MD ELO (3)'!$A$7:$O$80,15))</f>
        <v/>
      </c>
      <c r="D44" s="198" t="str">
        <f>IF($E44="","",VLOOKUP($E44,'1MD ELO (3)'!$A$7:$O$80,5))</f>
        <v/>
      </c>
      <c r="E44" s="199"/>
      <c r="F44" s="219" t="str">
        <f>UPPER(IF($E44="","",VLOOKUP($E44,'1MD ELO (3)'!$A$7:$O$80,2)))</f>
        <v/>
      </c>
      <c r="G44" s="219" t="str">
        <f>IF($E44="","",VLOOKUP($E44,'1MD ELO (3)'!$A$7:$O$80,3))</f>
        <v/>
      </c>
      <c r="H44" s="219"/>
      <c r="I44" s="219" t="str">
        <f>IF($E44="","",VLOOKUP($E44,'1MD ELO (3)'!$A$7:$O$80,4))</f>
        <v/>
      </c>
      <c r="J44" s="538"/>
      <c r="K44" s="202"/>
      <c r="L44" s="216"/>
      <c r="M44" s="217" t="str">
        <f>UPPER(IF(OR(L44="a",L44="as"),K43,IF(OR(L44="b",L44="bs"),K45,)))</f>
        <v/>
      </c>
      <c r="N44" s="542"/>
      <c r="O44" s="227"/>
      <c r="P44" s="520"/>
      <c r="Q44" s="227"/>
      <c r="R44" s="227"/>
      <c r="S44" s="207"/>
    </row>
    <row r="45" spans="1:19" s="63" customFormat="1" ht="9" customHeight="1" x14ac:dyDescent="0.25">
      <c r="A45" s="302" t="s">
        <v>192</v>
      </c>
      <c r="B45" s="197" t="str">
        <f>IF($E45="","",VLOOKUP($E45,'1MD ELO (3)'!$A$7:$O$80,14))</f>
        <v/>
      </c>
      <c r="C45" s="197" t="str">
        <f>IF($E45="","",VLOOKUP($E45,'1MD ELO (3)'!$A$7:$O$80,15))</f>
        <v/>
      </c>
      <c r="D45" s="198" t="str">
        <f>IF($E45="","",VLOOKUP($E45,'1MD ELO (3)'!$A$7:$O$80,5))</f>
        <v/>
      </c>
      <c r="E45" s="199"/>
      <c r="F45" s="219" t="str">
        <f>UPPER(IF($E45="","",VLOOKUP($E45,'1MD ELO (3)'!$A$7:$O$80,2)))</f>
        <v/>
      </c>
      <c r="G45" s="219" t="str">
        <f>IF($E45="","",VLOOKUP($E45,'1MD ELO (3)'!$A$7:$O$80,3))</f>
        <v/>
      </c>
      <c r="H45" s="219"/>
      <c r="I45" s="219" t="str">
        <f>IF($E45="","",VLOOKUP($E45,'1MD ELO (3)'!$A$7:$O$80,4))</f>
        <v/>
      </c>
      <c r="J45" s="537"/>
      <c r="K45" s="217" t="str">
        <f>UPPER(IF(OR(J46="a",J46="as"),F45,IF(OR(J46="b",J46="bs"),F46,)))</f>
        <v/>
      </c>
      <c r="L45" s="521"/>
      <c r="M45" s="202"/>
      <c r="N45" s="227"/>
      <c r="O45" s="227"/>
      <c r="P45" s="520"/>
      <c r="Q45" s="227"/>
      <c r="R45" s="227"/>
      <c r="S45" s="207"/>
    </row>
    <row r="46" spans="1:19" s="63" customFormat="1" ht="9" customHeight="1" x14ac:dyDescent="0.25">
      <c r="A46" s="234" t="s">
        <v>193</v>
      </c>
      <c r="B46" s="197" t="str">
        <f>IF($E46="","",VLOOKUP($E46,'1MD ELO (3)'!$A$7:$O$80,14))</f>
        <v/>
      </c>
      <c r="C46" s="197" t="str">
        <f>IF($E46="","",VLOOKUP($E46,'1MD ELO (3)'!$A$7:$O$80,15))</f>
        <v/>
      </c>
      <c r="D46" s="198" t="str">
        <f>IF($E46="","",VLOOKUP($E46,'1MD ELO (3)'!$A$7:$O$80,5))</f>
        <v/>
      </c>
      <c r="E46" s="199"/>
      <c r="F46" s="200" t="str">
        <f>UPPER(IF($E46="","",VLOOKUP($E46,'1MD ELO (3)'!$A$7:$O$80,2)))</f>
        <v/>
      </c>
      <c r="G46" s="200" t="str">
        <f>IF($E46="","",VLOOKUP($E46,'1MD ELO (3)'!$A$7:$O$80,3))</f>
        <v/>
      </c>
      <c r="H46" s="200"/>
      <c r="I46" s="200" t="str">
        <f>IF($E46="","",VLOOKUP($E46,'1MD ELO (3)'!$A$7:$O$80,4))</f>
        <v/>
      </c>
      <c r="J46" s="538"/>
      <c r="K46" s="202"/>
      <c r="L46" s="227"/>
      <c r="M46" s="227"/>
      <c r="N46" s="543"/>
      <c r="O46" s="215" t="s">
        <v>59</v>
      </c>
      <c r="P46" s="225"/>
      <c r="Q46" s="217" t="str">
        <f>UPPER(IF(OR(P46="a",P46="as"),O42,IF(OR(P46="b",P46="bs"),O50,)))</f>
        <v/>
      </c>
      <c r="R46" s="226"/>
      <c r="S46" s="207"/>
    </row>
    <row r="47" spans="1:19" s="63" customFormat="1" ht="9" customHeight="1" x14ac:dyDescent="0.25">
      <c r="A47" s="196" t="s">
        <v>194</v>
      </c>
      <c r="B47" s="197" t="str">
        <f>IF($E47="","",VLOOKUP($E47,'1MD ELO (3)'!$A$7:$O$80,14))</f>
        <v/>
      </c>
      <c r="C47" s="197" t="str">
        <f>IF($E47="","",VLOOKUP($E47,'1MD ELO (3)'!$A$7:$O$80,15))</f>
        <v/>
      </c>
      <c r="D47" s="198" t="str">
        <f>IF($E47="","",VLOOKUP($E47,'1MD ELO (3)'!$A$7:$O$80,5))</f>
        <v/>
      </c>
      <c r="E47" s="199"/>
      <c r="F47" s="200" t="str">
        <f>UPPER(IF($E47="","",VLOOKUP($E47,'1MD ELO (3)'!$A$7:$O$80,2)))</f>
        <v/>
      </c>
      <c r="G47" s="200" t="str">
        <f>IF($E47="","",VLOOKUP($E47,'1MD ELO (3)'!$A$7:$O$80,3))</f>
        <v/>
      </c>
      <c r="H47" s="200"/>
      <c r="I47" s="200" t="str">
        <f>IF($E47="","",VLOOKUP($E47,'1MD ELO (3)'!$A$7:$O$80,4))</f>
        <v/>
      </c>
      <c r="J47" s="537"/>
      <c r="K47" s="217" t="str">
        <f>UPPER(IF(OR(J48="a",J48="as"),F47,IF(OR(J48="b",J48="bs"),F48,)))</f>
        <v/>
      </c>
      <c r="L47" s="226"/>
      <c r="M47" s="227"/>
      <c r="N47" s="227"/>
      <c r="O47" s="227"/>
      <c r="P47" s="520"/>
      <c r="Q47" s="202"/>
      <c r="R47" s="520"/>
      <c r="S47" s="207"/>
    </row>
    <row r="48" spans="1:19" s="63" customFormat="1" ht="9" customHeight="1" x14ac:dyDescent="0.25">
      <c r="A48" s="302" t="s">
        <v>195</v>
      </c>
      <c r="B48" s="197" t="str">
        <f>IF($E48="","",VLOOKUP($E48,'1MD ELO (3)'!$A$7:$O$80,14))</f>
        <v/>
      </c>
      <c r="C48" s="197" t="str">
        <f>IF($E48="","",VLOOKUP($E48,'1MD ELO (3)'!$A$7:$O$80,15))</f>
        <v/>
      </c>
      <c r="D48" s="198" t="str">
        <f>IF($E48="","",VLOOKUP($E48,'1MD ELO (3)'!$A$7:$O$80,5))</f>
        <v/>
      </c>
      <c r="E48" s="199"/>
      <c r="F48" s="219" t="str">
        <f>UPPER(IF($E48="","",VLOOKUP($E48,'1MD ELO (3)'!$A$7:$O$80,2)))</f>
        <v/>
      </c>
      <c r="G48" s="219" t="str">
        <f>IF($E48="","",VLOOKUP($E48,'1MD ELO (3)'!$A$7:$O$80,3))</f>
        <v/>
      </c>
      <c r="H48" s="219"/>
      <c r="I48" s="219" t="str">
        <f>IF($E48="","",VLOOKUP($E48,'1MD ELO (3)'!$A$7:$O$80,4))</f>
        <v/>
      </c>
      <c r="J48" s="538"/>
      <c r="K48" s="202"/>
      <c r="L48" s="216"/>
      <c r="M48" s="217" t="str">
        <f>UPPER(IF(OR(L48="a",L48="as"),K47,IF(OR(L48="b",L48="bs"),K49,)))</f>
        <v/>
      </c>
      <c r="N48" s="226"/>
      <c r="O48" s="227"/>
      <c r="P48" s="520"/>
      <c r="Q48" s="227"/>
      <c r="R48" s="520"/>
      <c r="S48" s="207"/>
    </row>
    <row r="49" spans="1:19" s="63" customFormat="1" ht="9" customHeight="1" x14ac:dyDescent="0.25">
      <c r="A49" s="209" t="s">
        <v>196</v>
      </c>
      <c r="B49" s="197" t="str">
        <f>IF($E49="","",VLOOKUP($E49,'1MD ELO (3)'!$A$7:$O$80,14))</f>
        <v/>
      </c>
      <c r="C49" s="197" t="str">
        <f>IF($E49="","",VLOOKUP($E49,'1MD ELO (3)'!$A$7:$O$80,15))</f>
        <v/>
      </c>
      <c r="D49" s="198" t="str">
        <f>IF($E49="","",VLOOKUP($E49,'1MD ELO (3)'!$A$7:$O$80,5))</f>
        <v/>
      </c>
      <c r="E49" s="199"/>
      <c r="F49" s="219" t="str">
        <f>UPPER(IF($E49="","",VLOOKUP($E49,'1MD ELO (3)'!$A$7:$O$80,2)))</f>
        <v/>
      </c>
      <c r="G49" s="219" t="str">
        <f>IF($E49="","",VLOOKUP($E49,'1MD ELO (3)'!$A$7:$O$80,3))</f>
        <v/>
      </c>
      <c r="H49" s="219"/>
      <c r="I49" s="219" t="str">
        <f>IF($E49="","",VLOOKUP($E49,'1MD ELO (3)'!$A$7:$O$80,4))</f>
        <v/>
      </c>
      <c r="J49" s="537"/>
      <c r="K49" s="217" t="str">
        <f>UPPER(IF(OR(J50="a",J50="as"),F49,IF(OR(J50="b",J50="bs"),F50,)))</f>
        <v/>
      </c>
      <c r="L49" s="539"/>
      <c r="M49" s="202"/>
      <c r="N49" s="520"/>
      <c r="O49" s="227"/>
      <c r="P49" s="520"/>
      <c r="Q49" s="227"/>
      <c r="R49" s="520"/>
      <c r="S49" s="207"/>
    </row>
    <row r="50" spans="1:19" s="63" customFormat="1" ht="9" customHeight="1" x14ac:dyDescent="0.25">
      <c r="A50" s="209" t="s">
        <v>197</v>
      </c>
      <c r="B50" s="197" t="str">
        <f>IF($E50="","",VLOOKUP($E50,'1MD ELO (3)'!$A$7:$O$80,14))</f>
        <v/>
      </c>
      <c r="C50" s="197" t="str">
        <f>IF($E50="","",VLOOKUP($E50,'1MD ELO (3)'!$A$7:$O$80,15))</f>
        <v/>
      </c>
      <c r="D50" s="198" t="str">
        <f>IF($E50="","",VLOOKUP($E50,'1MD ELO (3)'!$A$7:$O$80,5))</f>
        <v/>
      </c>
      <c r="E50" s="199"/>
      <c r="F50" s="219" t="str">
        <f>UPPER(IF($E50="","",VLOOKUP($E50,'1MD ELO (3)'!$A$7:$O$80,2)))</f>
        <v/>
      </c>
      <c r="G50" s="219" t="str">
        <f>IF($E50="","",VLOOKUP($E50,'1MD ELO (3)'!$A$7:$O$80,3))</f>
        <v/>
      </c>
      <c r="H50" s="219"/>
      <c r="I50" s="219" t="str">
        <f>IF($E50="","",VLOOKUP($E50,'1MD ELO (3)'!$A$7:$O$80,4))</f>
        <v/>
      </c>
      <c r="J50" s="538"/>
      <c r="K50" s="202"/>
      <c r="L50" s="227"/>
      <c r="M50" s="215" t="s">
        <v>59</v>
      </c>
      <c r="N50" s="225"/>
      <c r="O50" s="217" t="str">
        <f>UPPER(IF(OR(N50="a",N50="as"),M48,IF(OR(N50="b",N50="bs"),M52,)))</f>
        <v/>
      </c>
      <c r="P50" s="521"/>
      <c r="Q50" s="227"/>
      <c r="R50" s="520"/>
      <c r="S50" s="207"/>
    </row>
    <row r="51" spans="1:19" s="63" customFormat="1" ht="9" customHeight="1" x14ac:dyDescent="0.25">
      <c r="A51" s="209" t="s">
        <v>198</v>
      </c>
      <c r="B51" s="197" t="str">
        <f>IF($E51="","",VLOOKUP($E51,'1MD ELO (3)'!$A$7:$O$80,14))</f>
        <v/>
      </c>
      <c r="C51" s="197" t="str">
        <f>IF($E51="","",VLOOKUP($E51,'1MD ELO (3)'!$A$7:$O$80,15))</f>
        <v/>
      </c>
      <c r="D51" s="198" t="str">
        <f>IF($E51="","",VLOOKUP($E51,'1MD ELO (3)'!$A$7:$O$80,5))</f>
        <v/>
      </c>
      <c r="E51" s="199"/>
      <c r="F51" s="219" t="str">
        <f>UPPER(IF($E51="","",VLOOKUP($E51,'1MD ELO (3)'!$A$7:$O$80,2)))</f>
        <v/>
      </c>
      <c r="G51" s="219" t="str">
        <f>IF($E51="","",VLOOKUP($E51,'1MD ELO (3)'!$A$7:$O$80,3))</f>
        <v/>
      </c>
      <c r="H51" s="219"/>
      <c r="I51" s="219" t="str">
        <f>IF($E51="","",VLOOKUP($E51,'1MD ELO (3)'!$A$7:$O$80,4))</f>
        <v/>
      </c>
      <c r="J51" s="537"/>
      <c r="K51" s="217" t="str">
        <f>UPPER(IF(OR(J52="a",J52="as"),F51,IF(OR(J52="b",J52="bs"),F52,)))</f>
        <v/>
      </c>
      <c r="L51" s="226"/>
      <c r="M51" s="540"/>
      <c r="N51" s="541"/>
      <c r="O51" s="202"/>
      <c r="P51" s="227"/>
      <c r="Q51" s="227"/>
      <c r="R51" s="520"/>
      <c r="S51" s="207"/>
    </row>
    <row r="52" spans="1:19" s="63" customFormat="1" ht="9" customHeight="1" x14ac:dyDescent="0.25">
      <c r="A52" s="209" t="s">
        <v>199</v>
      </c>
      <c r="B52" s="197" t="str">
        <f>IF($E52="","",VLOOKUP($E52,'1MD ELO (3)'!$A$7:$O$80,14))</f>
        <v/>
      </c>
      <c r="C52" s="197" t="str">
        <f>IF($E52="","",VLOOKUP($E52,'1MD ELO (3)'!$A$7:$O$80,15))</f>
        <v/>
      </c>
      <c r="D52" s="198" t="str">
        <f>IF($E52="","",VLOOKUP($E52,'1MD ELO (3)'!$A$7:$O$80,5))</f>
        <v/>
      </c>
      <c r="E52" s="199"/>
      <c r="F52" s="219" t="str">
        <f>UPPER(IF($E52="","",VLOOKUP($E52,'1MD ELO (3)'!$A$7:$O$80,2)))</f>
        <v/>
      </c>
      <c r="G52" s="219" t="str">
        <f>IF($E52="","",VLOOKUP($E52,'1MD ELO (3)'!$A$7:$O$80,3))</f>
        <v/>
      </c>
      <c r="H52" s="219"/>
      <c r="I52" s="219" t="str">
        <f>IF($E52="","",VLOOKUP($E52,'1MD ELO (3)'!$A$7:$O$80,4))</f>
        <v/>
      </c>
      <c r="J52" s="538"/>
      <c r="K52" s="202"/>
      <c r="L52" s="216"/>
      <c r="M52" s="217" t="str">
        <f>UPPER(IF(OR(L52="a",L52="as"),K51,IF(OR(L52="b",L52="bs"),K53,)))</f>
        <v/>
      </c>
      <c r="N52" s="542"/>
      <c r="O52" s="227"/>
      <c r="P52" s="227"/>
      <c r="Q52" s="227"/>
      <c r="R52" s="520"/>
      <c r="S52" s="207"/>
    </row>
    <row r="53" spans="1:19" s="63" customFormat="1" ht="9" customHeight="1" x14ac:dyDescent="0.25">
      <c r="A53" s="302" t="s">
        <v>200</v>
      </c>
      <c r="B53" s="197" t="str">
        <f>IF($E53="","",VLOOKUP($E53,'1MD ELO (3)'!$A$7:$O$80,14))</f>
        <v/>
      </c>
      <c r="C53" s="197" t="str">
        <f>IF($E53="","",VLOOKUP($E53,'1MD ELO (3)'!$A$7:$O$80,15))</f>
        <v/>
      </c>
      <c r="D53" s="198" t="str">
        <f>IF($E53="","",VLOOKUP($E53,'1MD ELO (3)'!$A$7:$O$80,5))</f>
        <v/>
      </c>
      <c r="E53" s="199"/>
      <c r="F53" s="219" t="str">
        <f>UPPER(IF($E53="","",VLOOKUP($E53,'1MD ELO (3)'!$A$7:$O$80,2)))</f>
        <v/>
      </c>
      <c r="G53" s="219" t="str">
        <f>IF($E53="","",VLOOKUP($E53,'1MD ELO (3)'!$A$7:$O$80,3))</f>
        <v/>
      </c>
      <c r="H53" s="219"/>
      <c r="I53" s="219" t="str">
        <f>IF($E53="","",VLOOKUP($E53,'1MD ELO (3)'!$A$7:$O$80,4))</f>
        <v/>
      </c>
      <c r="J53" s="537"/>
      <c r="K53" s="217" t="str">
        <f>UPPER(IF(OR(J54="a",J54="as"),F53,IF(OR(J54="b",J54="bs"),F54,)))</f>
        <v/>
      </c>
      <c r="L53" s="521"/>
      <c r="M53" s="202"/>
      <c r="N53" s="227"/>
      <c r="O53" s="227"/>
      <c r="P53" s="227"/>
      <c r="Q53" s="227"/>
      <c r="R53" s="520"/>
      <c r="S53" s="207"/>
    </row>
    <row r="54" spans="1:19" s="63" customFormat="1" ht="9" customHeight="1" x14ac:dyDescent="0.25">
      <c r="A54" s="234" t="s">
        <v>201</v>
      </c>
      <c r="B54" s="197" t="str">
        <f>IF($E54="","",VLOOKUP($E54,'1MD ELO (3)'!$A$7:$O$80,14))</f>
        <v/>
      </c>
      <c r="C54" s="197" t="str">
        <f>IF($E54="","",VLOOKUP($E54,'1MD ELO (3)'!$A$7:$O$80,15))</f>
        <v/>
      </c>
      <c r="D54" s="198" t="str">
        <f>IF($E54="","",VLOOKUP($E54,'1MD ELO (3)'!$A$7:$O$80,5))</f>
        <v/>
      </c>
      <c r="E54" s="199"/>
      <c r="F54" s="200" t="str">
        <f>UPPER(IF($E54="","",VLOOKUP($E54,'1MD ELO (3)'!$A$7:$O$80,2)))</f>
        <v/>
      </c>
      <c r="G54" s="200" t="str">
        <f>IF($E54="","",VLOOKUP($E54,'1MD ELO (3)'!$A$7:$O$80,3))</f>
        <v/>
      </c>
      <c r="H54" s="200"/>
      <c r="I54" s="200" t="str">
        <f>IF($E54="","",VLOOKUP($E54,'1MD ELO (3)'!$A$7:$O$80,4))</f>
        <v/>
      </c>
      <c r="J54" s="538"/>
      <c r="K54" s="202"/>
      <c r="L54" s="227"/>
      <c r="M54" s="227"/>
      <c r="N54" s="543"/>
      <c r="O54" s="544" t="s">
        <v>202</v>
      </c>
      <c r="P54" s="533"/>
      <c r="Q54" s="217" t="str">
        <f>UPPER(IF(OR(P55="a",P55="as"),Q46,IF(OR(P55="b",P55="bs"),Q62,)))</f>
        <v/>
      </c>
      <c r="R54" s="534"/>
      <c r="S54" s="207"/>
    </row>
    <row r="55" spans="1:19" s="63" customFormat="1" ht="9" customHeight="1" x14ac:dyDescent="0.25">
      <c r="A55" s="196" t="s">
        <v>203</v>
      </c>
      <c r="B55" s="197" t="str">
        <f>IF($E55="","",VLOOKUP($E55,'1MD ELO (3)'!$A$7:$O$80,14))</f>
        <v/>
      </c>
      <c r="C55" s="197" t="str">
        <f>IF($E55="","",VLOOKUP($E55,'1MD ELO (3)'!$A$7:$O$80,15))</f>
        <v/>
      </c>
      <c r="D55" s="198" t="str">
        <f>IF($E55="","",VLOOKUP($E55,'1MD ELO (3)'!$A$7:$O$80,5))</f>
        <v/>
      </c>
      <c r="E55" s="199"/>
      <c r="F55" s="200" t="str">
        <f>UPPER(IF($E55="","",VLOOKUP($E55,'1MD ELO (3)'!$A$7:$O$80,2)))</f>
        <v/>
      </c>
      <c r="G55" s="200" t="str">
        <f>IF($E55="","",VLOOKUP($E55,'1MD ELO (3)'!$A$7:$O$80,3))</f>
        <v/>
      </c>
      <c r="H55" s="200"/>
      <c r="I55" s="200" t="str">
        <f>IF($E55="","",VLOOKUP($E55,'1MD ELO (3)'!$A$7:$O$80,4))</f>
        <v/>
      </c>
      <c r="J55" s="537"/>
      <c r="K55" s="217" t="str">
        <f>UPPER(IF(OR(J56="a",J56="as"),F55,IF(OR(J56="b",J56="bs"),F56,)))</f>
        <v/>
      </c>
      <c r="L55" s="226"/>
      <c r="M55" s="227"/>
      <c r="N55" s="227"/>
      <c r="O55" s="215" t="s">
        <v>59</v>
      </c>
      <c r="P55" s="299"/>
      <c r="Q55" s="202"/>
      <c r="R55" s="529"/>
      <c r="S55" s="207"/>
    </row>
    <row r="56" spans="1:19" s="63" customFormat="1" ht="9" customHeight="1" x14ac:dyDescent="0.25">
      <c r="A56" s="302" t="s">
        <v>204</v>
      </c>
      <c r="B56" s="197" t="str">
        <f>IF($E56="","",VLOOKUP($E56,'1MD ELO (3)'!$A$7:$O$80,14))</f>
        <v/>
      </c>
      <c r="C56" s="197" t="str">
        <f>IF($E56="","",VLOOKUP($E56,'1MD ELO (3)'!$A$7:$O$80,15))</f>
        <v/>
      </c>
      <c r="D56" s="198" t="str">
        <f>IF($E56="","",VLOOKUP($E56,'1MD ELO (3)'!$A$7:$O$80,5))</f>
        <v/>
      </c>
      <c r="E56" s="199"/>
      <c r="F56" s="219" t="str">
        <f>UPPER(IF($E56="","",VLOOKUP($E56,'1MD ELO (3)'!$A$7:$O$80,2)))</f>
        <v/>
      </c>
      <c r="G56" s="219" t="str">
        <f>IF($E56="","",VLOOKUP($E56,'1MD ELO (3)'!$A$7:$O$80,3))</f>
        <v/>
      </c>
      <c r="H56" s="219"/>
      <c r="I56" s="219" t="str">
        <f>IF($E56="","",VLOOKUP($E56,'1MD ELO (3)'!$A$7:$O$80,4))</f>
        <v/>
      </c>
      <c r="J56" s="538"/>
      <c r="K56" s="202"/>
      <c r="L56" s="216"/>
      <c r="M56" s="217" t="str">
        <f>UPPER(IF(OR(L56="a",L56="as"),K55,IF(OR(L56="b",L56="bs"),K57,)))</f>
        <v/>
      </c>
      <c r="N56" s="226"/>
      <c r="O56" s="227"/>
      <c r="P56" s="227"/>
      <c r="Q56" s="227"/>
      <c r="R56" s="520"/>
      <c r="S56" s="207"/>
    </row>
    <row r="57" spans="1:19" s="63" customFormat="1" ht="9" customHeight="1" x14ac:dyDescent="0.25">
      <c r="A57" s="209" t="s">
        <v>205</v>
      </c>
      <c r="B57" s="197" t="str">
        <f>IF($E57="","",VLOOKUP($E57,'1MD ELO (3)'!$A$7:$O$80,14))</f>
        <v/>
      </c>
      <c r="C57" s="197" t="str">
        <f>IF($E57="","",VLOOKUP($E57,'1MD ELO (3)'!$A$7:$O$80,15))</f>
        <v/>
      </c>
      <c r="D57" s="198" t="str">
        <f>IF($E57="","",VLOOKUP($E57,'1MD ELO (3)'!$A$7:$O$80,5))</f>
        <v/>
      </c>
      <c r="E57" s="199"/>
      <c r="F57" s="219" t="str">
        <f>UPPER(IF($E57="","",VLOOKUP($E57,'1MD ELO (3)'!$A$7:$O$80,2)))</f>
        <v/>
      </c>
      <c r="G57" s="219" t="str">
        <f>IF($E57="","",VLOOKUP($E57,'1MD ELO (3)'!$A$7:$O$80,3))</f>
        <v/>
      </c>
      <c r="H57" s="219"/>
      <c r="I57" s="219" t="str">
        <f>IF($E57="","",VLOOKUP($E57,'1MD ELO (3)'!$A$7:$O$80,4))</f>
        <v/>
      </c>
      <c r="J57" s="537"/>
      <c r="K57" s="217" t="str">
        <f>UPPER(IF(OR(J58="a",J58="as"),F57,IF(OR(J58="b",J58="bs"),F58,)))</f>
        <v/>
      </c>
      <c r="L57" s="539"/>
      <c r="M57" s="202"/>
      <c r="N57" s="520"/>
      <c r="O57" s="227"/>
      <c r="P57" s="227"/>
      <c r="Q57" s="727" t="str">
        <f>IF(Y3="","",CONCATENATE(AC1," pont"))</f>
        <v/>
      </c>
      <c r="R57" s="727"/>
      <c r="S57" s="207"/>
    </row>
    <row r="58" spans="1:19" s="63" customFormat="1" ht="9" customHeight="1" x14ac:dyDescent="0.25">
      <c r="A58" s="209" t="s">
        <v>206</v>
      </c>
      <c r="B58" s="197" t="str">
        <f>IF($E58="","",VLOOKUP($E58,'1MD ELO (3)'!$A$7:$O$80,14))</f>
        <v/>
      </c>
      <c r="C58" s="197" t="str">
        <f>IF($E58="","",VLOOKUP($E58,'1MD ELO (3)'!$A$7:$O$80,15))</f>
        <v/>
      </c>
      <c r="D58" s="198" t="str">
        <f>IF($E58="","",VLOOKUP($E58,'1MD ELO (3)'!$A$7:$O$80,5))</f>
        <v/>
      </c>
      <c r="E58" s="199"/>
      <c r="F58" s="219" t="str">
        <f>UPPER(IF($E58="","",VLOOKUP($E58,'1MD ELO (3)'!$A$7:$O$80,2)))</f>
        <v/>
      </c>
      <c r="G58" s="219" t="str">
        <f>IF($E58="","",VLOOKUP($E58,'1MD ELO (3)'!$A$7:$O$80,3))</f>
        <v/>
      </c>
      <c r="H58" s="219"/>
      <c r="I58" s="219" t="str">
        <f>IF($E58="","",VLOOKUP($E58,'1MD ELO (3)'!$A$7:$O$80,4))</f>
        <v/>
      </c>
      <c r="J58" s="538"/>
      <c r="K58" s="202"/>
      <c r="L58" s="227"/>
      <c r="M58" s="215" t="s">
        <v>59</v>
      </c>
      <c r="N58" s="225"/>
      <c r="O58" s="217" t="str">
        <f>UPPER(IF(OR(N58="a",N58="as"),M56,IF(OR(N58="b",N58="bs"),M60,)))</f>
        <v/>
      </c>
      <c r="P58" s="226"/>
      <c r="Q58" s="227"/>
      <c r="R58" s="520"/>
      <c r="S58" s="207"/>
    </row>
    <row r="59" spans="1:19" s="63" customFormat="1" ht="9" customHeight="1" x14ac:dyDescent="0.25">
      <c r="A59" s="209" t="s">
        <v>207</v>
      </c>
      <c r="B59" s="197" t="str">
        <f>IF($E59="","",VLOOKUP($E59,'1MD ELO (3)'!$A$7:$O$80,14))</f>
        <v/>
      </c>
      <c r="C59" s="197" t="str">
        <f>IF($E59="","",VLOOKUP($E59,'1MD ELO (3)'!$A$7:$O$80,15))</f>
        <v/>
      </c>
      <c r="D59" s="198" t="str">
        <f>IF($E59="","",VLOOKUP($E59,'1MD ELO (3)'!$A$7:$O$80,5))</f>
        <v/>
      </c>
      <c r="E59" s="199"/>
      <c r="F59" s="219" t="str">
        <f>UPPER(IF($E59="","",VLOOKUP($E59,'1MD ELO (3)'!$A$7:$O$80,2)))</f>
        <v/>
      </c>
      <c r="G59" s="219" t="str">
        <f>IF($E59="","",VLOOKUP($E59,'1MD ELO (3)'!$A$7:$O$80,3))</f>
        <v/>
      </c>
      <c r="H59" s="219"/>
      <c r="I59" s="219" t="str">
        <f>IF($E59="","",VLOOKUP($E59,'1MD ELO (3)'!$A$7:$O$80,4))</f>
        <v/>
      </c>
      <c r="J59" s="537"/>
      <c r="K59" s="217" t="str">
        <f>UPPER(IF(OR(J60="a",J60="as"),F59,IF(OR(J60="b",J60="bs"),F60,)))</f>
        <v/>
      </c>
      <c r="L59" s="226"/>
      <c r="M59" s="540"/>
      <c r="N59" s="541"/>
      <c r="O59" s="202"/>
      <c r="P59" s="520"/>
      <c r="Q59" s="227"/>
      <c r="R59" s="520"/>
      <c r="S59" s="207"/>
    </row>
    <row r="60" spans="1:19" s="63" customFormat="1" ht="9" customHeight="1" x14ac:dyDescent="0.25">
      <c r="A60" s="209" t="s">
        <v>208</v>
      </c>
      <c r="B60" s="197" t="str">
        <f>IF($E60="","",VLOOKUP($E60,'1MD ELO (3)'!$A$7:$O$80,14))</f>
        <v/>
      </c>
      <c r="C60" s="197" t="str">
        <f>IF($E60="","",VLOOKUP($E60,'1MD ELO (3)'!$A$7:$O$80,15))</f>
        <v/>
      </c>
      <c r="D60" s="198" t="str">
        <f>IF($E60="","",VLOOKUP($E60,'1MD ELO (3)'!$A$7:$O$80,5))</f>
        <v/>
      </c>
      <c r="E60" s="199"/>
      <c r="F60" s="219" t="str">
        <f>UPPER(IF($E60="","",VLOOKUP($E60,'1MD ELO (3)'!$A$7:$O$80,2)))</f>
        <v/>
      </c>
      <c r="G60" s="219" t="str">
        <f>IF($E60="","",VLOOKUP($E60,'1MD ELO (3)'!$A$7:$O$80,3))</f>
        <v/>
      </c>
      <c r="H60" s="219"/>
      <c r="I60" s="219" t="str">
        <f>IF($E60="","",VLOOKUP($E60,'1MD ELO (3)'!$A$7:$O$80,4))</f>
        <v/>
      </c>
      <c r="J60" s="538"/>
      <c r="K60" s="202"/>
      <c r="L60" s="216"/>
      <c r="M60" s="217" t="str">
        <f>UPPER(IF(OR(L60="a",L60="as"),K59,IF(OR(L60="b",L60="bs"),K61,)))</f>
        <v/>
      </c>
      <c r="N60" s="542"/>
      <c r="O60" s="227"/>
      <c r="P60" s="520"/>
      <c r="Q60" s="227"/>
      <c r="R60" s="520"/>
      <c r="S60" s="207"/>
    </row>
    <row r="61" spans="1:19" s="63" customFormat="1" ht="9" customHeight="1" x14ac:dyDescent="0.25">
      <c r="A61" s="302" t="s">
        <v>209</v>
      </c>
      <c r="B61" s="197" t="str">
        <f>IF($E61="","",VLOOKUP($E61,'1MD ELO (3)'!$A$7:$O$80,14))</f>
        <v/>
      </c>
      <c r="C61" s="197" t="str">
        <f>IF($E61="","",VLOOKUP($E61,'1MD ELO (3)'!$A$7:$O$80,15))</f>
        <v/>
      </c>
      <c r="D61" s="198" t="str">
        <f>IF($E61="","",VLOOKUP($E61,'1MD ELO (3)'!$A$7:$O$80,5))</f>
        <v/>
      </c>
      <c r="E61" s="199"/>
      <c r="F61" s="219" t="str">
        <f>UPPER(IF($E61="","",VLOOKUP($E61,'1MD ELO (3)'!$A$7:$O$80,2)))</f>
        <v/>
      </c>
      <c r="G61" s="219" t="str">
        <f>IF($E61="","",VLOOKUP($E61,'1MD ELO (3)'!$A$7:$O$80,3))</f>
        <v/>
      </c>
      <c r="H61" s="219"/>
      <c r="I61" s="219" t="str">
        <f>IF($E61="","",VLOOKUP($E61,'1MD ELO (3)'!$A$7:$O$80,4))</f>
        <v/>
      </c>
      <c r="J61" s="537"/>
      <c r="K61" s="217" t="str">
        <f>UPPER(IF(OR(J62="a",J62="as"),F61,IF(OR(J62="b",J62="bs"),F62,)))</f>
        <v/>
      </c>
      <c r="L61" s="521"/>
      <c r="M61" s="202"/>
      <c r="N61" s="227"/>
      <c r="O61" s="227"/>
      <c r="P61" s="520"/>
      <c r="Q61" s="227"/>
      <c r="R61" s="520"/>
      <c r="S61" s="207"/>
    </row>
    <row r="62" spans="1:19" s="63" customFormat="1" ht="9" customHeight="1" x14ac:dyDescent="0.25">
      <c r="A62" s="234" t="s">
        <v>210</v>
      </c>
      <c r="B62" s="197" t="str">
        <f>IF($E62="","",VLOOKUP($E62,'1MD ELO (3)'!$A$7:$O$80,14))</f>
        <v/>
      </c>
      <c r="C62" s="197" t="str">
        <f>IF($E62="","",VLOOKUP($E62,'1MD ELO (3)'!$A$7:$O$80,15))</f>
        <v/>
      </c>
      <c r="D62" s="198" t="str">
        <f>IF($E62="","",VLOOKUP($E62,'1MD ELO (3)'!$A$7:$O$80,5))</f>
        <v/>
      </c>
      <c r="E62" s="199"/>
      <c r="F62" s="200" t="str">
        <f>UPPER(IF($E62="","",VLOOKUP($E62,'1MD ELO (3)'!$A$7:$O$80,2)))</f>
        <v/>
      </c>
      <c r="G62" s="200" t="str">
        <f>IF($E62="","",VLOOKUP($E62,'1MD ELO (3)'!$A$7:$O$80,3))</f>
        <v/>
      </c>
      <c r="H62" s="200"/>
      <c r="I62" s="200" t="str">
        <f>IF($E62="","",VLOOKUP($E62,'1MD ELO (3)'!$A$7:$O$80,4))</f>
        <v/>
      </c>
      <c r="J62" s="538"/>
      <c r="K62" s="202"/>
      <c r="L62" s="227"/>
      <c r="M62" s="227"/>
      <c r="N62" s="543"/>
      <c r="O62" s="215" t="s">
        <v>59</v>
      </c>
      <c r="P62" s="225"/>
      <c r="Q62" s="217" t="str">
        <f>UPPER(IF(OR(P62="a",P62="as"),O58,IF(OR(P62="b",P62="bs"),O66,)))</f>
        <v/>
      </c>
      <c r="R62" s="521"/>
      <c r="S62" s="207"/>
    </row>
    <row r="63" spans="1:19" s="63" customFormat="1" ht="9" customHeight="1" x14ac:dyDescent="0.25">
      <c r="A63" s="196" t="s">
        <v>211</v>
      </c>
      <c r="B63" s="197" t="str">
        <f>IF($E63="","",VLOOKUP($E63,'1MD ELO (3)'!$A$7:$O$80,14))</f>
        <v/>
      </c>
      <c r="C63" s="197" t="str">
        <f>IF($E63="","",VLOOKUP($E63,'1MD ELO (3)'!$A$7:$O$80,15))</f>
        <v/>
      </c>
      <c r="D63" s="198" t="str">
        <f>IF($E63="","",VLOOKUP($E63,'1MD ELO (3)'!$A$7:$O$80,5))</f>
        <v/>
      </c>
      <c r="E63" s="199"/>
      <c r="F63" s="200" t="str">
        <f>UPPER(IF($E63="","",VLOOKUP($E63,'1MD ELO (3)'!$A$7:$O$80,2)))</f>
        <v/>
      </c>
      <c r="G63" s="200" t="str">
        <f>IF($E63="","",VLOOKUP($E63,'1MD ELO (3)'!$A$7:$O$80,3))</f>
        <v/>
      </c>
      <c r="H63" s="200"/>
      <c r="I63" s="200" t="str">
        <f>IF($E63="","",VLOOKUP($E63,'1MD ELO (3)'!$A$7:$O$80,4))</f>
        <v/>
      </c>
      <c r="J63" s="537"/>
      <c r="K63" s="217" t="str">
        <f>UPPER(IF(OR(J64="a",J64="as"),F63,IF(OR(J64="b",J64="bs"),F64,)))</f>
        <v/>
      </c>
      <c r="L63" s="226"/>
      <c r="M63" s="227"/>
      <c r="N63" s="227"/>
      <c r="O63" s="227"/>
      <c r="P63" s="520"/>
      <c r="Q63" s="202"/>
      <c r="R63" s="227"/>
      <c r="S63" s="207"/>
    </row>
    <row r="64" spans="1:19" s="63" customFormat="1" ht="9" customHeight="1" x14ac:dyDescent="0.25">
      <c r="A64" s="302" t="s">
        <v>212</v>
      </c>
      <c r="B64" s="197" t="str">
        <f>IF($E64="","",VLOOKUP($E64,'1MD ELO (3)'!$A$7:$O$80,14))</f>
        <v/>
      </c>
      <c r="C64" s="197" t="str">
        <f>IF($E64="","",VLOOKUP($E64,'1MD ELO (3)'!$A$7:$O$80,15))</f>
        <v/>
      </c>
      <c r="D64" s="198" t="str">
        <f>IF($E64="","",VLOOKUP($E64,'1MD ELO (3)'!$A$7:$O$80,5))</f>
        <v/>
      </c>
      <c r="E64" s="199"/>
      <c r="F64" s="219" t="str">
        <f>UPPER(IF($E64="","",VLOOKUP($E64,'1MD ELO (3)'!$A$7:$O$80,2)))</f>
        <v/>
      </c>
      <c r="G64" s="219" t="str">
        <f>IF($E64="","",VLOOKUP($E64,'1MD ELO (3)'!$A$7:$O$80,3))</f>
        <v/>
      </c>
      <c r="H64" s="219"/>
      <c r="I64" s="219" t="str">
        <f>IF($E64="","",VLOOKUP($E64,'1MD ELO (3)'!$A$7:$O$80,4))</f>
        <v/>
      </c>
      <c r="J64" s="538"/>
      <c r="K64" s="202"/>
      <c r="L64" s="216"/>
      <c r="M64" s="217" t="str">
        <f>UPPER(IF(OR(L64="a",L64="as"),K63,IF(OR(L64="b",L64="bs"),K65,)))</f>
        <v/>
      </c>
      <c r="N64" s="226"/>
      <c r="O64" s="227"/>
      <c r="P64" s="520"/>
      <c r="Q64" s="227"/>
      <c r="R64" s="227"/>
      <c r="S64" s="207"/>
    </row>
    <row r="65" spans="1:19" s="63" customFormat="1" ht="9" customHeight="1" x14ac:dyDescent="0.25">
      <c r="A65" s="209" t="s">
        <v>213</v>
      </c>
      <c r="B65" s="197" t="str">
        <f>IF($E65="","",VLOOKUP($E65,'1MD ELO (3)'!$A$7:$O$80,14))</f>
        <v/>
      </c>
      <c r="C65" s="197" t="str">
        <f>IF($E65="","",VLOOKUP($E65,'1MD ELO (3)'!$A$7:$O$80,15))</f>
        <v/>
      </c>
      <c r="D65" s="198" t="str">
        <f>IF($E65="","",VLOOKUP($E65,'1MD ELO (3)'!$A$7:$O$80,5))</f>
        <v/>
      </c>
      <c r="E65" s="199"/>
      <c r="F65" s="219" t="str">
        <f>UPPER(IF($E65="","",VLOOKUP($E65,'1MD ELO (3)'!$A$7:$O$80,2)))</f>
        <v/>
      </c>
      <c r="G65" s="219" t="str">
        <f>IF($E65="","",VLOOKUP($E65,'1MD ELO (3)'!$A$7:$O$80,3))</f>
        <v/>
      </c>
      <c r="H65" s="219"/>
      <c r="I65" s="219" t="str">
        <f>IF($E65="","",VLOOKUP($E65,'1MD ELO (3)'!$A$7:$O$80,4))</f>
        <v/>
      </c>
      <c r="J65" s="537"/>
      <c r="K65" s="217" t="str">
        <f>UPPER(IF(OR(J66="a",J66="as"),F65,IF(OR(J66="b",J66="bs"),F66,)))</f>
        <v/>
      </c>
      <c r="L65" s="539"/>
      <c r="M65" s="202"/>
      <c r="N65" s="520"/>
      <c r="O65" s="227"/>
      <c r="P65" s="520"/>
      <c r="Q65" s="227"/>
      <c r="R65" s="227"/>
      <c r="S65" s="207"/>
    </row>
    <row r="66" spans="1:19" s="63" customFormat="1" ht="9" customHeight="1" x14ac:dyDescent="0.25">
      <c r="A66" s="209" t="s">
        <v>214</v>
      </c>
      <c r="B66" s="197" t="str">
        <f>IF($E66="","",VLOOKUP($E66,'1MD ELO (3)'!$A$7:$O$80,14))</f>
        <v/>
      </c>
      <c r="C66" s="197" t="str">
        <f>IF($E66="","",VLOOKUP($E66,'1MD ELO (3)'!$A$7:$O$80,15))</f>
        <v/>
      </c>
      <c r="D66" s="198" t="str">
        <f>IF($E66="","",VLOOKUP($E66,'1MD ELO (3)'!$A$7:$O$80,5))</f>
        <v/>
      </c>
      <c r="E66" s="199"/>
      <c r="F66" s="219" t="str">
        <f>UPPER(IF($E66="","",VLOOKUP($E66,'1MD ELO (3)'!$A$7:$O$80,2)))</f>
        <v/>
      </c>
      <c r="G66" s="219" t="str">
        <f>IF($E66="","",VLOOKUP($E66,'1MD ELO (3)'!$A$7:$O$80,3))</f>
        <v/>
      </c>
      <c r="H66" s="219"/>
      <c r="I66" s="219" t="str">
        <f>IF($E66="","",VLOOKUP($E66,'1MD ELO (3)'!$A$7:$O$80,4))</f>
        <v/>
      </c>
      <c r="J66" s="538"/>
      <c r="K66" s="202"/>
      <c r="L66" s="227"/>
      <c r="M66" s="215" t="s">
        <v>59</v>
      </c>
      <c r="N66" s="225"/>
      <c r="O66" s="217" t="str">
        <f>UPPER(IF(OR(N66="a",N66="as"),M64,IF(OR(N66="b",N66="bs"),M68,)))</f>
        <v/>
      </c>
      <c r="P66" s="521"/>
      <c r="Q66" s="227"/>
      <c r="R66" s="227"/>
      <c r="S66" s="207"/>
    </row>
    <row r="67" spans="1:19" s="63" customFormat="1" ht="9" customHeight="1" x14ac:dyDescent="0.25">
      <c r="A67" s="209" t="s">
        <v>215</v>
      </c>
      <c r="B67" s="197" t="str">
        <f>IF($E67="","",VLOOKUP($E67,'1MD ELO (3)'!$A$7:$O$80,14))</f>
        <v/>
      </c>
      <c r="C67" s="197" t="str">
        <f>IF($E67="","",VLOOKUP($E67,'1MD ELO (3)'!$A$7:$O$80,15))</f>
        <v/>
      </c>
      <c r="D67" s="198" t="str">
        <f>IF($E67="","",VLOOKUP($E67,'1MD ELO (3)'!$A$7:$O$80,5))</f>
        <v/>
      </c>
      <c r="E67" s="199"/>
      <c r="F67" s="219" t="str">
        <f>UPPER(IF($E67="","",VLOOKUP($E67,'1MD ELO (3)'!$A$7:$O$80,2)))</f>
        <v/>
      </c>
      <c r="G67" s="219" t="str">
        <f>IF($E67="","",VLOOKUP($E67,'1MD ELO (3)'!$A$7:$O$80,3))</f>
        <v/>
      </c>
      <c r="H67" s="219"/>
      <c r="I67" s="219" t="str">
        <f>IF($E67="","",VLOOKUP($E67,'1MD ELO (3)'!$A$7:$O$80,4))</f>
        <v/>
      </c>
      <c r="J67" s="537"/>
      <c r="K67" s="217" t="str">
        <f>UPPER(IF(OR(J68="a",J68="as"),F67,IF(OR(J68="b",J68="bs"),F68,)))</f>
        <v/>
      </c>
      <c r="L67" s="226"/>
      <c r="M67" s="540"/>
      <c r="N67" s="541"/>
      <c r="O67" s="202"/>
      <c r="P67" s="227"/>
      <c r="Q67" s="227"/>
      <c r="R67" s="227"/>
      <c r="S67" s="207"/>
    </row>
    <row r="68" spans="1:19" s="63" customFormat="1" ht="9" customHeight="1" x14ac:dyDescent="0.25">
      <c r="A68" s="209" t="s">
        <v>216</v>
      </c>
      <c r="B68" s="197" t="str">
        <f>IF($E68="","",VLOOKUP($E68,'1MD ELO (3)'!$A$7:$O$80,14))</f>
        <v/>
      </c>
      <c r="C68" s="197" t="str">
        <f>IF($E68="","",VLOOKUP($E68,'1MD ELO (3)'!$A$7:$O$80,15))</f>
        <v/>
      </c>
      <c r="D68" s="198" t="str">
        <f>IF($E68="","",VLOOKUP($E68,'1MD ELO (3)'!$A$7:$O$80,5))</f>
        <v/>
      </c>
      <c r="E68" s="199"/>
      <c r="F68" s="219" t="str">
        <f>UPPER(IF($E68="","",VLOOKUP($E68,'1MD ELO (3)'!$A$7:$O$80,2)))</f>
        <v/>
      </c>
      <c r="G68" s="219" t="str">
        <f>IF($E68="","",VLOOKUP($E68,'1MD ELO (3)'!$A$7:$O$80,3))</f>
        <v/>
      </c>
      <c r="H68" s="219"/>
      <c r="I68" s="219" t="str">
        <f>IF($E68="","",VLOOKUP($E68,'1MD ELO (3)'!$A$7:$O$80,4))</f>
        <v/>
      </c>
      <c r="J68" s="538"/>
      <c r="K68" s="202"/>
      <c r="L68" s="216"/>
      <c r="M68" s="217" t="str">
        <f>UPPER(IF(OR(L68="a",L68="as"),K67,IF(OR(L68="b",L68="bs"),K69,)))</f>
        <v/>
      </c>
      <c r="N68" s="542"/>
      <c r="O68" s="227"/>
      <c r="P68" s="227"/>
      <c r="Q68" s="227"/>
      <c r="R68" s="227"/>
      <c r="S68" s="207"/>
    </row>
    <row r="69" spans="1:19" s="63" customFormat="1" ht="9" customHeight="1" x14ac:dyDescent="0.25">
      <c r="A69" s="302" t="s">
        <v>217</v>
      </c>
      <c r="B69" s="197" t="str">
        <f>IF($E69="","",VLOOKUP($E69,'1MD ELO (3)'!$A$7:$O$80,14))</f>
        <v/>
      </c>
      <c r="C69" s="197" t="str">
        <f>IF($E69="","",VLOOKUP($E69,'1MD ELO (3)'!$A$7:$O$80,15))</f>
        <v/>
      </c>
      <c r="D69" s="198" t="str">
        <f>IF($E69="","",VLOOKUP($E69,'1MD ELO (3)'!$A$7:$O$80,5))</f>
        <v/>
      </c>
      <c r="E69" s="199"/>
      <c r="F69" s="219" t="str">
        <f>UPPER(IF($E69="","",VLOOKUP($E69,'1MD ELO (3)'!$A$7:$O$80,2)))</f>
        <v/>
      </c>
      <c r="G69" s="219" t="str">
        <f>IF($E69="","",VLOOKUP($E69,'1MD ELO (3)'!$A$7:$O$80,3))</f>
        <v/>
      </c>
      <c r="H69" s="219"/>
      <c r="I69" s="219" t="str">
        <f>IF($E69="","",VLOOKUP($E69,'1MD ELO (3)'!$A$7:$O$80,4))</f>
        <v/>
      </c>
      <c r="J69" s="537"/>
      <c r="K69" s="217" t="str">
        <f>UPPER(IF(OR(J70="a",J70="as"),F69,IF(OR(J70="b",J70="bs"),F70,)))</f>
        <v/>
      </c>
      <c r="L69" s="521"/>
      <c r="M69" s="202"/>
      <c r="N69" s="227"/>
      <c r="O69" s="227"/>
      <c r="P69" s="227"/>
      <c r="Q69" s="227"/>
      <c r="R69" s="227"/>
      <c r="S69" s="207"/>
    </row>
    <row r="70" spans="1:19" s="63" customFormat="1" ht="9" customHeight="1" x14ac:dyDescent="0.25">
      <c r="A70" s="234" t="s">
        <v>218</v>
      </c>
      <c r="B70" s="197" t="str">
        <f>IF($E70="","",VLOOKUP($E70,'1MD ELO (3)'!$A$7:$O$80,14))</f>
        <v/>
      </c>
      <c r="C70" s="197" t="str">
        <f>IF($E70="","",VLOOKUP($E70,'1MD ELO (3)'!$A$7:$O$80,15))</f>
        <v/>
      </c>
      <c r="D70" s="198" t="str">
        <f>IF($E70="","",VLOOKUP($E70,'1MD ELO (3)'!$A$7:$O$80,5))</f>
        <v/>
      </c>
      <c r="E70" s="199"/>
      <c r="F70" s="200" t="str">
        <f>UPPER(IF($E70="","",VLOOKUP($E70,'1MD ELO (3)'!$A$7:$O$80,2)))</f>
        <v/>
      </c>
      <c r="G70" s="200" t="str">
        <f>IF($E70="","",VLOOKUP($E70,'1MD ELO (3)'!$A$7:$O$80,3))</f>
        <v/>
      </c>
      <c r="H70" s="200"/>
      <c r="I70" s="200" t="str">
        <f>IF($E70="","",VLOOKUP($E70,'1MD ELO (3)'!$A$7:$O$80,4))</f>
        <v/>
      </c>
      <c r="J70" s="538"/>
      <c r="K70" s="202"/>
      <c r="L70" s="227"/>
      <c r="M70" s="227"/>
      <c r="N70" s="543"/>
      <c r="O70" s="227"/>
      <c r="P70" s="227"/>
      <c r="Q70" s="227"/>
      <c r="R70" s="227"/>
      <c r="S70" s="207"/>
    </row>
    <row r="71" spans="1:19" s="63" customFormat="1" ht="6" customHeight="1" x14ac:dyDescent="0.25">
      <c r="A71" s="554"/>
      <c r="B71" s="555"/>
      <c r="C71" s="555"/>
      <c r="D71" s="555"/>
      <c r="E71" s="556"/>
      <c r="F71" s="557"/>
      <c r="G71" s="557"/>
      <c r="H71" s="558"/>
      <c r="I71" s="557"/>
      <c r="J71" s="559"/>
      <c r="K71" s="227"/>
      <c r="L71" s="227"/>
      <c r="M71" s="227"/>
      <c r="N71" s="543"/>
      <c r="O71" s="227"/>
      <c r="P71" s="227"/>
      <c r="Q71" s="227"/>
      <c r="R71" s="227"/>
      <c r="S71" s="207"/>
    </row>
    <row r="72" spans="1:19" s="21" customFormat="1" ht="10.5" customHeight="1" x14ac:dyDescent="0.25">
      <c r="A72" s="242" t="s">
        <v>54</v>
      </c>
      <c r="B72" s="243"/>
      <c r="C72" s="243"/>
      <c r="D72" s="244"/>
      <c r="E72" s="560" t="s">
        <v>60</v>
      </c>
      <c r="F72" s="246" t="s">
        <v>61</v>
      </c>
      <c r="G72" s="560" t="s">
        <v>60</v>
      </c>
      <c r="H72" s="561" t="s">
        <v>61</v>
      </c>
      <c r="I72" s="247"/>
      <c r="J72" s="560" t="s">
        <v>60</v>
      </c>
      <c r="K72" s="246" t="s">
        <v>123</v>
      </c>
      <c r="L72" s="248"/>
      <c r="M72" s="246" t="s">
        <v>124</v>
      </c>
      <c r="N72" s="249"/>
      <c r="O72" s="250" t="s">
        <v>125</v>
      </c>
      <c r="P72" s="250"/>
      <c r="Q72" s="251"/>
      <c r="R72" s="252"/>
    </row>
    <row r="73" spans="1:19" s="21" customFormat="1" ht="9" customHeight="1" x14ac:dyDescent="0.25">
      <c r="A73" s="253" t="s">
        <v>65</v>
      </c>
      <c r="B73" s="254"/>
      <c r="C73" s="255"/>
      <c r="D73" s="256"/>
      <c r="E73" s="257">
        <v>1</v>
      </c>
      <c r="F73" s="562" t="str">
        <f>IF(E73&gt;$R$80,,UPPER(VLOOKUP(E73,'1MD ELO (3)'!$A$7:$Q$134,2)))</f>
        <v/>
      </c>
      <c r="G73" s="257">
        <v>9</v>
      </c>
      <c r="H73" s="258" t="str">
        <f>IF(G73&gt;$R$80,,UPPER(VLOOKUP(G73,'1MD ELO (3)'!$A$7:$Q$134,2)))</f>
        <v/>
      </c>
      <c r="I73" s="260"/>
      <c r="J73" s="261" t="s">
        <v>66</v>
      </c>
      <c r="K73" s="262"/>
      <c r="L73" s="263"/>
      <c r="M73" s="262"/>
      <c r="N73" s="264"/>
      <c r="O73" s="265" t="s">
        <v>67</v>
      </c>
      <c r="P73" s="266"/>
      <c r="Q73" s="266"/>
      <c r="R73" s="267"/>
    </row>
    <row r="74" spans="1:19" s="21" customFormat="1" ht="9" customHeight="1" x14ac:dyDescent="0.25">
      <c r="A74" s="268" t="s">
        <v>126</v>
      </c>
      <c r="B74" s="269"/>
      <c r="C74" s="270"/>
      <c r="D74" s="271"/>
      <c r="E74" s="257">
        <v>2</v>
      </c>
      <c r="F74" s="562" t="str">
        <f>IF(E74&gt;$R$80,,UPPER(VLOOKUP(E74,'1MD ELO (3)'!$A$7:$Q$134,2)))</f>
        <v/>
      </c>
      <c r="G74" s="257">
        <v>10</v>
      </c>
      <c r="H74" s="258" t="str">
        <f>IF(G74&gt;$R$80,,UPPER(VLOOKUP(G74,'1MD ELO (3)'!$A$7:$Q$134,2)))</f>
        <v/>
      </c>
      <c r="I74" s="260"/>
      <c r="J74" s="261" t="s">
        <v>69</v>
      </c>
      <c r="K74" s="262"/>
      <c r="L74" s="263"/>
      <c r="M74" s="262"/>
      <c r="N74" s="264"/>
      <c r="O74" s="272"/>
      <c r="P74" s="273"/>
      <c r="Q74" s="269"/>
      <c r="R74" s="274"/>
    </row>
    <row r="75" spans="1:19" s="21" customFormat="1" ht="9" customHeight="1" x14ac:dyDescent="0.25">
      <c r="A75" s="275"/>
      <c r="B75" s="276"/>
      <c r="C75" s="277"/>
      <c r="D75" s="278"/>
      <c r="E75" s="257">
        <v>3</v>
      </c>
      <c r="F75" s="562" t="str">
        <f>IF(E75&gt;$R$80,,UPPER(VLOOKUP(E75,'1MD ELO (3)'!$A$7:$Q$134,2)))</f>
        <v/>
      </c>
      <c r="G75" s="257">
        <v>11</v>
      </c>
      <c r="H75" s="258" t="str">
        <f>IF(G75&gt;$R$80,,UPPER(VLOOKUP(G75,'1MD ELO (3)'!$A$7:$Q$134,2)))</f>
        <v/>
      </c>
      <c r="I75" s="260"/>
      <c r="J75" s="261" t="s">
        <v>70</v>
      </c>
      <c r="K75" s="262"/>
      <c r="L75" s="263"/>
      <c r="M75" s="262"/>
      <c r="N75" s="264"/>
      <c r="O75" s="265" t="s">
        <v>71</v>
      </c>
      <c r="P75" s="266"/>
      <c r="Q75" s="266"/>
      <c r="R75" s="267"/>
    </row>
    <row r="76" spans="1:19" s="21" customFormat="1" ht="9" customHeight="1" x14ac:dyDescent="0.25">
      <c r="A76" s="279"/>
      <c r="B76" s="182"/>
      <c r="C76" s="182"/>
      <c r="D76" s="280"/>
      <c r="E76" s="257">
        <v>4</v>
      </c>
      <c r="F76" s="562" t="str">
        <f>IF(E76&gt;$R$80,,UPPER(VLOOKUP(E76,'1MD ELO (3)'!$A$7:$Q$134,2)))</f>
        <v/>
      </c>
      <c r="G76" s="257">
        <v>12</v>
      </c>
      <c r="H76" s="258" t="str">
        <f>IF(G76&gt;$R$80,,UPPER(VLOOKUP(G76,'1MD ELO (3)'!$A$7:$Q$134,2)))</f>
        <v/>
      </c>
      <c r="I76" s="260"/>
      <c r="J76" s="261" t="s">
        <v>72</v>
      </c>
      <c r="K76" s="262"/>
      <c r="L76" s="263"/>
      <c r="M76" s="262"/>
      <c r="N76" s="264"/>
      <c r="O76" s="262"/>
      <c r="P76" s="263"/>
      <c r="Q76" s="262"/>
      <c r="R76" s="264"/>
    </row>
    <row r="77" spans="1:19" s="21" customFormat="1" ht="9" customHeight="1" x14ac:dyDescent="0.25">
      <c r="A77" s="281"/>
      <c r="B77" s="282"/>
      <c r="C77" s="282"/>
      <c r="D77" s="283"/>
      <c r="E77" s="257">
        <v>5</v>
      </c>
      <c r="F77" s="562" t="str">
        <f>IF(E77&gt;$R$80,,UPPER(VLOOKUP(E77,'1MD ELO (3)'!$A$7:$Q$134,2)))</f>
        <v/>
      </c>
      <c r="G77" s="257">
        <v>13</v>
      </c>
      <c r="H77" s="258" t="str">
        <f>IF(G77&gt;$R$80,,UPPER(VLOOKUP(G77,'1MD ELO (3)'!$A$7:$Q$134,2)))</f>
        <v/>
      </c>
      <c r="I77" s="260"/>
      <c r="J77" s="261" t="s">
        <v>73</v>
      </c>
      <c r="K77" s="262"/>
      <c r="L77" s="263"/>
      <c r="M77" s="262"/>
      <c r="N77" s="264"/>
      <c r="O77" s="269"/>
      <c r="P77" s="273"/>
      <c r="Q77" s="269"/>
      <c r="R77" s="274"/>
    </row>
    <row r="78" spans="1:19" s="21" customFormat="1" ht="9" customHeight="1" x14ac:dyDescent="0.25">
      <c r="A78" s="284"/>
      <c r="B78" s="19"/>
      <c r="C78" s="182"/>
      <c r="D78" s="280"/>
      <c r="E78" s="257">
        <v>6</v>
      </c>
      <c r="F78" s="562" t="str">
        <f>IF(E78&gt;$R$80,,UPPER(VLOOKUP(E78,'1MD ELO (3)'!$A$7:$Q$134,2)))</f>
        <v/>
      </c>
      <c r="G78" s="257">
        <v>14</v>
      </c>
      <c r="H78" s="258" t="str">
        <f>IF(G78&gt;$R$80,,UPPER(VLOOKUP(G78,'1MD ELO (3)'!$A$7:$Q$134,2)))</f>
        <v/>
      </c>
      <c r="I78" s="260"/>
      <c r="J78" s="261" t="s">
        <v>74</v>
      </c>
      <c r="K78" s="262"/>
      <c r="L78" s="263"/>
      <c r="M78" s="262"/>
      <c r="N78" s="264"/>
      <c r="O78" s="265" t="s">
        <v>34</v>
      </c>
      <c r="P78" s="266"/>
      <c r="Q78" s="266"/>
      <c r="R78" s="267"/>
    </row>
    <row r="79" spans="1:19" s="21" customFormat="1" ht="9" customHeight="1" x14ac:dyDescent="0.25">
      <c r="A79" s="284"/>
      <c r="B79" s="19"/>
      <c r="C79" s="285"/>
      <c r="D79" s="286"/>
      <c r="E79" s="257">
        <v>7</v>
      </c>
      <c r="F79" s="562" t="str">
        <f>IF(E79&gt;$R$80,,UPPER(VLOOKUP(E79,'1MD ELO (3)'!$A$7:$Q$134,2)))</f>
        <v/>
      </c>
      <c r="G79" s="257">
        <v>15</v>
      </c>
      <c r="H79" s="258" t="str">
        <f>IF(G79&gt;$R$80,,UPPER(VLOOKUP(G79,'1MD ELO (3)'!$A$7:$Q$134,2)))</f>
        <v/>
      </c>
      <c r="I79" s="260"/>
      <c r="J79" s="261" t="s">
        <v>75</v>
      </c>
      <c r="K79" s="262"/>
      <c r="L79" s="263"/>
      <c r="M79" s="262"/>
      <c r="N79" s="264"/>
      <c r="O79" s="262"/>
      <c r="P79" s="263"/>
      <c r="Q79" s="262"/>
      <c r="R79" s="264"/>
    </row>
    <row r="80" spans="1:19" s="21" customFormat="1" ht="9" customHeight="1" x14ac:dyDescent="0.25">
      <c r="A80" s="287"/>
      <c r="B80" s="288"/>
      <c r="C80" s="289"/>
      <c r="D80" s="290"/>
      <c r="E80" s="291">
        <v>8</v>
      </c>
      <c r="F80" s="563" t="str">
        <f>IF(E80&gt;$R$80,,UPPER(VLOOKUP(E80,'1MD ELO (3)'!$A$7:$Q$134,2)))</f>
        <v/>
      </c>
      <c r="G80" s="291">
        <v>16</v>
      </c>
      <c r="H80" s="292" t="str">
        <f>IF(G80&gt;$R$80,,UPPER(VLOOKUP(G80,'1MD ELO (3)'!$A$7:$Q$134,2)))</f>
        <v/>
      </c>
      <c r="I80" s="294"/>
      <c r="J80" s="295" t="s">
        <v>76</v>
      </c>
      <c r="K80" s="269"/>
      <c r="L80" s="273"/>
      <c r="M80" s="269"/>
      <c r="N80" s="274"/>
      <c r="O80" s="269">
        <f>R4</f>
        <v>0</v>
      </c>
      <c r="P80" s="273"/>
      <c r="Q80" s="269"/>
      <c r="R80" s="296">
        <f>MIN(16,'1MD ELO (3)'!Q5)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787" priority="6">
      <formula>$E7&lt;17</formula>
    </cfRule>
  </conditionalFormatting>
  <conditionalFormatting sqref="G7:G70 I7:I70">
    <cfRule type="expression" dxfId="786" priority="15">
      <formula>AND($E7&lt;17,$C7&gt;0)</formula>
    </cfRule>
  </conditionalFormatting>
  <conditionalFormatting sqref="H7:H70">
    <cfRule type="expression" dxfId="785" priority="16">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784" priority="7">
      <formula>$O$1="CU"</formula>
    </cfRule>
  </conditionalFormatting>
  <conditionalFormatting sqref="K7 K9 K11 K13 K15 K17 K19 K21 Q22 K23 K25 K27 K29 K31 K33 K35 K37 K39 K41 K43 K45 K47 K49 K51 K53 Q54 K55 K57 K59 K61 K63 K65 K67 K69">
    <cfRule type="expression" dxfId="783" priority="8">
      <formula>J8="as"</formula>
    </cfRule>
    <cfRule type="expression" dxfId="782" priority="9">
      <formula>J8="bs"</formula>
    </cfRule>
  </conditionalFormatting>
  <conditionalFormatting sqref="M8 O10 M12 Q14 M16 O18 M20 M24 O26 M28 Q30 M32 O34 M36 Q38 M40 O42 M44 Q46 M48 O50 M52 M56 O58 M60 Q62 M64 O66 M68">
    <cfRule type="expression" dxfId="781" priority="10">
      <formula>L8="as"</formula>
    </cfRule>
    <cfRule type="expression" dxfId="780" priority="11">
      <formula>L8="bs"</formula>
    </cfRule>
  </conditionalFormatting>
  <conditionalFormatting sqref="M10 O14 M18 O23 M26 O30 M34 O38 M42 O46 M50 O55 M58 O62 M66">
    <cfRule type="expression" dxfId="779" priority="12">
      <formula>AND($O$1="CU",M10="Umpire")</formula>
    </cfRule>
    <cfRule type="expression" dxfId="778" priority="13">
      <formula>AND($O$1="CU",M10&lt;&gt;"Umpire",N10&lt;&gt;"")</formula>
    </cfRule>
    <cfRule type="expression" dxfId="777" priority="14">
      <formula>AND($O$1="CU",M10&lt;&gt;"Umpire")</formula>
    </cfRule>
  </conditionalFormatting>
  <conditionalFormatting sqref="O37">
    <cfRule type="expression" dxfId="776" priority="4">
      <formula>P23="as"</formula>
    </cfRule>
    <cfRule type="expression" dxfId="775" priority="5">
      <formula>P23="bs"</formula>
    </cfRule>
  </conditionalFormatting>
  <conditionalFormatting sqref="O39">
    <cfRule type="expression" dxfId="774" priority="2">
      <formula>P55="as"</formula>
    </cfRule>
    <cfRule type="expression" dxfId="773" priority="3">
      <formula>P55="bs"</formula>
    </cfRule>
  </conditionalFormatting>
  <dataValidations count="1">
    <dataValidation type="list" allowBlank="1" showInputMessage="1" sqref="M10 O14 M18 O23 M26 O30 M34 O38 M42 O46 M50 O55 M58 O62 M66" xr:uid="{00000000-0002-0000-3600-000000000000}">
      <formula1>$U$7:$U$16</formula1>
      <formula2>0</formula2>
    </dataValidation>
  </dataValidations>
  <printOptions horizontalCentered="1"/>
  <pageMargins left="0.35" right="0.35" top="0.35" bottom="0.35" header="0.511811023622047" footer="0.511811023622047"/>
  <pageSetup paperSize="9" orientation="portrait" horizontalDpi="300" verticalDpi="300"/>
  <rowBreaks count="1" manualBreakCount="1">
    <brk id="8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56322" r:id="rId3" name="Button 1">
              <controlPr defaultSize="0" autoPict="0">
                <anchor moveWithCells="1" sizeWithCells="1">
                  <from>
                    <xdr:col>12</xdr:col>
                    <xdr:colOff>548640</xdr:colOff>
                    <xdr:row>0</xdr:row>
                    <xdr:rowOff>7620</xdr:rowOff>
                  </from>
                  <to>
                    <xdr:col>14</xdr:col>
                    <xdr:colOff>388620</xdr:colOff>
                    <xdr:row>1</xdr:row>
                    <xdr:rowOff>45720</xdr:rowOff>
                  </to>
                </anchor>
              </controlPr>
            </control>
          </mc:Choice>
        </mc:AlternateContent>
        <mc:AlternateContent xmlns:mc="http://schemas.openxmlformats.org/markup-compatibility/2006">
          <mc:Choice Requires="x14">
            <control shapeId="56321" r:id="rId4" name="Button 2">
              <controlPr defaultSize="0" autoPict="0">
                <anchor moveWithCells="1" sizeWithCells="1">
                  <from>
                    <xdr:col>12</xdr:col>
                    <xdr:colOff>533400</xdr:colOff>
                    <xdr:row>0</xdr:row>
                    <xdr:rowOff>182880</xdr:rowOff>
                  </from>
                  <to>
                    <xdr:col>14</xdr:col>
                    <xdr:colOff>388620</xdr:colOff>
                    <xdr:row>1</xdr:row>
                    <xdr:rowOff>60960</xdr:rowOff>
                  </to>
                </anchor>
              </controlPr>
            </control>
          </mc:Choice>
        </mc:AlternateContent>
        <mc:AlternateContent xmlns:mc="http://schemas.openxmlformats.org/markup-compatibility/2006">
          <mc:Choice Requires="x14">
            <control shapeId="56324" r:id="rId5" name="Button 4">
              <controlPr defaultSize="0" autoFill="0" autoPict="0" altText="Legyen bíró">
                <anchor moveWithCells="1">
                  <from>
                    <xdr:col>12</xdr:col>
                    <xdr:colOff>685800</xdr:colOff>
                    <xdr:row>0</xdr:row>
                    <xdr:rowOff>7620</xdr:rowOff>
                  </from>
                  <to>
                    <xdr:col>14</xdr:col>
                    <xdr:colOff>487680</xdr:colOff>
                    <xdr:row>1</xdr:row>
                    <xdr:rowOff>-60960</xdr:rowOff>
                  </to>
                </anchor>
              </controlPr>
            </control>
          </mc:Choice>
        </mc:AlternateContent>
        <mc:AlternateContent xmlns:mc="http://schemas.openxmlformats.org/markup-compatibility/2006">
          <mc:Choice Requires="x14">
            <control shapeId="56325" r:id="rId6" name="Button 5">
              <controlPr defaultSize="0" autoFill="0" autoPict="0" altText="Nincs bíró">
                <anchor moveWithCells="1">
                  <from>
                    <xdr:col>12</xdr:col>
                    <xdr:colOff>662940</xdr:colOff>
                    <xdr:row>0</xdr:row>
                    <xdr:rowOff>228600</xdr:rowOff>
                  </from>
                  <to>
                    <xdr:col>14</xdr:col>
                    <xdr:colOff>487680</xdr:colOff>
                    <xdr:row>1</xdr:row>
                    <xdr:rowOff>76200</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CCFFFF"/>
  </sheetPr>
  <dimension ref="A1:P87"/>
  <sheetViews>
    <sheetView showGridLines="0" showZeros="0" zoomScale="85" zoomScaleNormal="85" workbookViewId="0">
      <pane ySplit="7" topLeftCell="A8" activePane="bottomLeft" state="frozen"/>
      <selection pane="bottomLeft" activeCell="R15" sqref="R15"/>
    </sheetView>
  </sheetViews>
  <sheetFormatPr defaultColWidth="8.6640625" defaultRowHeight="12.75" customHeight="1" x14ac:dyDescent="0.25"/>
  <cols>
    <col min="1" max="1" width="4.33203125" customWidth="1"/>
    <col min="2" max="2" width="11.6640625" customWidth="1"/>
    <col min="3" max="3" width="13" customWidth="1"/>
    <col min="4" max="4" width="12.109375" style="45" customWidth="1"/>
    <col min="5" max="5" width="12.44140625" style="45" customWidth="1"/>
    <col min="6" max="6" width="5.88671875" style="45" customWidth="1"/>
    <col min="7" max="7" width="2.6640625" style="45" customWidth="1"/>
    <col min="8" max="8" width="12.6640625" style="93" customWidth="1"/>
    <col min="9" max="9" width="11.33203125" style="45" customWidth="1"/>
    <col min="10" max="10" width="12.109375" style="45" customWidth="1"/>
    <col min="11" max="11" width="10.5546875" style="45" customWidth="1"/>
    <col min="12" max="12" width="5.88671875" style="45" customWidth="1"/>
    <col min="13" max="13" width="11.33203125" style="45" customWidth="1"/>
    <col min="14" max="16" width="5.88671875" style="45" customWidth="1"/>
  </cols>
  <sheetData>
    <row r="1" spans="1:16" ht="24.6" x14ac:dyDescent="0.4">
      <c r="A1" s="96" t="str">
        <f>Altalanos!$A$6</f>
        <v>Diákolimpia / H-B vm</v>
      </c>
      <c r="B1" s="96"/>
      <c r="C1" s="96"/>
      <c r="D1" s="107"/>
      <c r="E1" s="107"/>
      <c r="F1" s="564"/>
      <c r="G1" s="564"/>
      <c r="H1" s="98" t="s">
        <v>219</v>
      </c>
      <c r="I1" s="107"/>
      <c r="J1" s="565"/>
      <c r="K1" s="565"/>
      <c r="L1" s="565"/>
      <c r="M1" s="565"/>
      <c r="N1" s="565"/>
      <c r="O1" s="566"/>
      <c r="P1" s="567"/>
    </row>
    <row r="2" spans="1:16" ht="13.2" x14ac:dyDescent="0.25">
      <c r="A2" s="103" t="str">
        <f>Altalanos!$A$8</f>
        <v>I. (U8) – Fiú / B</v>
      </c>
      <c r="B2" s="103" t="s">
        <v>32</v>
      </c>
      <c r="C2" s="168">
        <f>Altalanos!$C$8</f>
        <v>0</v>
      </c>
      <c r="D2" s="568"/>
      <c r="E2" s="568"/>
      <c r="F2" s="568"/>
      <c r="G2" s="568"/>
      <c r="H2" s="98" t="s">
        <v>220</v>
      </c>
      <c r="I2" s="323"/>
      <c r="J2" s="323"/>
      <c r="K2" s="109"/>
      <c r="L2" s="109"/>
      <c r="M2" s="109"/>
      <c r="N2" s="109"/>
      <c r="O2" s="569"/>
      <c r="P2" s="108"/>
    </row>
    <row r="3" spans="1:16" s="10" customFormat="1" ht="13.2" x14ac:dyDescent="0.25">
      <c r="A3" s="570" t="s">
        <v>221</v>
      </c>
      <c r="B3" s="571"/>
      <c r="C3" s="572"/>
      <c r="D3" s="573"/>
      <c r="E3" s="574"/>
      <c r="F3" s="575"/>
      <c r="G3" s="575"/>
      <c r="H3" s="8"/>
      <c r="I3" s="575"/>
      <c r="J3" s="576"/>
      <c r="K3" s="576"/>
      <c r="L3" s="576"/>
      <c r="M3" s="577" t="s">
        <v>34</v>
      </c>
      <c r="N3" s="118"/>
      <c r="O3" s="118"/>
      <c r="P3" s="578"/>
    </row>
    <row r="4" spans="1:16" s="10" customFormat="1" ht="13.2" x14ac:dyDescent="0.25">
      <c r="A4" s="56" t="s">
        <v>24</v>
      </c>
      <c r="B4" s="56"/>
      <c r="C4" s="54" t="s">
        <v>13</v>
      </c>
      <c r="D4" s="54"/>
      <c r="E4" s="54"/>
      <c r="F4" s="54"/>
      <c r="G4" s="54"/>
      <c r="H4" s="54" t="s">
        <v>35</v>
      </c>
      <c r="I4" s="56"/>
      <c r="J4" s="57"/>
      <c r="K4" s="57"/>
      <c r="L4" s="57" t="s">
        <v>36</v>
      </c>
      <c r="M4" s="579"/>
      <c r="N4" s="451"/>
      <c r="O4" s="451"/>
      <c r="P4" s="126"/>
    </row>
    <row r="5" spans="1:16" s="10" customFormat="1" ht="13.2" x14ac:dyDescent="0.25">
      <c r="A5" s="712" t="str">
        <f>Altalanos!$A$10</f>
        <v>2025. 04. 29-30.</v>
      </c>
      <c r="B5" s="712"/>
      <c r="C5" s="176" t="str">
        <f>Altalanos!$C$10</f>
        <v>Berettyóújfalu</v>
      </c>
      <c r="D5" s="128"/>
      <c r="E5" s="128"/>
      <c r="F5" s="128"/>
      <c r="G5" s="128"/>
      <c r="H5" s="179"/>
      <c r="I5" s="180"/>
      <c r="J5" s="129"/>
      <c r="K5" s="129"/>
      <c r="L5" s="129">
        <f>Altalanos!$E$10</f>
        <v>0</v>
      </c>
      <c r="M5" s="131"/>
      <c r="N5" s="180"/>
      <c r="O5" s="180"/>
      <c r="P5" s="580">
        <f>COUNTA(P8:P87)</f>
        <v>0</v>
      </c>
    </row>
    <row r="6" spans="1:16" s="583" customFormat="1" ht="12" customHeight="1" x14ac:dyDescent="0.25">
      <c r="A6" s="581"/>
      <c r="B6" s="729" t="s">
        <v>222</v>
      </c>
      <c r="C6" s="729"/>
      <c r="D6" s="729"/>
      <c r="E6" s="729"/>
      <c r="F6" s="729"/>
      <c r="G6" s="582"/>
      <c r="H6" s="730" t="s">
        <v>223</v>
      </c>
      <c r="I6" s="730"/>
      <c r="J6" s="730"/>
      <c r="K6" s="730"/>
      <c r="L6" s="730"/>
      <c r="M6" s="730" t="s">
        <v>224</v>
      </c>
      <c r="N6" s="730"/>
      <c r="O6" s="730"/>
      <c r="P6" s="730"/>
    </row>
    <row r="7" spans="1:16" ht="47.25" customHeight="1" x14ac:dyDescent="0.25">
      <c r="A7" s="584" t="s">
        <v>225</v>
      </c>
      <c r="B7" s="134" t="s">
        <v>27</v>
      </c>
      <c r="C7" s="134" t="s">
        <v>28</v>
      </c>
      <c r="D7" s="134" t="s">
        <v>38</v>
      </c>
      <c r="E7" s="134" t="s">
        <v>39</v>
      </c>
      <c r="F7" s="585" t="s">
        <v>226</v>
      </c>
      <c r="G7" s="586" t="s">
        <v>40</v>
      </c>
      <c r="H7" s="584" t="s">
        <v>27</v>
      </c>
      <c r="I7" s="134" t="s">
        <v>28</v>
      </c>
      <c r="J7" s="134" t="s">
        <v>38</v>
      </c>
      <c r="K7" s="134" t="s">
        <v>39</v>
      </c>
      <c r="L7" s="135" t="s">
        <v>227</v>
      </c>
      <c r="M7" s="584" t="s">
        <v>40</v>
      </c>
      <c r="N7" s="587" t="s">
        <v>228</v>
      </c>
      <c r="O7" s="134" t="s">
        <v>229</v>
      </c>
      <c r="P7" s="135" t="s">
        <v>49</v>
      </c>
    </row>
    <row r="8" spans="1:16" s="72" customFormat="1" ht="18.75" customHeight="1" x14ac:dyDescent="0.25">
      <c r="A8" s="588">
        <v>1</v>
      </c>
      <c r="B8" s="589"/>
      <c r="C8" s="145"/>
      <c r="D8" s="146"/>
      <c r="E8" s="146"/>
      <c r="F8" s="590"/>
      <c r="G8" s="591"/>
      <c r="H8" s="592"/>
      <c r="I8" s="593"/>
      <c r="J8" s="146"/>
      <c r="K8" s="146"/>
      <c r="L8" s="160"/>
      <c r="M8" s="146"/>
      <c r="N8" s="160"/>
      <c r="O8" s="594">
        <f t="shared" ref="O8:O26" si="0">SUM(F8,L8)</f>
        <v>0</v>
      </c>
      <c r="P8" s="160"/>
    </row>
    <row r="9" spans="1:16" s="72" customFormat="1" ht="18.75" customHeight="1" x14ac:dyDescent="0.25">
      <c r="A9" s="595">
        <v>2</v>
      </c>
      <c r="B9" s="589"/>
      <c r="C9" s="145"/>
      <c r="D9" s="146"/>
      <c r="E9" s="146"/>
      <c r="F9" s="590"/>
      <c r="G9" s="591"/>
      <c r="H9" s="592"/>
      <c r="I9" s="593"/>
      <c r="J9" s="146"/>
      <c r="K9" s="146"/>
      <c r="L9" s="590"/>
      <c r="M9" s="146"/>
      <c r="N9" s="160"/>
      <c r="O9" s="594">
        <f t="shared" si="0"/>
        <v>0</v>
      </c>
      <c r="P9" s="160"/>
    </row>
    <row r="10" spans="1:16" s="72" customFormat="1" ht="18.75" customHeight="1" x14ac:dyDescent="0.25">
      <c r="A10" s="595">
        <v>3</v>
      </c>
      <c r="B10" s="589"/>
      <c r="C10" s="145"/>
      <c r="D10" s="146"/>
      <c r="E10" s="146"/>
      <c r="F10" s="590"/>
      <c r="G10" s="591"/>
      <c r="H10" s="592"/>
      <c r="I10" s="593"/>
      <c r="J10" s="146"/>
      <c r="K10" s="146"/>
      <c r="L10" s="590"/>
      <c r="M10" s="146"/>
      <c r="N10" s="160"/>
      <c r="O10" s="594">
        <f t="shared" si="0"/>
        <v>0</v>
      </c>
      <c r="P10" s="160"/>
    </row>
    <row r="11" spans="1:16" s="72" customFormat="1" ht="18.75" customHeight="1" x14ac:dyDescent="0.25">
      <c r="A11" s="595">
        <v>4</v>
      </c>
      <c r="B11" s="589"/>
      <c r="C11" s="145"/>
      <c r="D11" s="146"/>
      <c r="E11" s="596"/>
      <c r="F11" s="160"/>
      <c r="G11" s="591"/>
      <c r="H11" s="589"/>
      <c r="I11" s="145"/>
      <c r="J11" s="146"/>
      <c r="K11" s="596"/>
      <c r="L11" s="160"/>
      <c r="M11" s="146"/>
      <c r="N11" s="160"/>
      <c r="O11" s="594">
        <f t="shared" si="0"/>
        <v>0</v>
      </c>
      <c r="P11" s="160"/>
    </row>
    <row r="12" spans="1:16" s="72" customFormat="1" ht="18.75" customHeight="1" x14ac:dyDescent="0.25">
      <c r="A12" s="595">
        <v>5</v>
      </c>
      <c r="B12" s="589"/>
      <c r="C12" s="145"/>
      <c r="D12" s="146"/>
      <c r="E12" s="146"/>
      <c r="F12" s="590"/>
      <c r="G12" s="591"/>
      <c r="H12" s="592"/>
      <c r="I12" s="593"/>
      <c r="J12" s="146"/>
      <c r="K12" s="146"/>
      <c r="L12" s="590"/>
      <c r="M12" s="146"/>
      <c r="N12" s="160"/>
      <c r="O12" s="594">
        <f t="shared" si="0"/>
        <v>0</v>
      </c>
      <c r="P12" s="160"/>
    </row>
    <row r="13" spans="1:16" s="72" customFormat="1" ht="18.75" customHeight="1" x14ac:dyDescent="0.25">
      <c r="A13" s="595">
        <v>6</v>
      </c>
      <c r="B13" s="589"/>
      <c r="C13" s="145"/>
      <c r="D13" s="146"/>
      <c r="E13" s="596"/>
      <c r="F13" s="160"/>
      <c r="G13" s="591"/>
      <c r="H13" s="589"/>
      <c r="I13" s="145"/>
      <c r="J13" s="146"/>
      <c r="K13" s="596"/>
      <c r="L13" s="160"/>
      <c r="M13" s="146"/>
      <c r="N13" s="160"/>
      <c r="O13" s="594">
        <f t="shared" si="0"/>
        <v>0</v>
      </c>
      <c r="P13" s="160"/>
    </row>
    <row r="14" spans="1:16" s="72" customFormat="1" ht="18.75" customHeight="1" x14ac:dyDescent="0.25">
      <c r="A14" s="595">
        <v>7</v>
      </c>
      <c r="B14" s="589"/>
      <c r="C14" s="145"/>
      <c r="D14" s="146"/>
      <c r="E14" s="596"/>
      <c r="F14" s="160"/>
      <c r="G14" s="591"/>
      <c r="H14" s="589"/>
      <c r="I14" s="145"/>
      <c r="J14" s="146"/>
      <c r="K14" s="596"/>
      <c r="L14" s="160"/>
      <c r="M14" s="146"/>
      <c r="N14" s="160"/>
      <c r="O14" s="594">
        <f t="shared" si="0"/>
        <v>0</v>
      </c>
      <c r="P14" s="160"/>
    </row>
    <row r="15" spans="1:16" s="72" customFormat="1" ht="18.75" customHeight="1" x14ac:dyDescent="0.25">
      <c r="A15" s="595">
        <v>8</v>
      </c>
      <c r="B15" s="589"/>
      <c r="C15" s="145"/>
      <c r="D15" s="146"/>
      <c r="E15" s="596"/>
      <c r="F15" s="160"/>
      <c r="G15" s="591"/>
      <c r="H15" s="589"/>
      <c r="I15" s="145"/>
      <c r="J15" s="146"/>
      <c r="K15" s="596"/>
      <c r="L15" s="160"/>
      <c r="M15" s="146"/>
      <c r="N15" s="160"/>
      <c r="O15" s="594">
        <f t="shared" si="0"/>
        <v>0</v>
      </c>
      <c r="P15" s="160"/>
    </row>
    <row r="16" spans="1:16" s="72" customFormat="1" ht="18.75" customHeight="1" x14ac:dyDescent="0.25">
      <c r="A16" s="595">
        <v>9</v>
      </c>
      <c r="B16" s="589"/>
      <c r="C16" s="145"/>
      <c r="D16" s="146"/>
      <c r="E16" s="596"/>
      <c r="F16" s="160"/>
      <c r="G16" s="591"/>
      <c r="H16" s="589"/>
      <c r="I16" s="145"/>
      <c r="J16" s="146"/>
      <c r="K16" s="596"/>
      <c r="L16" s="160"/>
      <c r="M16" s="146"/>
      <c r="N16" s="597"/>
      <c r="O16" s="594">
        <f t="shared" si="0"/>
        <v>0</v>
      </c>
      <c r="P16" s="160"/>
    </row>
    <row r="17" spans="1:16" s="72" customFormat="1" ht="18.75" customHeight="1" x14ac:dyDescent="0.25">
      <c r="A17" s="595">
        <v>10</v>
      </c>
      <c r="B17" s="589"/>
      <c r="C17" s="145"/>
      <c r="D17" s="146"/>
      <c r="E17" s="596"/>
      <c r="F17" s="160"/>
      <c r="G17" s="591"/>
      <c r="H17" s="589"/>
      <c r="I17" s="145"/>
      <c r="J17" s="146"/>
      <c r="K17" s="596"/>
      <c r="L17" s="160"/>
      <c r="M17" s="146"/>
      <c r="N17" s="160"/>
      <c r="O17" s="594">
        <f t="shared" si="0"/>
        <v>0</v>
      </c>
      <c r="P17" s="160"/>
    </row>
    <row r="18" spans="1:16" s="72" customFormat="1" ht="18.75" customHeight="1" x14ac:dyDescent="0.25">
      <c r="A18" s="595">
        <v>11</v>
      </c>
      <c r="B18" s="589"/>
      <c r="C18" s="145"/>
      <c r="D18" s="146"/>
      <c r="E18" s="596"/>
      <c r="F18" s="160"/>
      <c r="G18" s="591"/>
      <c r="H18" s="589"/>
      <c r="I18" s="145"/>
      <c r="J18" s="146"/>
      <c r="K18" s="598"/>
      <c r="L18" s="160"/>
      <c r="M18" s="146"/>
      <c r="N18" s="160"/>
      <c r="O18" s="594">
        <f t="shared" si="0"/>
        <v>0</v>
      </c>
      <c r="P18" s="160"/>
    </row>
    <row r="19" spans="1:16" s="72" customFormat="1" ht="18.75" customHeight="1" x14ac:dyDescent="0.25">
      <c r="A19" s="595">
        <v>12</v>
      </c>
      <c r="B19" s="589"/>
      <c r="C19" s="145"/>
      <c r="D19" s="146"/>
      <c r="E19" s="596"/>
      <c r="F19" s="160"/>
      <c r="G19" s="591"/>
      <c r="H19" s="589"/>
      <c r="I19" s="145"/>
      <c r="J19" s="146"/>
      <c r="K19" s="596"/>
      <c r="L19" s="160"/>
      <c r="M19" s="146"/>
      <c r="N19" s="160"/>
      <c r="O19" s="594">
        <f t="shared" si="0"/>
        <v>0</v>
      </c>
      <c r="P19" s="160"/>
    </row>
    <row r="20" spans="1:16" s="72" customFormat="1" ht="18.75" customHeight="1" x14ac:dyDescent="0.25">
      <c r="A20" s="595">
        <v>13</v>
      </c>
      <c r="B20" s="589"/>
      <c r="C20" s="145"/>
      <c r="D20" s="146"/>
      <c r="E20" s="596"/>
      <c r="F20" s="160"/>
      <c r="G20" s="591"/>
      <c r="H20" s="589"/>
      <c r="I20" s="145"/>
      <c r="J20" s="146"/>
      <c r="K20" s="596"/>
      <c r="L20" s="160"/>
      <c r="M20" s="146"/>
      <c r="N20" s="160"/>
      <c r="O20" s="594">
        <f t="shared" si="0"/>
        <v>0</v>
      </c>
      <c r="P20" s="160"/>
    </row>
    <row r="21" spans="1:16" s="72" customFormat="1" ht="18.75" customHeight="1" x14ac:dyDescent="0.25">
      <c r="A21" s="595">
        <v>14</v>
      </c>
      <c r="B21" s="589"/>
      <c r="C21" s="145"/>
      <c r="D21" s="146"/>
      <c r="E21" s="596"/>
      <c r="F21" s="160"/>
      <c r="G21" s="591"/>
      <c r="H21" s="589"/>
      <c r="I21" s="145"/>
      <c r="J21" s="146"/>
      <c r="K21" s="599"/>
      <c r="L21" s="160"/>
      <c r="M21" s="146"/>
      <c r="N21" s="160"/>
      <c r="O21" s="594">
        <f t="shared" si="0"/>
        <v>0</v>
      </c>
      <c r="P21" s="160"/>
    </row>
    <row r="22" spans="1:16" s="72" customFormat="1" ht="18.75" customHeight="1" x14ac:dyDescent="0.25">
      <c r="A22" s="595">
        <v>15</v>
      </c>
      <c r="B22" s="589"/>
      <c r="C22" s="145"/>
      <c r="D22" s="146"/>
      <c r="E22" s="596"/>
      <c r="F22" s="160"/>
      <c r="G22" s="591"/>
      <c r="H22" s="589"/>
      <c r="I22" s="145"/>
      <c r="J22" s="146"/>
      <c r="K22" s="596"/>
      <c r="L22" s="160"/>
      <c r="M22" s="146"/>
      <c r="N22" s="160"/>
      <c r="O22" s="594">
        <f t="shared" si="0"/>
        <v>0</v>
      </c>
      <c r="P22" s="160"/>
    </row>
    <row r="23" spans="1:16" s="72" customFormat="1" ht="18.75" customHeight="1" x14ac:dyDescent="0.25">
      <c r="A23" s="600">
        <v>16</v>
      </c>
      <c r="B23" s="589"/>
      <c r="C23" s="145"/>
      <c r="D23" s="146"/>
      <c r="E23" s="596"/>
      <c r="F23" s="160"/>
      <c r="G23" s="591"/>
      <c r="H23" s="589"/>
      <c r="I23" s="145"/>
      <c r="J23" s="146"/>
      <c r="K23" s="596"/>
      <c r="L23" s="160"/>
      <c r="M23" s="146"/>
      <c r="N23" s="160"/>
      <c r="O23" s="594">
        <f t="shared" si="0"/>
        <v>0</v>
      </c>
      <c r="P23" s="160"/>
    </row>
    <row r="24" spans="1:16" s="601" customFormat="1" ht="18.75" customHeight="1" x14ac:dyDescent="0.2">
      <c r="A24" s="600">
        <v>17</v>
      </c>
      <c r="B24" s="589"/>
      <c r="C24" s="145"/>
      <c r="D24" s="146"/>
      <c r="E24" s="596"/>
      <c r="F24" s="160"/>
      <c r="G24" s="591"/>
      <c r="H24" s="589"/>
      <c r="I24" s="145"/>
      <c r="J24" s="146"/>
      <c r="K24" s="596"/>
      <c r="L24" s="160"/>
      <c r="M24" s="146"/>
      <c r="N24" s="160"/>
      <c r="O24" s="594">
        <f t="shared" si="0"/>
        <v>0</v>
      </c>
      <c r="P24" s="160"/>
    </row>
    <row r="25" spans="1:16" s="601" customFormat="1" ht="18.75" customHeight="1" x14ac:dyDescent="0.2">
      <c r="A25" s="600">
        <v>18</v>
      </c>
      <c r="B25" s="589"/>
      <c r="C25" s="145"/>
      <c r="D25" s="146"/>
      <c r="E25" s="596"/>
      <c r="F25" s="160"/>
      <c r="G25" s="591"/>
      <c r="H25" s="589"/>
      <c r="I25" s="145"/>
      <c r="J25" s="146"/>
      <c r="K25" s="596"/>
      <c r="L25" s="160"/>
      <c r="M25" s="146"/>
      <c r="N25" s="160"/>
      <c r="O25" s="594">
        <f t="shared" si="0"/>
        <v>0</v>
      </c>
      <c r="P25" s="160"/>
    </row>
    <row r="26" spans="1:16" s="601" customFormat="1" ht="18.75" customHeight="1" x14ac:dyDescent="0.2">
      <c r="A26" s="600">
        <v>19</v>
      </c>
      <c r="B26" s="589"/>
      <c r="C26" s="145"/>
      <c r="D26" s="146"/>
      <c r="E26" s="596"/>
      <c r="F26" s="160"/>
      <c r="G26" s="591"/>
      <c r="H26" s="589"/>
      <c r="I26" s="145"/>
      <c r="J26" s="146"/>
      <c r="K26" s="596"/>
      <c r="L26" s="160"/>
      <c r="M26" s="146"/>
      <c r="N26" s="160"/>
      <c r="O26" s="594">
        <f t="shared" si="0"/>
        <v>0</v>
      </c>
      <c r="P26" s="160"/>
    </row>
    <row r="27" spans="1:16" s="601" customFormat="1" ht="18.75" customHeight="1" x14ac:dyDescent="0.2">
      <c r="A27" s="600">
        <v>20</v>
      </c>
      <c r="B27" s="589"/>
      <c r="C27" s="145"/>
      <c r="D27" s="146"/>
      <c r="E27" s="146"/>
      <c r="F27" s="590"/>
      <c r="G27" s="591"/>
      <c r="H27" s="592"/>
      <c r="I27" s="593"/>
      <c r="J27" s="146"/>
      <c r="K27" s="146"/>
      <c r="L27" s="590"/>
      <c r="M27" s="146"/>
      <c r="N27" s="160"/>
      <c r="O27" s="594"/>
      <c r="P27" s="160"/>
    </row>
    <row r="28" spans="1:16" s="601" customFormat="1" ht="18.75" customHeight="1" x14ac:dyDescent="0.2">
      <c r="A28" s="600">
        <v>21</v>
      </c>
      <c r="B28" s="589"/>
      <c r="C28" s="145"/>
      <c r="D28" s="146"/>
      <c r="E28" s="146"/>
      <c r="F28" s="590"/>
      <c r="G28" s="591"/>
      <c r="H28" s="592"/>
      <c r="I28" s="593"/>
      <c r="J28" s="146"/>
      <c r="K28" s="146"/>
      <c r="L28" s="590"/>
      <c r="M28" s="146"/>
      <c r="N28" s="160"/>
      <c r="O28" s="594"/>
      <c r="P28" s="160"/>
    </row>
    <row r="29" spans="1:16" s="601" customFormat="1" ht="18.75" customHeight="1" x14ac:dyDescent="0.2">
      <c r="A29" s="588">
        <v>22</v>
      </c>
      <c r="B29" s="589"/>
      <c r="C29" s="145"/>
      <c r="D29" s="146"/>
      <c r="E29" s="146"/>
      <c r="F29" s="590"/>
      <c r="G29" s="591"/>
      <c r="H29" s="592"/>
      <c r="I29" s="593"/>
      <c r="J29" s="146"/>
      <c r="K29" s="146"/>
      <c r="L29" s="590"/>
      <c r="M29" s="146"/>
      <c r="N29" s="160"/>
      <c r="O29" s="594"/>
      <c r="P29" s="160"/>
    </row>
    <row r="30" spans="1:16" s="601" customFormat="1" ht="18.75" customHeight="1" x14ac:dyDescent="0.2">
      <c r="A30" s="595">
        <v>23</v>
      </c>
      <c r="B30" s="589"/>
      <c r="C30" s="145"/>
      <c r="D30" s="146"/>
      <c r="E30" s="146"/>
      <c r="F30" s="590"/>
      <c r="G30" s="591"/>
      <c r="H30" s="592"/>
      <c r="I30" s="593"/>
      <c r="J30" s="146"/>
      <c r="K30" s="146"/>
      <c r="L30" s="590"/>
      <c r="M30" s="146"/>
      <c r="N30" s="160"/>
      <c r="O30" s="594"/>
      <c r="P30" s="160"/>
    </row>
    <row r="31" spans="1:16" s="601" customFormat="1" ht="18.75" customHeight="1" x14ac:dyDescent="0.2">
      <c r="A31" s="595">
        <v>24</v>
      </c>
      <c r="B31" s="589"/>
      <c r="C31" s="145"/>
      <c r="D31" s="146"/>
      <c r="E31" s="146"/>
      <c r="F31" s="590"/>
      <c r="G31" s="591"/>
      <c r="H31" s="592"/>
      <c r="I31" s="593"/>
      <c r="J31" s="146"/>
      <c r="K31" s="146"/>
      <c r="L31" s="590"/>
      <c r="M31" s="146"/>
      <c r="N31" s="160"/>
      <c r="O31" s="594"/>
      <c r="P31" s="160"/>
    </row>
    <row r="32" spans="1:16" ht="18.75" customHeight="1" x14ac:dyDescent="0.25">
      <c r="A32" s="595">
        <v>25</v>
      </c>
      <c r="B32" s="589"/>
      <c r="C32" s="145"/>
      <c r="D32" s="146"/>
      <c r="E32" s="146"/>
      <c r="F32" s="590"/>
      <c r="G32" s="591"/>
      <c r="H32" s="592"/>
      <c r="I32" s="593"/>
      <c r="J32" s="146"/>
      <c r="K32" s="146"/>
      <c r="L32" s="590"/>
      <c r="M32" s="146"/>
      <c r="N32" s="160"/>
      <c r="O32" s="594"/>
      <c r="P32" s="160"/>
    </row>
    <row r="33" spans="1:16" ht="18.75" customHeight="1" x14ac:dyDescent="0.25">
      <c r="A33" s="588">
        <v>26</v>
      </c>
      <c r="B33" s="589"/>
      <c r="C33" s="145"/>
      <c r="D33" s="146"/>
      <c r="E33" s="146"/>
      <c r="F33" s="590"/>
      <c r="G33" s="591"/>
      <c r="H33" s="592"/>
      <c r="I33" s="593"/>
      <c r="J33" s="146"/>
      <c r="K33" s="146"/>
      <c r="L33" s="590"/>
      <c r="M33" s="146"/>
      <c r="N33" s="160"/>
      <c r="O33" s="594"/>
      <c r="P33" s="160"/>
    </row>
    <row r="34" spans="1:16" ht="18.75" customHeight="1" x14ac:dyDescent="0.25">
      <c r="A34" s="595">
        <v>27</v>
      </c>
      <c r="B34" s="589"/>
      <c r="C34" s="145"/>
      <c r="D34" s="146"/>
      <c r="E34" s="146"/>
      <c r="F34" s="590"/>
      <c r="G34" s="591"/>
      <c r="H34" s="592"/>
      <c r="I34" s="593"/>
      <c r="J34" s="146"/>
      <c r="K34" s="146"/>
      <c r="L34" s="590"/>
      <c r="M34" s="146"/>
      <c r="N34" s="160"/>
      <c r="O34" s="594"/>
      <c r="P34" s="160"/>
    </row>
    <row r="35" spans="1:16" ht="18.75" customHeight="1" x14ac:dyDescent="0.25">
      <c r="A35" s="595">
        <v>28</v>
      </c>
      <c r="B35" s="589"/>
      <c r="C35" s="145"/>
      <c r="D35" s="146"/>
      <c r="E35" s="146"/>
      <c r="F35" s="590"/>
      <c r="G35" s="591"/>
      <c r="H35" s="592"/>
      <c r="I35" s="593"/>
      <c r="J35" s="146"/>
      <c r="K35" s="146"/>
      <c r="L35" s="590"/>
      <c r="M35" s="146"/>
      <c r="N35" s="160"/>
      <c r="O35" s="594"/>
      <c r="P35" s="160"/>
    </row>
    <row r="36" spans="1:16" ht="18.75" customHeight="1" x14ac:dyDescent="0.25">
      <c r="A36" s="595">
        <v>29</v>
      </c>
      <c r="B36" s="589"/>
      <c r="C36" s="145"/>
      <c r="D36" s="146"/>
      <c r="E36" s="146"/>
      <c r="F36" s="590"/>
      <c r="G36" s="591"/>
      <c r="H36" s="592"/>
      <c r="I36" s="593"/>
      <c r="J36" s="146"/>
      <c r="K36" s="146"/>
      <c r="L36" s="590"/>
      <c r="M36" s="146"/>
      <c r="N36" s="160"/>
      <c r="O36" s="594"/>
      <c r="P36" s="160"/>
    </row>
    <row r="37" spans="1:16" ht="18.75" customHeight="1" x14ac:dyDescent="0.25">
      <c r="A37" s="595">
        <v>30</v>
      </c>
      <c r="B37" s="589"/>
      <c r="C37" s="145"/>
      <c r="D37" s="146"/>
      <c r="E37" s="146"/>
      <c r="F37" s="590"/>
      <c r="G37" s="591"/>
      <c r="H37" s="592"/>
      <c r="I37" s="593"/>
      <c r="J37" s="146"/>
      <c r="K37" s="146"/>
      <c r="L37" s="590"/>
      <c r="M37" s="146"/>
      <c r="N37" s="160"/>
      <c r="O37" s="594"/>
      <c r="P37" s="160"/>
    </row>
    <row r="38" spans="1:16" ht="18.75" customHeight="1" x14ac:dyDescent="0.25">
      <c r="A38" s="595">
        <v>31</v>
      </c>
      <c r="B38" s="589"/>
      <c r="C38" s="145"/>
      <c r="D38" s="146"/>
      <c r="E38" s="146"/>
      <c r="F38" s="590"/>
      <c r="G38" s="591"/>
      <c r="H38" s="592"/>
      <c r="I38" s="593"/>
      <c r="J38" s="146"/>
      <c r="K38" s="146"/>
      <c r="L38" s="590"/>
      <c r="M38" s="146"/>
      <c r="N38" s="160"/>
      <c r="O38" s="594"/>
      <c r="P38" s="160"/>
    </row>
    <row r="39" spans="1:16" ht="18.75" customHeight="1" x14ac:dyDescent="0.25">
      <c r="A39" s="595">
        <v>32</v>
      </c>
      <c r="B39" s="589"/>
      <c r="C39" s="145"/>
      <c r="D39" s="146"/>
      <c r="E39" s="146"/>
      <c r="F39" s="590"/>
      <c r="G39" s="591"/>
      <c r="H39" s="592"/>
      <c r="I39" s="593"/>
      <c r="J39" s="146"/>
      <c r="K39" s="146"/>
      <c r="L39" s="590"/>
      <c r="M39" s="146"/>
      <c r="N39" s="160"/>
      <c r="O39" s="594"/>
      <c r="P39" s="160"/>
    </row>
    <row r="40" spans="1:16" ht="18.75" customHeight="1" x14ac:dyDescent="0.25">
      <c r="A40" s="600"/>
      <c r="B40" s="589"/>
      <c r="C40" s="145"/>
      <c r="D40" s="146"/>
      <c r="E40" s="146"/>
      <c r="F40" s="590"/>
      <c r="G40" s="591"/>
      <c r="H40" s="592"/>
      <c r="I40" s="593"/>
      <c r="J40" s="146"/>
      <c r="K40" s="146"/>
      <c r="L40" s="590"/>
      <c r="M40" s="146"/>
      <c r="N40" s="160"/>
      <c r="O40" s="594"/>
      <c r="P40" s="160"/>
    </row>
    <row r="41" spans="1:16" ht="18.75" customHeight="1" x14ac:dyDescent="0.25">
      <c r="A41" s="600"/>
      <c r="B41" s="589"/>
      <c r="C41" s="145"/>
      <c r="D41" s="146"/>
      <c r="E41" s="146"/>
      <c r="F41" s="590"/>
      <c r="G41" s="591"/>
      <c r="H41" s="592"/>
      <c r="I41" s="593"/>
      <c r="J41" s="146"/>
      <c r="K41" s="146"/>
      <c r="L41" s="590"/>
      <c r="M41" s="146"/>
      <c r="N41" s="160"/>
      <c r="O41" s="594"/>
      <c r="P41" s="160"/>
    </row>
    <row r="42" spans="1:16" ht="18.75" customHeight="1" x14ac:dyDescent="0.25">
      <c r="A42" s="600"/>
      <c r="B42" s="589"/>
      <c r="C42" s="145"/>
      <c r="D42" s="146"/>
      <c r="E42" s="146"/>
      <c r="F42" s="590"/>
      <c r="G42" s="591"/>
      <c r="H42" s="592"/>
      <c r="I42" s="593"/>
      <c r="J42" s="146"/>
      <c r="K42" s="146"/>
      <c r="L42" s="590"/>
      <c r="M42" s="146"/>
      <c r="N42" s="160"/>
      <c r="O42" s="594"/>
      <c r="P42" s="160"/>
    </row>
    <row r="43" spans="1:16" ht="18.75" customHeight="1" x14ac:dyDescent="0.25">
      <c r="A43" s="600"/>
      <c r="B43" s="589"/>
      <c r="C43" s="145"/>
      <c r="D43" s="146"/>
      <c r="E43" s="146"/>
      <c r="F43" s="590"/>
      <c r="G43" s="591"/>
      <c r="H43" s="592"/>
      <c r="I43" s="593"/>
      <c r="J43" s="146"/>
      <c r="K43" s="146"/>
      <c r="L43" s="590"/>
      <c r="M43" s="146"/>
      <c r="N43" s="160"/>
      <c r="O43" s="594"/>
      <c r="P43" s="160"/>
    </row>
    <row r="44" spans="1:16" ht="18.75" customHeight="1" x14ac:dyDescent="0.25">
      <c r="A44" s="600"/>
      <c r="B44" s="589"/>
      <c r="C44" s="145"/>
      <c r="D44" s="146"/>
      <c r="E44" s="146"/>
      <c r="F44" s="590"/>
      <c r="G44" s="591"/>
      <c r="H44" s="592"/>
      <c r="I44" s="593"/>
      <c r="J44" s="146"/>
      <c r="K44" s="146"/>
      <c r="L44" s="590"/>
      <c r="M44" s="146"/>
      <c r="N44" s="160"/>
      <c r="O44" s="594"/>
      <c r="P44" s="160"/>
    </row>
    <row r="45" spans="1:16" ht="18.75" customHeight="1" x14ac:dyDescent="0.25">
      <c r="A45" s="600"/>
      <c r="B45" s="589"/>
      <c r="C45" s="145"/>
      <c r="D45" s="146"/>
      <c r="E45" s="146"/>
      <c r="F45" s="590"/>
      <c r="G45" s="591"/>
      <c r="H45" s="592"/>
      <c r="I45" s="593"/>
      <c r="J45" s="146"/>
      <c r="K45" s="146"/>
      <c r="L45" s="590"/>
      <c r="M45" s="146"/>
      <c r="N45" s="160"/>
      <c r="O45" s="594"/>
      <c r="P45" s="160"/>
    </row>
    <row r="46" spans="1:16" ht="18.75" customHeight="1" x14ac:dyDescent="0.25">
      <c r="A46" s="600"/>
      <c r="B46" s="589"/>
      <c r="C46" s="145"/>
      <c r="D46" s="146"/>
      <c r="E46" s="146"/>
      <c r="F46" s="590"/>
      <c r="G46" s="591"/>
      <c r="H46" s="592"/>
      <c r="I46" s="593"/>
      <c r="J46" s="146"/>
      <c r="K46" s="146"/>
      <c r="L46" s="590"/>
      <c r="M46" s="146"/>
      <c r="N46" s="160"/>
      <c r="O46" s="594"/>
      <c r="P46" s="160"/>
    </row>
    <row r="47" spans="1:16" ht="18.75" customHeight="1" x14ac:dyDescent="0.25">
      <c r="A47" s="600"/>
      <c r="B47" s="589"/>
      <c r="C47" s="145"/>
      <c r="D47" s="146"/>
      <c r="E47" s="146"/>
      <c r="F47" s="590"/>
      <c r="G47" s="591"/>
      <c r="H47" s="592"/>
      <c r="I47" s="593"/>
      <c r="J47" s="146"/>
      <c r="K47" s="146"/>
      <c r="L47" s="590"/>
      <c r="M47" s="146"/>
      <c r="N47" s="160"/>
      <c r="O47" s="594"/>
      <c r="P47" s="160"/>
    </row>
    <row r="48" spans="1:16" ht="18.75" customHeight="1" x14ac:dyDescent="0.25">
      <c r="A48" s="600"/>
      <c r="B48" s="589"/>
      <c r="C48" s="145"/>
      <c r="D48" s="146"/>
      <c r="E48" s="146"/>
      <c r="F48" s="590"/>
      <c r="G48" s="591"/>
      <c r="H48" s="592"/>
      <c r="I48" s="593"/>
      <c r="J48" s="146"/>
      <c r="K48" s="146"/>
      <c r="L48" s="590"/>
      <c r="M48" s="146"/>
      <c r="N48" s="160"/>
      <c r="O48" s="594"/>
      <c r="P48" s="160"/>
    </row>
    <row r="49" spans="1:16" ht="18.75" customHeight="1" x14ac:dyDescent="0.25">
      <c r="A49" s="600"/>
      <c r="B49" s="589"/>
      <c r="C49" s="145"/>
      <c r="D49" s="146"/>
      <c r="E49" s="146"/>
      <c r="F49" s="590"/>
      <c r="G49" s="591"/>
      <c r="H49" s="592"/>
      <c r="I49" s="593"/>
      <c r="J49" s="146"/>
      <c r="K49" s="146"/>
      <c r="L49" s="590"/>
      <c r="M49" s="146"/>
      <c r="N49" s="160"/>
      <c r="O49" s="594"/>
      <c r="P49" s="160"/>
    </row>
    <row r="50" spans="1:16" ht="18.75" customHeight="1" x14ac:dyDescent="0.25">
      <c r="A50" s="600"/>
      <c r="B50" s="589"/>
      <c r="C50" s="145"/>
      <c r="D50" s="146"/>
      <c r="E50" s="146"/>
      <c r="F50" s="590"/>
      <c r="G50" s="591"/>
      <c r="H50" s="592"/>
      <c r="I50" s="593"/>
      <c r="J50" s="146"/>
      <c r="K50" s="146"/>
      <c r="L50" s="590"/>
      <c r="M50" s="146"/>
      <c r="N50" s="160"/>
      <c r="O50" s="594"/>
      <c r="P50" s="160"/>
    </row>
    <row r="51" spans="1:16" ht="18.75" customHeight="1" x14ac:dyDescent="0.25">
      <c r="A51" s="600"/>
      <c r="B51" s="589"/>
      <c r="C51" s="145"/>
      <c r="D51" s="146"/>
      <c r="E51" s="146"/>
      <c r="F51" s="590"/>
      <c r="G51" s="591"/>
      <c r="H51" s="592"/>
      <c r="I51" s="593"/>
      <c r="J51" s="146"/>
      <c r="K51" s="146"/>
      <c r="L51" s="590"/>
      <c r="M51" s="146"/>
      <c r="N51" s="160"/>
      <c r="O51" s="594"/>
      <c r="P51" s="160"/>
    </row>
    <row r="52" spans="1:16" ht="18.75" customHeight="1" x14ac:dyDescent="0.25">
      <c r="A52" s="600"/>
      <c r="B52" s="589"/>
      <c r="C52" s="145"/>
      <c r="D52" s="146"/>
      <c r="E52" s="146"/>
      <c r="F52" s="590"/>
      <c r="G52" s="591"/>
      <c r="H52" s="592"/>
      <c r="I52" s="593"/>
      <c r="J52" s="146"/>
      <c r="K52" s="146"/>
      <c r="L52" s="590"/>
      <c r="M52" s="146"/>
      <c r="N52" s="160"/>
      <c r="O52" s="594"/>
      <c r="P52" s="160"/>
    </row>
    <row r="53" spans="1:16" ht="18.75" customHeight="1" x14ac:dyDescent="0.25">
      <c r="A53" s="600"/>
      <c r="B53" s="589"/>
      <c r="C53" s="145"/>
      <c r="D53" s="146"/>
      <c r="E53" s="146"/>
      <c r="F53" s="590"/>
      <c r="G53" s="591"/>
      <c r="H53" s="592"/>
      <c r="I53" s="593"/>
      <c r="J53" s="146"/>
      <c r="K53" s="146"/>
      <c r="L53" s="590"/>
      <c r="M53" s="146"/>
      <c r="N53" s="160"/>
      <c r="O53" s="594"/>
      <c r="P53" s="160"/>
    </row>
    <row r="54" spans="1:16" ht="18.75" customHeight="1" x14ac:dyDescent="0.25">
      <c r="A54" s="600"/>
      <c r="B54" s="589"/>
      <c r="C54" s="145"/>
      <c r="D54" s="146"/>
      <c r="E54" s="146"/>
      <c r="F54" s="590"/>
      <c r="G54" s="591"/>
      <c r="H54" s="592"/>
      <c r="I54" s="593"/>
      <c r="J54" s="146"/>
      <c r="K54" s="146"/>
      <c r="L54" s="590"/>
      <c r="M54" s="146"/>
      <c r="N54" s="160"/>
      <c r="O54" s="594"/>
      <c r="P54" s="160"/>
    </row>
    <row r="55" spans="1:16" ht="18.75" customHeight="1" x14ac:dyDescent="0.25">
      <c r="A55" s="600"/>
      <c r="B55" s="589"/>
      <c r="C55" s="145"/>
      <c r="D55" s="146"/>
      <c r="E55" s="146"/>
      <c r="F55" s="590"/>
      <c r="G55" s="591"/>
      <c r="H55" s="592"/>
      <c r="I55" s="593"/>
      <c r="J55" s="146"/>
      <c r="K55" s="146"/>
      <c r="L55" s="160"/>
      <c r="M55" s="146"/>
      <c r="N55" s="160"/>
      <c r="O55" s="594"/>
      <c r="P55" s="160"/>
    </row>
    <row r="56" spans="1:16" ht="18.75" customHeight="1" x14ac:dyDescent="0.25">
      <c r="A56" s="600"/>
      <c r="B56" s="589"/>
      <c r="C56" s="145"/>
      <c r="D56" s="146"/>
      <c r="E56" s="596"/>
      <c r="F56" s="160"/>
      <c r="G56" s="591"/>
      <c r="H56" s="589"/>
      <c r="I56" s="145"/>
      <c r="J56" s="146"/>
      <c r="K56" s="596"/>
      <c r="L56" s="160"/>
      <c r="M56" s="146"/>
      <c r="N56" s="160"/>
      <c r="O56" s="594"/>
      <c r="P56" s="160"/>
    </row>
    <row r="57" spans="1:16" ht="18.75" customHeight="1" x14ac:dyDescent="0.25">
      <c r="A57" s="600"/>
      <c r="B57" s="589"/>
      <c r="C57" s="145"/>
      <c r="D57" s="146"/>
      <c r="E57" s="146"/>
      <c r="F57" s="590"/>
      <c r="G57" s="591"/>
      <c r="H57" s="592"/>
      <c r="I57" s="593"/>
      <c r="J57" s="146"/>
      <c r="K57" s="146"/>
      <c r="L57" s="590"/>
      <c r="M57" s="146"/>
      <c r="N57" s="160"/>
      <c r="O57" s="594"/>
      <c r="P57" s="160"/>
    </row>
    <row r="58" spans="1:16" ht="18.75" customHeight="1" x14ac:dyDescent="0.25">
      <c r="A58" s="600"/>
      <c r="B58" s="589"/>
      <c r="C58" s="145"/>
      <c r="D58" s="146"/>
      <c r="E58" s="596"/>
      <c r="F58" s="160"/>
      <c r="G58" s="591"/>
      <c r="H58" s="589"/>
      <c r="I58" s="145"/>
      <c r="J58" s="146"/>
      <c r="K58" s="596"/>
      <c r="L58" s="160"/>
      <c r="M58" s="146"/>
      <c r="N58" s="160"/>
      <c r="O58" s="594"/>
      <c r="P58" s="160"/>
    </row>
    <row r="59" spans="1:16" ht="18.75" customHeight="1" x14ac:dyDescent="0.25">
      <c r="A59" s="600"/>
      <c r="B59" s="589"/>
      <c r="C59" s="145"/>
      <c r="D59" s="146"/>
      <c r="E59" s="596"/>
      <c r="F59" s="160"/>
      <c r="G59" s="591"/>
      <c r="H59" s="589"/>
      <c r="I59" s="145"/>
      <c r="J59" s="146"/>
      <c r="K59" s="596"/>
      <c r="L59" s="160"/>
      <c r="M59" s="146"/>
      <c r="N59" s="160"/>
      <c r="O59" s="594"/>
      <c r="P59" s="160"/>
    </row>
    <row r="60" spans="1:16" ht="18.75" customHeight="1" x14ac:dyDescent="0.25">
      <c r="A60" s="600"/>
      <c r="B60" s="589"/>
      <c r="C60" s="145"/>
      <c r="D60" s="146"/>
      <c r="E60" s="596"/>
      <c r="F60" s="160"/>
      <c r="G60" s="591"/>
      <c r="H60" s="589"/>
      <c r="I60" s="145"/>
      <c r="J60" s="146"/>
      <c r="K60" s="596"/>
      <c r="L60" s="160"/>
      <c r="M60" s="146"/>
      <c r="N60" s="160"/>
      <c r="O60" s="594"/>
      <c r="P60" s="160"/>
    </row>
    <row r="61" spans="1:16" ht="18.75" customHeight="1" x14ac:dyDescent="0.25">
      <c r="A61" s="600"/>
      <c r="B61" s="589"/>
      <c r="C61" s="145"/>
      <c r="D61" s="146"/>
      <c r="E61" s="596"/>
      <c r="F61" s="160"/>
      <c r="G61" s="591"/>
      <c r="H61" s="589"/>
      <c r="I61" s="145"/>
      <c r="J61" s="146"/>
      <c r="K61" s="596"/>
      <c r="L61" s="160"/>
      <c r="M61" s="146"/>
      <c r="N61" s="597"/>
      <c r="O61" s="594"/>
      <c r="P61" s="160"/>
    </row>
    <row r="62" spans="1:16" ht="18.75" customHeight="1" x14ac:dyDescent="0.25">
      <c r="A62" s="600"/>
      <c r="B62" s="589"/>
      <c r="C62" s="145"/>
      <c r="D62" s="146"/>
      <c r="E62" s="596"/>
      <c r="F62" s="160"/>
      <c r="G62" s="591"/>
      <c r="H62" s="589"/>
      <c r="I62" s="145"/>
      <c r="J62" s="146"/>
      <c r="K62" s="596"/>
      <c r="L62" s="160"/>
      <c r="M62" s="146"/>
      <c r="N62" s="160"/>
      <c r="O62" s="594"/>
      <c r="P62" s="160"/>
    </row>
    <row r="63" spans="1:16" ht="18.75" customHeight="1" x14ac:dyDescent="0.25">
      <c r="A63" s="600"/>
      <c r="B63" s="589"/>
      <c r="C63" s="145"/>
      <c r="D63" s="146"/>
      <c r="E63" s="596"/>
      <c r="F63" s="160"/>
      <c r="G63" s="591"/>
      <c r="H63" s="589"/>
      <c r="I63" s="145"/>
      <c r="J63" s="146"/>
      <c r="K63" s="598"/>
      <c r="L63" s="160"/>
      <c r="M63" s="146"/>
      <c r="N63" s="160"/>
      <c r="O63" s="594"/>
      <c r="P63" s="160"/>
    </row>
    <row r="64" spans="1:16" ht="18.75" customHeight="1" x14ac:dyDescent="0.25">
      <c r="A64" s="600"/>
      <c r="B64" s="589"/>
      <c r="C64" s="145"/>
      <c r="D64" s="146"/>
      <c r="E64" s="596"/>
      <c r="F64" s="160"/>
      <c r="G64" s="591"/>
      <c r="H64" s="589"/>
      <c r="I64" s="145"/>
      <c r="J64" s="146"/>
      <c r="K64" s="596"/>
      <c r="L64" s="160"/>
      <c r="M64" s="146"/>
      <c r="N64" s="160"/>
      <c r="O64" s="594"/>
      <c r="P64" s="160"/>
    </row>
    <row r="65" spans="1:16" ht="18.75" customHeight="1" x14ac:dyDescent="0.25">
      <c r="A65" s="600"/>
      <c r="B65" s="589"/>
      <c r="C65" s="145"/>
      <c r="D65" s="146"/>
      <c r="E65" s="596"/>
      <c r="F65" s="160"/>
      <c r="G65" s="591"/>
      <c r="H65" s="589"/>
      <c r="I65" s="145"/>
      <c r="J65" s="146"/>
      <c r="K65" s="596"/>
      <c r="L65" s="160"/>
      <c r="M65" s="146"/>
      <c r="N65" s="160"/>
      <c r="O65" s="594"/>
      <c r="P65" s="160"/>
    </row>
    <row r="66" spans="1:16" ht="18.75" customHeight="1" x14ac:dyDescent="0.25">
      <c r="A66" s="600"/>
      <c r="B66" s="589"/>
      <c r="C66" s="145"/>
      <c r="D66" s="146"/>
      <c r="E66" s="596"/>
      <c r="F66" s="160"/>
      <c r="G66" s="591"/>
      <c r="H66" s="589"/>
      <c r="I66" s="145"/>
      <c r="J66" s="146"/>
      <c r="K66" s="599"/>
      <c r="L66" s="160"/>
      <c r="M66" s="146"/>
      <c r="N66" s="160"/>
      <c r="O66" s="594"/>
      <c r="P66" s="160"/>
    </row>
    <row r="67" spans="1:16" ht="18.75" customHeight="1" x14ac:dyDescent="0.25">
      <c r="A67" s="600"/>
      <c r="B67" s="589"/>
      <c r="C67" s="145"/>
      <c r="D67" s="146"/>
      <c r="E67" s="596"/>
      <c r="F67" s="160"/>
      <c r="G67" s="591"/>
      <c r="H67" s="589"/>
      <c r="I67" s="145"/>
      <c r="J67" s="146"/>
      <c r="K67" s="596"/>
      <c r="L67" s="160"/>
      <c r="M67" s="146"/>
      <c r="N67" s="160"/>
      <c r="O67" s="594"/>
      <c r="P67" s="160"/>
    </row>
    <row r="68" spans="1:16" ht="19.5" customHeight="1" x14ac:dyDescent="0.25">
      <c r="A68" s="600"/>
      <c r="B68" s="589"/>
      <c r="C68" s="145"/>
      <c r="D68" s="146"/>
      <c r="E68" s="596"/>
      <c r="F68" s="160"/>
      <c r="G68" s="591"/>
      <c r="H68" s="589"/>
      <c r="I68" s="145"/>
      <c r="J68" s="146"/>
      <c r="K68" s="596"/>
      <c r="L68" s="160"/>
      <c r="M68" s="146"/>
      <c r="N68" s="160"/>
      <c r="O68" s="594"/>
      <c r="P68" s="160"/>
    </row>
    <row r="69" spans="1:16" ht="19.5" customHeight="1" x14ac:dyDescent="0.25">
      <c r="A69" s="600"/>
      <c r="B69" s="589"/>
      <c r="C69" s="145"/>
      <c r="D69" s="146"/>
      <c r="E69" s="596"/>
      <c r="F69" s="160"/>
      <c r="G69" s="591"/>
      <c r="H69" s="589"/>
      <c r="I69" s="145"/>
      <c r="J69" s="146"/>
      <c r="K69" s="596"/>
      <c r="L69" s="160"/>
      <c r="M69" s="146"/>
      <c r="N69" s="160"/>
      <c r="O69" s="594"/>
      <c r="P69" s="160"/>
    </row>
    <row r="70" spans="1:16" ht="19.5" customHeight="1" x14ac:dyDescent="0.25">
      <c r="A70" s="600"/>
      <c r="B70" s="589"/>
      <c r="C70" s="145"/>
      <c r="D70" s="146"/>
      <c r="E70" s="596"/>
      <c r="F70" s="160"/>
      <c r="G70" s="591"/>
      <c r="H70" s="589"/>
      <c r="I70" s="145"/>
      <c r="J70" s="146"/>
      <c r="K70" s="596"/>
      <c r="L70" s="160"/>
      <c r="M70" s="146"/>
      <c r="N70" s="160"/>
      <c r="O70" s="594"/>
      <c r="P70" s="160"/>
    </row>
    <row r="71" spans="1:16" ht="19.5" customHeight="1" x14ac:dyDescent="0.25">
      <c r="A71" s="600"/>
      <c r="B71" s="589"/>
      <c r="C71" s="145"/>
      <c r="D71" s="146"/>
      <c r="E71" s="596"/>
      <c r="F71" s="160"/>
      <c r="G71" s="591"/>
      <c r="H71" s="589"/>
      <c r="I71" s="145"/>
      <c r="J71" s="146"/>
      <c r="K71" s="596"/>
      <c r="L71" s="160"/>
      <c r="M71" s="146"/>
      <c r="N71" s="160"/>
      <c r="O71" s="594"/>
      <c r="P71" s="160"/>
    </row>
    <row r="72" spans="1:16" ht="19.5" customHeight="1" x14ac:dyDescent="0.25">
      <c r="A72" s="600"/>
      <c r="B72" s="589"/>
      <c r="C72" s="145"/>
      <c r="D72" s="146"/>
      <c r="E72" s="146"/>
      <c r="F72" s="590"/>
      <c r="G72" s="591"/>
      <c r="H72" s="592"/>
      <c r="I72" s="593"/>
      <c r="J72" s="146"/>
      <c r="K72" s="146"/>
      <c r="L72" s="160"/>
      <c r="M72" s="146"/>
      <c r="N72" s="160"/>
      <c r="O72" s="594"/>
      <c r="P72" s="160"/>
    </row>
    <row r="73" spans="1:16" ht="19.5" customHeight="1" x14ac:dyDescent="0.25">
      <c r="A73" s="600"/>
      <c r="B73" s="589"/>
      <c r="C73" s="145"/>
      <c r="D73" s="146"/>
      <c r="E73" s="596"/>
      <c r="F73" s="160"/>
      <c r="G73" s="591"/>
      <c r="H73" s="589"/>
      <c r="I73" s="145"/>
      <c r="J73" s="146"/>
      <c r="K73" s="596"/>
      <c r="L73" s="160"/>
      <c r="M73" s="146"/>
      <c r="N73" s="160"/>
      <c r="O73" s="594"/>
      <c r="P73" s="160"/>
    </row>
    <row r="74" spans="1:16" ht="19.5" customHeight="1" x14ac:dyDescent="0.25">
      <c r="A74" s="600"/>
      <c r="B74" s="589"/>
      <c r="C74" s="145"/>
      <c r="D74" s="146"/>
      <c r="E74" s="596"/>
      <c r="F74" s="160"/>
      <c r="G74" s="591"/>
      <c r="H74" s="589"/>
      <c r="I74" s="145"/>
      <c r="J74" s="146"/>
      <c r="K74" s="596"/>
      <c r="L74" s="160"/>
      <c r="M74" s="146"/>
      <c r="N74" s="160"/>
      <c r="O74" s="594"/>
      <c r="P74" s="160"/>
    </row>
    <row r="75" spans="1:16" ht="19.5" customHeight="1" x14ac:dyDescent="0.25">
      <c r="A75" s="600"/>
      <c r="B75" s="589"/>
      <c r="C75" s="145"/>
      <c r="D75" s="146"/>
      <c r="E75" s="596"/>
      <c r="F75" s="160"/>
      <c r="G75" s="591"/>
      <c r="H75" s="589"/>
      <c r="I75" s="145"/>
      <c r="J75" s="146"/>
      <c r="K75" s="596"/>
      <c r="L75" s="160"/>
      <c r="M75" s="146"/>
      <c r="N75" s="160"/>
      <c r="O75" s="594"/>
      <c r="P75" s="160"/>
    </row>
    <row r="76" spans="1:16" ht="19.5" customHeight="1" x14ac:dyDescent="0.25">
      <c r="A76" s="600"/>
      <c r="B76" s="589"/>
      <c r="C76" s="145"/>
      <c r="D76" s="146"/>
      <c r="E76" s="596"/>
      <c r="F76" s="160"/>
      <c r="G76" s="591"/>
      <c r="H76" s="589"/>
      <c r="I76" s="145"/>
      <c r="J76" s="146"/>
      <c r="K76" s="596"/>
      <c r="L76" s="160"/>
      <c r="M76" s="146"/>
      <c r="N76" s="160"/>
      <c r="O76" s="594"/>
      <c r="P76" s="160"/>
    </row>
    <row r="77" spans="1:16" ht="19.5" customHeight="1" x14ac:dyDescent="0.25">
      <c r="A77" s="600"/>
      <c r="B77" s="589"/>
      <c r="C77" s="145"/>
      <c r="D77" s="146"/>
      <c r="E77" s="596"/>
      <c r="F77" s="160"/>
      <c r="G77" s="591"/>
      <c r="H77" s="589"/>
      <c r="I77" s="145"/>
      <c r="J77" s="146"/>
      <c r="K77" s="596"/>
      <c r="L77" s="160"/>
      <c r="M77" s="146"/>
      <c r="N77" s="597"/>
      <c r="O77" s="594"/>
      <c r="P77" s="160"/>
    </row>
    <row r="78" spans="1:16" ht="19.5" customHeight="1" x14ac:dyDescent="0.25">
      <c r="A78" s="600"/>
      <c r="B78" s="589"/>
      <c r="C78" s="145"/>
      <c r="D78" s="146"/>
      <c r="E78" s="596"/>
      <c r="F78" s="160"/>
      <c r="G78" s="591"/>
      <c r="H78" s="589"/>
      <c r="I78" s="145"/>
      <c r="J78" s="146"/>
      <c r="K78" s="596"/>
      <c r="L78" s="160"/>
      <c r="M78" s="146"/>
      <c r="N78" s="160"/>
      <c r="O78" s="594"/>
      <c r="P78" s="160"/>
    </row>
    <row r="79" spans="1:16" ht="19.5" customHeight="1" x14ac:dyDescent="0.25">
      <c r="A79" s="600"/>
      <c r="B79" s="589"/>
      <c r="C79" s="145"/>
      <c r="D79" s="146"/>
      <c r="E79" s="596"/>
      <c r="F79" s="160"/>
      <c r="G79" s="591"/>
      <c r="H79" s="589"/>
      <c r="I79" s="145"/>
      <c r="J79" s="146"/>
      <c r="K79" s="598"/>
      <c r="L79" s="160"/>
      <c r="M79" s="146"/>
      <c r="N79" s="160"/>
      <c r="O79" s="594"/>
      <c r="P79" s="160"/>
    </row>
    <row r="80" spans="1:16" ht="19.5" customHeight="1" x14ac:dyDescent="0.25">
      <c r="A80" s="600"/>
      <c r="B80" s="589"/>
      <c r="C80" s="145"/>
      <c r="D80" s="146"/>
      <c r="E80" s="596"/>
      <c r="F80" s="160"/>
      <c r="G80" s="591"/>
      <c r="H80" s="589"/>
      <c r="I80" s="145"/>
      <c r="J80" s="146"/>
      <c r="K80" s="596"/>
      <c r="L80" s="160"/>
      <c r="M80" s="146"/>
      <c r="N80" s="160"/>
      <c r="O80" s="594"/>
      <c r="P80" s="160"/>
    </row>
    <row r="81" spans="1:16" ht="19.5" customHeight="1" x14ac:dyDescent="0.25">
      <c r="A81" s="600"/>
      <c r="B81" s="589"/>
      <c r="C81" s="145"/>
      <c r="D81" s="146"/>
      <c r="E81" s="596"/>
      <c r="F81" s="160"/>
      <c r="G81" s="591"/>
      <c r="H81" s="589"/>
      <c r="I81" s="145"/>
      <c r="J81" s="146"/>
      <c r="K81" s="596"/>
      <c r="L81" s="160"/>
      <c r="M81" s="146"/>
      <c r="N81" s="160"/>
      <c r="O81" s="594"/>
      <c r="P81" s="160"/>
    </row>
    <row r="82" spans="1:16" ht="19.5" customHeight="1" x14ac:dyDescent="0.25">
      <c r="A82" s="600"/>
      <c r="B82" s="589"/>
      <c r="C82" s="145"/>
      <c r="D82" s="146"/>
      <c r="E82" s="596"/>
      <c r="F82" s="160"/>
      <c r="G82" s="591"/>
      <c r="H82" s="589"/>
      <c r="I82" s="145"/>
      <c r="J82" s="146"/>
      <c r="K82" s="599"/>
      <c r="L82" s="160"/>
      <c r="M82" s="146"/>
      <c r="N82" s="160"/>
      <c r="O82" s="594"/>
      <c r="P82" s="160"/>
    </row>
    <row r="83" spans="1:16" ht="19.5" customHeight="1" x14ac:dyDescent="0.25">
      <c r="A83" s="600"/>
      <c r="B83" s="589"/>
      <c r="C83" s="145"/>
      <c r="D83" s="146"/>
      <c r="E83" s="596"/>
      <c r="F83" s="160"/>
      <c r="G83" s="591"/>
      <c r="H83" s="589"/>
      <c r="I83" s="145"/>
      <c r="J83" s="146"/>
      <c r="K83" s="596"/>
      <c r="L83" s="160"/>
      <c r="M83" s="146"/>
      <c r="N83" s="160"/>
      <c r="O83" s="594"/>
      <c r="P83" s="160"/>
    </row>
    <row r="84" spans="1:16" ht="19.5" customHeight="1" x14ac:dyDescent="0.25">
      <c r="A84" s="600"/>
      <c r="B84" s="589"/>
      <c r="C84" s="145"/>
      <c r="D84" s="146"/>
      <c r="E84" s="596"/>
      <c r="F84" s="160"/>
      <c r="G84" s="591"/>
      <c r="H84" s="589"/>
      <c r="I84" s="145"/>
      <c r="J84" s="146"/>
      <c r="K84" s="596"/>
      <c r="L84" s="160"/>
      <c r="M84" s="146"/>
      <c r="N84" s="160"/>
      <c r="O84" s="594"/>
      <c r="P84" s="160"/>
    </row>
    <row r="85" spans="1:16" ht="19.5" customHeight="1" x14ac:dyDescent="0.25">
      <c r="A85" s="600"/>
      <c r="B85" s="589"/>
      <c r="C85" s="145"/>
      <c r="D85" s="146"/>
      <c r="E85" s="596"/>
      <c r="F85" s="160"/>
      <c r="G85" s="591"/>
      <c r="H85" s="589"/>
      <c r="I85" s="145"/>
      <c r="J85" s="146"/>
      <c r="K85" s="596"/>
      <c r="L85" s="160"/>
      <c r="M85" s="146"/>
      <c r="N85" s="160"/>
      <c r="O85" s="594"/>
      <c r="P85" s="160"/>
    </row>
    <row r="86" spans="1:16" ht="19.5" customHeight="1" x14ac:dyDescent="0.25">
      <c r="A86" s="600"/>
      <c r="B86" s="589"/>
      <c r="C86" s="145"/>
      <c r="D86" s="146"/>
      <c r="E86" s="596"/>
      <c r="F86" s="160"/>
      <c r="G86" s="591"/>
      <c r="H86" s="589"/>
      <c r="I86" s="145"/>
      <c r="J86" s="146"/>
      <c r="K86" s="596"/>
      <c r="L86" s="160"/>
      <c r="M86" s="146"/>
      <c r="N86" s="160"/>
      <c r="O86" s="594"/>
      <c r="P86" s="160"/>
    </row>
    <row r="87" spans="1:16" ht="19.5" customHeight="1" x14ac:dyDescent="0.25">
      <c r="A87" s="600"/>
      <c r="B87" s="602"/>
      <c r="C87" s="603"/>
      <c r="D87" s="604"/>
      <c r="E87" s="605"/>
      <c r="F87" s="606"/>
      <c r="G87" s="607"/>
      <c r="H87" s="602"/>
      <c r="I87" s="603"/>
      <c r="J87" s="604"/>
      <c r="K87" s="605"/>
      <c r="L87" s="606"/>
      <c r="M87" s="146"/>
      <c r="N87" s="160"/>
      <c r="O87" s="594"/>
      <c r="P87" s="160"/>
    </row>
  </sheetData>
  <mergeCells count="4">
    <mergeCell ref="A5:B5"/>
    <mergeCell ref="B6:F6"/>
    <mergeCell ref="H6:L6"/>
    <mergeCell ref="M6:P6"/>
  </mergeCells>
  <printOptions horizontalCentered="1"/>
  <pageMargins left="0.35" right="0.35" top="0.390277777777778" bottom="0.390277777777778" header="0.511811023622047" footer="0.511811023622047"/>
  <pageSetup paperSize="9" orientation="landscape" horizontalDpi="300" verticalDpi="300"/>
  <rowBreaks count="4" manualBreakCount="4">
    <brk id="27" max="16383" man="1"/>
    <brk id="47" max="16383" man="1"/>
    <brk id="67" max="16383" man="1"/>
    <brk id="87"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57345" r:id="rId3" name="Button 1">
              <controlPr defaultSize="0" autoPict="0">
                <anchor moveWithCells="1" sizeWithCells="1">
                  <from>
                    <xdr:col>9</xdr:col>
                    <xdr:colOff>281940</xdr:colOff>
                    <xdr:row>0</xdr:row>
                    <xdr:rowOff>91440</xdr:rowOff>
                  </from>
                  <to>
                    <xdr:col>12</xdr:col>
                    <xdr:colOff>45720</xdr:colOff>
                    <xdr:row>2</xdr:row>
                    <xdr:rowOff>7620</xdr:rowOff>
                  </to>
                </anchor>
              </controlPr>
            </control>
          </mc:Choice>
        </mc:AlternateContent>
        <mc:AlternateContent xmlns:mc="http://schemas.openxmlformats.org/markup-compatibility/2006">
          <mc:Choice Requires="x14">
            <control shapeId="57346" r:id="rId4" name="Button 2">
              <controlPr defaultSize="0" autoFill="0" autoPict="0" altText="Sorsolási rangsor szerinti sorbarakás">
                <anchor moveWithCells="1">
                  <from>
                    <xdr:col>9</xdr:col>
                    <xdr:colOff>350520</xdr:colOff>
                    <xdr:row>0</xdr:row>
                    <xdr:rowOff>114300</xdr:rowOff>
                  </from>
                  <to>
                    <xdr:col>12</xdr:col>
                    <xdr:colOff>60960</xdr:colOff>
                    <xdr:row>2</xdr:row>
                    <xdr:rowOff>7620</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c r="R1" s="609"/>
    </row>
    <row r="2" spans="1:21" s="172" customFormat="1" ht="13.2" x14ac:dyDescent="0.25">
      <c r="A2" s="517" t="s">
        <v>32</v>
      </c>
      <c r="B2" s="103"/>
      <c r="C2" s="103"/>
      <c r="D2" s="103"/>
      <c r="E2" s="103"/>
      <c r="F2" s="168">
        <f>Altalanos!$C$8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3"/>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617" t="s">
        <v>231</v>
      </c>
      <c r="D5" s="58" t="s">
        <v>81</v>
      </c>
      <c r="E5" s="617" t="s">
        <v>39</v>
      </c>
      <c r="F5" s="69" t="s">
        <v>27</v>
      </c>
      <c r="G5" s="69" t="s">
        <v>28</v>
      </c>
      <c r="H5" s="69"/>
      <c r="I5" s="69" t="s">
        <v>38</v>
      </c>
      <c r="J5" s="69"/>
      <c r="K5" s="58" t="s">
        <v>57</v>
      </c>
      <c r="L5" s="618"/>
      <c r="M5" s="58" t="s">
        <v>82</v>
      </c>
      <c r="N5" s="618"/>
      <c r="O5" s="58" t="s">
        <v>232</v>
      </c>
      <c r="P5" s="618"/>
      <c r="Q5" s="58"/>
      <c r="R5" s="619"/>
    </row>
    <row r="6" spans="1:21" s="195" customFormat="1" ht="1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(3)'!$A$7:$P$23,14))</f>
        <v/>
      </c>
      <c r="C7" s="197" t="str">
        <f>IF($D7="","",VLOOKUP($D7,'1D ELO (3)'!$A$7:$P$23,15))</f>
        <v/>
      </c>
      <c r="D7" s="199"/>
      <c r="E7" s="624" t="str">
        <f>UPPER(IF($D7="","",VLOOKUP($D7,'1D ELO (3)'!$A$7:$P$23,5)))</f>
        <v/>
      </c>
      <c r="F7" s="235" t="str">
        <f>UPPER(IF($D7="","",VLOOKUP($D7,'1D ELO (3)'!$A$7:$P$23,2)))</f>
        <v/>
      </c>
      <c r="G7" s="235" t="str">
        <f>IF($D7="","",VLOOKUP($D7,'1D ELO (3)'!$A$7:$P$23,3))</f>
        <v/>
      </c>
      <c r="H7" s="625"/>
      <c r="I7" s="235" t="str">
        <f>IF($D7="","",VLOOKUP($D7,'1D ELO (3)'!$A$7:$P$23,4))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24" t="str">
        <f>UPPER(IF($D7="","",VLOOKUP($D7,'1D ELO (3)'!$A$7:$P$23,11)))</f>
        <v/>
      </c>
      <c r="F8" s="235" t="str">
        <f>UPPER(IF($D7="","",VLOOKUP($D7,'1D ELO (3)'!$A$7:$P$23,8)))</f>
        <v/>
      </c>
      <c r="G8" s="235" t="str">
        <f>IF($D7="","",VLOOKUP($D7,'1D ELO (3)'!$A$7:$P$23,9))</f>
        <v/>
      </c>
      <c r="H8" s="625"/>
      <c r="I8" s="235" t="str">
        <f>IF($D7="","",VLOOKUP($D7,'1D ELO (3)'!$A$7:$P$23,10))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212"/>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0"/>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(3)'!$A$7:$P$23,14))</f>
        <v/>
      </c>
      <c r="C11" s="197" t="str">
        <f>IF($D11="","",VLOOKUP($D11,'1D ELO (3)'!$A$7:$P$23,15))</f>
        <v/>
      </c>
      <c r="D11" s="199"/>
      <c r="E11" s="637" t="str">
        <f>UPPER(IF($D11="","",VLOOKUP($D11,'1D ELO (3)'!$A$7:$P$23,5)))</f>
        <v/>
      </c>
      <c r="F11" s="219" t="str">
        <f>UPPER(IF($D11="","",VLOOKUP($D11,'1D ELO (3)'!$A$7:$P$23,2)))</f>
        <v/>
      </c>
      <c r="G11" s="219" t="str">
        <f>IF($D11="","",VLOOKUP($D11,'1D ELO (3)'!$A$7:$P$23,3))</f>
        <v/>
      </c>
      <c r="H11" s="638"/>
      <c r="I11" s="219" t="str">
        <f>IF($D11="","",VLOOKUP($D11,'1D ELO (3)'!$A$7:$P$23,4))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(3)'!$A$7:$P$23,11)))</f>
        <v/>
      </c>
      <c r="F12" s="219" t="str">
        <f>UPPER(IF($D11="","",VLOOKUP($D11,'1D ELO (3)'!$A$7:$P$23,8)))</f>
        <v/>
      </c>
      <c r="G12" s="219" t="str">
        <f>IF($D11="","",VLOOKUP($D11,'1D ELO (3)'!$A$7:$P$23,9))</f>
        <v/>
      </c>
      <c r="H12" s="638"/>
      <c r="I12" s="219" t="str">
        <f>IF($D11="","",VLOOKUP($D11,'1D ELO (3)'!$A$7:$P$23,10))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210"/>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210"/>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(3)'!$A$7:$P$23,14))</f>
        <v/>
      </c>
      <c r="C15" s="197" t="str">
        <f>IF($D15="","",VLOOKUP($D15,'1D ELO (3)'!$A$7:$P$23,15))</f>
        <v/>
      </c>
      <c r="D15" s="199"/>
      <c r="E15" s="637" t="str">
        <f>UPPER(IF($D15="","",VLOOKUP($D15,'1D ELO (3)'!$A$7:$P$23,5)))</f>
        <v/>
      </c>
      <c r="F15" s="219" t="str">
        <f>UPPER(IF($D15="","",VLOOKUP($D15,'1D ELO (3)'!$A$7:$P$23,2)))</f>
        <v/>
      </c>
      <c r="G15" s="219" t="str">
        <f>IF($D15="","",VLOOKUP($D15,'1D ELO (3)'!$A$7:$P$23,3))</f>
        <v/>
      </c>
      <c r="H15" s="638"/>
      <c r="I15" s="219" t="str">
        <f>IF($D15="","",VLOOKUP($D15,'1D ELO (3)'!$A$7:$P$23,4))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(3)'!$A$7:$P$23,11)))</f>
        <v/>
      </c>
      <c r="F16" s="219" t="str">
        <f>UPPER(IF($D15="","",VLOOKUP($D15,'1D ELO (3)'!$A$7:$P$23,8)))</f>
        <v/>
      </c>
      <c r="G16" s="219" t="str">
        <f>IF($D15="","",VLOOKUP($D15,'1D ELO (3)'!$A$7:$P$23,9))</f>
        <v/>
      </c>
      <c r="H16" s="638"/>
      <c r="I16" s="219" t="str">
        <f>IF($D15="","",VLOOKUP($D15,'1D ELO (3)'!$A$7:$P$23,10))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210"/>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210"/>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(3)'!$A$7:$P$23,14))</f>
        <v/>
      </c>
      <c r="C19" s="197" t="str">
        <f>IF($D19="","",VLOOKUP($D19,'1D ELO (3)'!$A$7:$P$23,15))</f>
        <v/>
      </c>
      <c r="D19" s="199"/>
      <c r="E19" s="637" t="str">
        <f>UPPER(IF($D19="","",VLOOKUP($D19,'1D ELO (3)'!$A$7:$P$23,5)))</f>
        <v/>
      </c>
      <c r="F19" s="219" t="str">
        <f>UPPER(IF($D19="","",VLOOKUP($D19,'1D ELO (3)'!$A$7:$P$23,2)))</f>
        <v/>
      </c>
      <c r="G19" s="219" t="str">
        <f>IF($D19="","",VLOOKUP($D19,'1D ELO (3)'!$A$7:$P$23,3))</f>
        <v/>
      </c>
      <c r="H19" s="638"/>
      <c r="I19" s="219" t="str">
        <f>IF($D19="","",VLOOKUP($D19,'1D ELO (3)'!$A$7:$P$23,4))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(3)'!$A$7:$P$23,11)))</f>
        <v/>
      </c>
      <c r="F20" s="219" t="str">
        <f>UPPER(IF($D19="","",VLOOKUP($D19,'1D ELO (3)'!$A$7:$P$23,8)))</f>
        <v/>
      </c>
      <c r="G20" s="219" t="str">
        <f>IF($D19="","",VLOOKUP($D19,'1D ELO (3)'!$A$7:$P$23,9))</f>
        <v/>
      </c>
      <c r="H20" s="638"/>
      <c r="I20" s="219" t="str">
        <f>IF($D19="","",VLOOKUP($D19,'1D ELO (3)'!$A$7:$P$23,10))</f>
        <v/>
      </c>
      <c r="J20" s="629"/>
      <c r="K20" s="523"/>
      <c r="L20" s="627"/>
      <c r="M20" s="641"/>
      <c r="N20" s="646"/>
      <c r="O20" s="523"/>
      <c r="P20" s="627"/>
      <c r="Q20" s="523"/>
      <c r="R20" s="204"/>
      <c r="S20" s="207"/>
    </row>
    <row r="21" spans="1:19" s="63" customFormat="1" ht="9" customHeight="1" x14ac:dyDescent="0.25">
      <c r="A21" s="628"/>
      <c r="B21" s="212"/>
      <c r="C21" s="212"/>
      <c r="D21" s="212"/>
      <c r="E21" s="210"/>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0"/>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(3)'!$A$7:$P$23,14))</f>
        <v/>
      </c>
      <c r="C23" s="197" t="str">
        <f>IF($D23="","",VLOOKUP($D23,'1D ELO (3)'!$A$7:$P$23,15))</f>
        <v/>
      </c>
      <c r="D23" s="199"/>
      <c r="E23" s="637" t="str">
        <f>UPPER(IF($D23="","",VLOOKUP($D23,'1D ELO (3)'!$A$7:$P$23,5)))</f>
        <v/>
      </c>
      <c r="F23" s="219" t="str">
        <f>UPPER(IF($D23="","",VLOOKUP($D23,'1D ELO (3)'!$A$7:$P$23,2)))</f>
        <v/>
      </c>
      <c r="G23" s="219" t="str">
        <f>IF($D23="","",VLOOKUP($D23,'1D ELO (3)'!$A$7:$P$23,3))</f>
        <v/>
      </c>
      <c r="H23" s="638"/>
      <c r="I23" s="219" t="str">
        <f>IF($D23="","",VLOOKUP($D23,'1D ELO (3)'!$A$7:$P$23,4))</f>
        <v/>
      </c>
      <c r="J23" s="626"/>
      <c r="K23" s="523"/>
      <c r="L23" s="627"/>
      <c r="M23" s="523"/>
      <c r="N23" s="640"/>
      <c r="O23" s="523"/>
      <c r="P23" s="647"/>
      <c r="Q23" s="523"/>
      <c r="R23" s="204"/>
      <c r="S23" s="207"/>
    </row>
    <row r="24" spans="1:19" s="63" customFormat="1" ht="9" customHeight="1" x14ac:dyDescent="0.25">
      <c r="A24" s="628"/>
      <c r="B24" s="210"/>
      <c r="C24" s="210"/>
      <c r="D24" s="210"/>
      <c r="E24" s="637" t="str">
        <f>UPPER(IF($D23="","",VLOOKUP($D23,'1D ELO (3)'!$A$7:$P$23,11)))</f>
        <v/>
      </c>
      <c r="F24" s="219" t="str">
        <f>UPPER(IF($D23="","",VLOOKUP($D23,'1D ELO (3)'!$A$7:$P$23,8)))</f>
        <v/>
      </c>
      <c r="G24" s="219" t="str">
        <f>IF($D23="","",VLOOKUP($D23,'1D ELO (3)'!$A$7:$P$23,9))</f>
        <v/>
      </c>
      <c r="H24" s="638"/>
      <c r="I24" s="219" t="str">
        <f>IF($D23="","",VLOOKUP($D23,'1D ELO (3)'!$A$7:$P$23,10))</f>
        <v/>
      </c>
      <c r="J24" s="629"/>
      <c r="K24" s="630" t="str">
        <f>IF(J24="a",F23,IF(J24="b",F25,""))</f>
        <v/>
      </c>
      <c r="L24" s="627"/>
      <c r="M24" s="523"/>
      <c r="N24" s="640"/>
      <c r="O24" s="523"/>
      <c r="P24" s="627"/>
      <c r="Q24" s="523"/>
      <c r="R24" s="204"/>
      <c r="S24" s="207"/>
    </row>
    <row r="25" spans="1:19" s="63" customFormat="1" ht="9" customHeight="1" x14ac:dyDescent="0.25">
      <c r="A25" s="628"/>
      <c r="B25" s="212"/>
      <c r="C25" s="212"/>
      <c r="D25" s="212"/>
      <c r="E25" s="210"/>
      <c r="F25" s="631"/>
      <c r="G25" s="631"/>
      <c r="H25" s="634"/>
      <c r="I25" s="631"/>
      <c r="J25" s="632"/>
      <c r="K25" s="298" t="str">
        <f>UPPER(IF(OR(J26="a",J26="as"),F23,IF(OR(J26="b",J26="bs"),F27,)))</f>
        <v/>
      </c>
      <c r="L25" s="633"/>
      <c r="M25" s="523"/>
      <c r="N25" s="640"/>
      <c r="O25" s="523"/>
      <c r="P25" s="627"/>
      <c r="Q25" s="523"/>
      <c r="R25" s="204"/>
      <c r="S25" s="207"/>
    </row>
    <row r="26" spans="1:19" s="63" customFormat="1" ht="9" customHeight="1" x14ac:dyDescent="0.25">
      <c r="A26" s="628"/>
      <c r="B26" s="212"/>
      <c r="C26" s="212"/>
      <c r="D26" s="212"/>
      <c r="E26" s="210"/>
      <c r="F26" s="631"/>
      <c r="G26" s="631"/>
      <c r="H26" s="634"/>
      <c r="I26" s="528" t="s">
        <v>59</v>
      </c>
      <c r="J26" s="225"/>
      <c r="K26" s="635" t="str">
        <f>UPPER(IF(OR(J26="a",J26="as"),F24,IF(OR(J26="b",J26="bs"),F28,)))</f>
        <v/>
      </c>
      <c r="L26" s="636"/>
      <c r="M26" s="523"/>
      <c r="N26" s="640"/>
      <c r="O26" s="523"/>
      <c r="P26" s="627"/>
      <c r="Q26" s="523"/>
      <c r="R26" s="204"/>
      <c r="S26" s="207"/>
    </row>
    <row r="27" spans="1:19" s="63" customFormat="1" ht="9" customHeight="1" x14ac:dyDescent="0.25">
      <c r="A27" s="628">
        <v>6</v>
      </c>
      <c r="B27" s="197" t="str">
        <f>IF($D27="","",VLOOKUP($D27,'1D ELO (3)'!$A$7:$P$23,14))</f>
        <v/>
      </c>
      <c r="C27" s="197" t="str">
        <f>IF($D27="","",VLOOKUP($D27,'1D ELO (3)'!$A$7:$P$23,15))</f>
        <v/>
      </c>
      <c r="D27" s="199"/>
      <c r="E27" s="637" t="str">
        <f>UPPER(IF($D27="","",VLOOKUP($D27,'1D ELO (3)'!$A$7:$P$23,5)))</f>
        <v/>
      </c>
      <c r="F27" s="219" t="str">
        <f>UPPER(IF($D27="","",VLOOKUP($D27,'1D ELO (3)'!$A$7:$P$23,2)))</f>
        <v/>
      </c>
      <c r="G27" s="219" t="str">
        <f>IF($D27="","",VLOOKUP($D27,'1D ELO (3)'!$A$7:$P$23,3))</f>
        <v/>
      </c>
      <c r="H27" s="638"/>
      <c r="I27" s="219" t="str">
        <f>IF($D27="","",VLOOKUP($D27,'1D ELO (3)'!$A$7:$P$23,4))</f>
        <v/>
      </c>
      <c r="J27" s="639"/>
      <c r="K27" s="523"/>
      <c r="L27" s="640"/>
      <c r="M27" s="526"/>
      <c r="N27" s="645"/>
      <c r="O27" s="523"/>
      <c r="P27" s="627"/>
      <c r="Q27" s="523"/>
      <c r="R27" s="204"/>
      <c r="S27" s="207"/>
    </row>
    <row r="28" spans="1:19" s="63" customFormat="1" ht="9" customHeight="1" x14ac:dyDescent="0.25">
      <c r="A28" s="628"/>
      <c r="B28" s="210"/>
      <c r="C28" s="210"/>
      <c r="D28" s="210"/>
      <c r="E28" s="637" t="str">
        <f>UPPER(IF($D27="","",VLOOKUP($D27,'1D ELO (3)'!$A$7:$P$23,11)))</f>
        <v/>
      </c>
      <c r="F28" s="219" t="str">
        <f>UPPER(IF($D27="","",VLOOKUP($D27,'1D ELO (3)'!$A$7:$P$23,8)))</f>
        <v/>
      </c>
      <c r="G28" s="219" t="str">
        <f>IF($D27="","",VLOOKUP($D27,'1D ELO (3)'!$A$7:$P$23,9))</f>
        <v/>
      </c>
      <c r="H28" s="638"/>
      <c r="I28" s="219" t="str">
        <f>IF($D27="","",VLOOKUP($D27,'1D ELO (3)'!$A$7:$P$23,10))</f>
        <v/>
      </c>
      <c r="J28" s="629"/>
      <c r="K28" s="523"/>
      <c r="L28" s="640"/>
      <c r="M28" s="641"/>
      <c r="N28" s="646"/>
      <c r="O28" s="523"/>
      <c r="P28" s="627"/>
      <c r="Q28" s="523"/>
      <c r="R28" s="204"/>
      <c r="S28" s="207"/>
    </row>
    <row r="29" spans="1:19" s="63" customFormat="1" ht="9" customHeight="1" x14ac:dyDescent="0.25">
      <c r="A29" s="628"/>
      <c r="B29" s="212"/>
      <c r="C29" s="212"/>
      <c r="D29" s="223"/>
      <c r="E29" s="210"/>
      <c r="F29" s="631"/>
      <c r="G29" s="631"/>
      <c r="H29" s="634"/>
      <c r="I29" s="631"/>
      <c r="J29" s="643"/>
      <c r="K29" s="523"/>
      <c r="L29" s="632"/>
      <c r="M29" s="298" t="str">
        <f>UPPER(IF(OR(L30="a",L30="as"),K25,IF(OR(L30="b",L30="bs"),K33,)))</f>
        <v/>
      </c>
      <c r="N29" s="640"/>
      <c r="O29" s="523"/>
      <c r="P29" s="627"/>
      <c r="Q29" s="523"/>
      <c r="R29" s="204"/>
      <c r="S29" s="207"/>
    </row>
    <row r="30" spans="1:19" s="63" customFormat="1" ht="9" customHeight="1" x14ac:dyDescent="0.25">
      <c r="A30" s="628"/>
      <c r="B30" s="212"/>
      <c r="C30" s="212"/>
      <c r="D30" s="223"/>
      <c r="E30" s="210"/>
      <c r="F30" s="631"/>
      <c r="G30" s="631"/>
      <c r="H30" s="634"/>
      <c r="I30" s="631"/>
      <c r="J30" s="643"/>
      <c r="K30" s="215" t="s">
        <v>59</v>
      </c>
      <c r="L30" s="225"/>
      <c r="M30" s="635" t="str">
        <f>UPPER(IF(OR(L30="a",L30="as"),K26,IF(OR(L30="b",L30="bs"),K34,)))</f>
        <v/>
      </c>
      <c r="N30" s="629"/>
      <c r="O30" s="523"/>
      <c r="P30" s="627"/>
      <c r="Q30" s="523"/>
      <c r="R30" s="204"/>
      <c r="S30" s="207"/>
    </row>
    <row r="31" spans="1:19" s="63" customFormat="1" ht="9" customHeight="1" x14ac:dyDescent="0.25">
      <c r="A31" s="644">
        <v>7</v>
      </c>
      <c r="B31" s="197" t="str">
        <f>IF($D31="","",VLOOKUP($D31,'1D ELO (3)'!$A$7:$P$23,14))</f>
        <v/>
      </c>
      <c r="C31" s="197" t="str">
        <f>IF($D31="","",VLOOKUP($D31,'1D ELO (3)'!$A$7:$P$23,15))</f>
        <v/>
      </c>
      <c r="D31" s="199"/>
      <c r="E31" s="637" t="str">
        <f>UPPER(IF($D31="","",VLOOKUP($D31,'1D ELO (3)'!$A$7:$P$23,5)))</f>
        <v/>
      </c>
      <c r="F31" s="219" t="str">
        <f>UPPER(IF($D31="","",VLOOKUP($D31,'1D ELO (3)'!$A$7:$P$23,2)))</f>
        <v/>
      </c>
      <c r="G31" s="219" t="str">
        <f>IF($D31="","",VLOOKUP($D31,'1D ELO (3)'!$A$7:$P$23,3))</f>
        <v/>
      </c>
      <c r="H31" s="638"/>
      <c r="I31" s="219" t="str">
        <f>IF($D31="","",VLOOKUP($D31,'1D ELO (3)'!$A$7:$P$23,4))</f>
        <v/>
      </c>
      <c r="J31" s="626"/>
      <c r="K31" s="523"/>
      <c r="L31" s="640"/>
      <c r="M31" s="523"/>
      <c r="N31" s="627"/>
      <c r="O31" s="526"/>
      <c r="P31" s="627"/>
      <c r="Q31" s="523"/>
      <c r="R31" s="204"/>
      <c r="S31" s="207"/>
    </row>
    <row r="32" spans="1:19" s="63" customFormat="1" ht="9" customHeight="1" x14ac:dyDescent="0.25">
      <c r="A32" s="628"/>
      <c r="B32" s="210"/>
      <c r="C32" s="210"/>
      <c r="D32" s="210"/>
      <c r="E32" s="637" t="str">
        <f>UPPER(IF($D31="","",VLOOKUP($D31,'1D ELO (3)'!$A$7:$P$23,11)))</f>
        <v/>
      </c>
      <c r="F32" s="219" t="str">
        <f>UPPER(IF($D31="","",VLOOKUP($D31,'1D ELO (3)'!$A$7:$P$23,8)))</f>
        <v/>
      </c>
      <c r="G32" s="219" t="str">
        <f>IF($D31="","",VLOOKUP($D31,'1D ELO (3)'!$A$7:$P$23,9))</f>
        <v/>
      </c>
      <c r="H32" s="638"/>
      <c r="I32" s="219" t="str">
        <f>IF($D31="","",VLOOKUP($D31,'1D ELO (3)'!$A$7:$P$23,10))</f>
        <v/>
      </c>
      <c r="J32" s="629"/>
      <c r="K32" s="630" t="str">
        <f>IF(J32="a",F31,IF(J32="b",F33,""))</f>
        <v/>
      </c>
      <c r="L32" s="640"/>
      <c r="M32" s="523"/>
      <c r="N32" s="627"/>
      <c r="O32" s="523"/>
      <c r="P32" s="627"/>
      <c r="Q32" s="523"/>
      <c r="R32" s="204"/>
      <c r="S32" s="207"/>
    </row>
    <row r="33" spans="1:19" s="63" customFormat="1" ht="9" customHeight="1" x14ac:dyDescent="0.25">
      <c r="A33" s="628"/>
      <c r="B33" s="212"/>
      <c r="C33" s="212"/>
      <c r="D33" s="223"/>
      <c r="E33" s="212"/>
      <c r="F33" s="631"/>
      <c r="G33" s="631"/>
      <c r="H33" s="10"/>
      <c r="I33" s="631"/>
      <c r="J33" s="632"/>
      <c r="K33" s="298" t="str">
        <f>UPPER(IF(OR(J34="a",J34="as"),F31,IF(OR(J34="b",J34="bs"),F35,)))</f>
        <v/>
      </c>
      <c r="L33" s="645"/>
      <c r="M33" s="523"/>
      <c r="N33" s="627"/>
      <c r="O33" s="523"/>
      <c r="P33" s="627"/>
      <c r="Q33" s="523"/>
      <c r="R33" s="204"/>
      <c r="S33" s="207"/>
    </row>
    <row r="34" spans="1:19" s="63" customFormat="1" ht="9" customHeight="1" x14ac:dyDescent="0.25">
      <c r="A34" s="628"/>
      <c r="B34" s="212"/>
      <c r="C34" s="212"/>
      <c r="D34" s="223"/>
      <c r="E34" s="212"/>
      <c r="F34" s="631"/>
      <c r="G34" s="631"/>
      <c r="H34" s="10"/>
      <c r="I34" s="215" t="s">
        <v>59</v>
      </c>
      <c r="J34" s="225"/>
      <c r="K34" s="635" t="str">
        <f>UPPER(IF(OR(J34="a",J34="as"),F32,IF(OR(J34="b",J34="bs"),F36,)))</f>
        <v/>
      </c>
      <c r="L34" s="629"/>
      <c r="M34" s="523"/>
      <c r="N34" s="627"/>
      <c r="O34" s="523"/>
      <c r="P34" s="627"/>
      <c r="Q34" s="523"/>
      <c r="R34" s="204"/>
      <c r="S34" s="207"/>
    </row>
    <row r="35" spans="1:19" s="63" customFormat="1" ht="9" customHeight="1" x14ac:dyDescent="0.25">
      <c r="A35" s="623">
        <v>8</v>
      </c>
      <c r="B35" s="197" t="str">
        <f>IF($D35="","",VLOOKUP($D35,'1D ELO (3)'!$A$7:$P$23,14))</f>
        <v/>
      </c>
      <c r="C35" s="197" t="str">
        <f>IF($D35="","",VLOOKUP($D35,'1D ELO (3)'!$A$7:$P$23,15))</f>
        <v/>
      </c>
      <c r="D35" s="199"/>
      <c r="E35" s="637" t="str">
        <f>UPPER(IF($D35="","",VLOOKUP($D35,'1D ELO (3)'!$A$7:$P$23,5)))</f>
        <v/>
      </c>
      <c r="F35" s="200" t="str">
        <f>UPPER(IF($D35="","",VLOOKUP($D35,'1D ELO (3)'!$A$7:$P$23,2)))</f>
        <v/>
      </c>
      <c r="G35" s="200" t="str">
        <f>IF($D35="","",VLOOKUP($D35,'1D ELO (3)'!$A$7:$P$23,3))</f>
        <v/>
      </c>
      <c r="H35" s="648"/>
      <c r="I35" s="200" t="str">
        <f>IF($D35="","",VLOOKUP($D35,'1D ELO (3)'!$A$7:$P$23,4))</f>
        <v/>
      </c>
      <c r="J35" s="639"/>
      <c r="K35" s="523"/>
      <c r="L35" s="627"/>
      <c r="M35" s="526"/>
      <c r="N35" s="633"/>
      <c r="O35" s="523"/>
      <c r="P35" s="627"/>
      <c r="Q35" s="523"/>
      <c r="R35" s="204"/>
      <c r="S35" s="207"/>
    </row>
    <row r="36" spans="1:19" s="63" customFormat="1" ht="9" customHeight="1" x14ac:dyDescent="0.25">
      <c r="A36" s="628"/>
      <c r="B36" s="210"/>
      <c r="C36" s="210"/>
      <c r="D36" s="210"/>
      <c r="E36" s="624" t="str">
        <f>UPPER(IF($D35="","",VLOOKUP($D35,'1D ELO (3)'!$A$7:$P$23,11)))</f>
        <v/>
      </c>
      <c r="F36" s="235" t="str">
        <f>UPPER(IF($D35="","",VLOOKUP($D35,'1D ELO (3)'!$A$7:$P$23,8)))</f>
        <v/>
      </c>
      <c r="G36" s="235" t="str">
        <f>IF($D35="","",VLOOKUP($D35,'1D ELO (3)'!$A$7:$P$23,9))</f>
        <v/>
      </c>
      <c r="H36" s="625"/>
      <c r="I36" s="235" t="str">
        <f>IF($D35="","",VLOOKUP($D35,'1D ELO (3)'!$A$7:$P$23,10))</f>
        <v/>
      </c>
      <c r="J36" s="629"/>
      <c r="K36" s="523"/>
      <c r="L36" s="627"/>
      <c r="M36" s="641"/>
      <c r="N36" s="642"/>
      <c r="O36" s="523"/>
      <c r="P36" s="627"/>
      <c r="Q36" s="523"/>
      <c r="R36" s="204"/>
      <c r="S36" s="207"/>
    </row>
    <row r="37" spans="1:19" s="63" customFormat="1" ht="9" customHeight="1" x14ac:dyDescent="0.25">
      <c r="A37" s="212"/>
      <c r="B37" s="212"/>
      <c r="C37" s="212"/>
      <c r="D37" s="223"/>
      <c r="E37" s="212"/>
      <c r="F37" s="631"/>
      <c r="G37" s="631"/>
      <c r="H37" s="10"/>
      <c r="I37" s="631"/>
      <c r="J37" s="643"/>
      <c r="K37" s="523"/>
      <c r="L37" s="627"/>
      <c r="M37" s="523"/>
      <c r="N37" s="627"/>
      <c r="O37" s="627"/>
      <c r="P37" s="649"/>
      <c r="Q37" s="298" t="str">
        <f>UPPER(IF(OR(P38="a",P38="as"),O21,IF(OR(P38="b",P38="bs"),O53,)))</f>
        <v/>
      </c>
      <c r="R37" s="650"/>
      <c r="S37" s="207"/>
    </row>
    <row r="38" spans="1:19" s="63" customFormat="1" ht="9" customHeight="1" x14ac:dyDescent="0.25">
      <c r="A38" s="212"/>
      <c r="B38" s="212"/>
      <c r="C38" s="212"/>
      <c r="D38" s="223"/>
      <c r="E38" s="212"/>
      <c r="F38" s="631"/>
      <c r="G38" s="631"/>
      <c r="H38" s="10"/>
      <c r="I38" s="631"/>
      <c r="J38" s="643"/>
      <c r="K38" s="523"/>
      <c r="L38" s="627"/>
      <c r="M38" s="523"/>
      <c r="N38" s="627"/>
      <c r="O38" s="215"/>
      <c r="P38" s="627"/>
      <c r="Q38" s="298"/>
      <c r="R38" s="650"/>
      <c r="S38" s="207"/>
    </row>
    <row r="39" spans="1:19" s="63" customFormat="1" ht="9" customHeight="1" x14ac:dyDescent="0.25">
      <c r="A39" s="212"/>
      <c r="B39" s="212"/>
      <c r="C39" s="212"/>
      <c r="D39" s="223"/>
      <c r="E39" s="212"/>
      <c r="F39" s="631"/>
      <c r="G39" s="631"/>
      <c r="H39" s="10"/>
      <c r="I39" s="631"/>
      <c r="J39" s="643"/>
      <c r="K39" s="523"/>
      <c r="L39" s="627"/>
      <c r="M39" s="523"/>
      <c r="N39" s="627"/>
      <c r="O39" s="215"/>
      <c r="P39" s="627"/>
      <c r="Q39" s="298"/>
      <c r="R39" s="650"/>
      <c r="S39" s="207"/>
    </row>
    <row r="40" spans="1:19" s="63" customFormat="1" ht="9" customHeight="1" x14ac:dyDescent="0.25">
      <c r="A40" s="212"/>
      <c r="B40" s="212"/>
      <c r="C40" s="212"/>
      <c r="D40" s="223"/>
      <c r="E40" s="212"/>
      <c r="F40" s="631"/>
      <c r="G40" s="631"/>
      <c r="H40" s="10"/>
      <c r="I40" s="631"/>
      <c r="J40" s="643"/>
      <c r="K40" s="523"/>
      <c r="L40" s="627"/>
      <c r="M40" s="523"/>
      <c r="N40" s="627"/>
      <c r="O40" s="215"/>
      <c r="P40" s="627"/>
      <c r="Q40" s="298"/>
      <c r="R40" s="650"/>
      <c r="S40" s="207"/>
    </row>
    <row r="41" spans="1:19" s="63" customFormat="1" ht="9" customHeight="1" x14ac:dyDescent="0.25">
      <c r="A41" s="212"/>
      <c r="B41" s="212"/>
      <c r="C41" s="212"/>
      <c r="D41" s="223"/>
      <c r="E41" s="212"/>
      <c r="F41" s="631"/>
      <c r="G41" s="631"/>
      <c r="H41" s="10"/>
      <c r="I41" s="631"/>
      <c r="J41" s="643"/>
      <c r="K41" s="523"/>
      <c r="L41" s="627"/>
      <c r="M41" s="523"/>
      <c r="N41" s="627"/>
      <c r="O41" s="215"/>
      <c r="P41" s="627"/>
      <c r="Q41" s="298"/>
      <c r="R41" s="650"/>
      <c r="S41" s="207"/>
    </row>
    <row r="42" spans="1:19" s="63" customFormat="1" ht="9" customHeight="1" x14ac:dyDescent="0.25">
      <c r="A42" s="212"/>
      <c r="B42" s="212"/>
      <c r="C42" s="212"/>
      <c r="D42" s="223"/>
      <c r="E42" s="212"/>
      <c r="F42" s="631"/>
      <c r="G42" s="631"/>
      <c r="H42" s="10"/>
      <c r="I42" s="631"/>
      <c r="J42" s="643"/>
      <c r="K42" s="523"/>
      <c r="L42" s="627"/>
      <c r="M42" s="523"/>
      <c r="N42" s="627"/>
      <c r="O42" s="215"/>
      <c r="P42" s="627"/>
      <c r="Q42" s="298"/>
      <c r="R42" s="650"/>
      <c r="S42" s="207"/>
    </row>
    <row r="43" spans="1:19" s="63" customFormat="1" ht="9" customHeight="1" x14ac:dyDescent="0.25">
      <c r="A43" s="212"/>
      <c r="B43" s="212"/>
      <c r="C43" s="212"/>
      <c r="D43" s="223"/>
      <c r="E43" s="212"/>
      <c r="F43" s="631"/>
      <c r="G43" s="631"/>
      <c r="H43" s="10"/>
      <c r="I43" s="631"/>
      <c r="J43" s="643"/>
      <c r="K43" s="523"/>
      <c r="L43" s="627"/>
      <c r="M43" s="523"/>
      <c r="N43" s="627"/>
      <c r="O43" s="215"/>
      <c r="P43" s="627"/>
      <c r="Q43" s="298"/>
      <c r="R43" s="650"/>
      <c r="S43" s="207"/>
    </row>
    <row r="44" spans="1:19" s="63" customFormat="1" ht="9" customHeight="1" x14ac:dyDescent="0.25">
      <c r="A44" s="212"/>
      <c r="B44" s="212"/>
      <c r="C44" s="212"/>
      <c r="D44" s="223"/>
      <c r="E44" s="212"/>
      <c r="F44" s="631"/>
      <c r="G44" s="631"/>
      <c r="H44" s="10"/>
      <c r="I44" s="631"/>
      <c r="J44" s="643"/>
      <c r="K44" s="523"/>
      <c r="L44" s="627"/>
      <c r="M44" s="523"/>
      <c r="N44" s="627"/>
      <c r="O44" s="215"/>
      <c r="P44" s="627"/>
      <c r="Q44" s="298"/>
      <c r="R44" s="650"/>
      <c r="S44" s="207"/>
    </row>
    <row r="45" spans="1:19" s="63" customFormat="1" ht="9" customHeight="1" x14ac:dyDescent="0.25">
      <c r="A45" s="212"/>
      <c r="B45" s="212"/>
      <c r="C45" s="212"/>
      <c r="D45" s="223"/>
      <c r="E45" s="212"/>
      <c r="F45" s="631"/>
      <c r="G45" s="631"/>
      <c r="H45" s="10"/>
      <c r="I45" s="631"/>
      <c r="J45" s="643"/>
      <c r="K45" s="523"/>
      <c r="L45" s="627"/>
      <c r="M45" s="523"/>
      <c r="N45" s="627"/>
      <c r="O45" s="215"/>
      <c r="P45" s="627"/>
      <c r="Q45" s="298"/>
      <c r="R45" s="650"/>
      <c r="S45" s="207"/>
    </row>
    <row r="46" spans="1:19" s="63" customFormat="1" ht="9" customHeight="1" x14ac:dyDescent="0.25">
      <c r="A46" s="212"/>
      <c r="B46" s="212"/>
      <c r="C46" s="212"/>
      <c r="D46" s="223"/>
      <c r="E46" s="212"/>
      <c r="F46" s="631"/>
      <c r="G46" s="631"/>
      <c r="H46" s="10"/>
      <c r="I46" s="631"/>
      <c r="J46" s="643"/>
      <c r="K46" s="523"/>
      <c r="L46" s="627"/>
      <c r="M46" s="523"/>
      <c r="N46" s="627"/>
      <c r="O46" s="215"/>
      <c r="P46" s="627"/>
      <c r="Q46" s="298"/>
      <c r="R46" s="650"/>
      <c r="S46" s="207"/>
    </row>
    <row r="47" spans="1:19" s="63" customFormat="1" ht="9" customHeight="1" x14ac:dyDescent="0.25">
      <c r="A47" s="212"/>
      <c r="B47" s="212"/>
      <c r="C47" s="212"/>
      <c r="D47" s="223"/>
      <c r="E47" s="212"/>
      <c r="F47" s="631"/>
      <c r="G47" s="631"/>
      <c r="H47" s="10"/>
      <c r="I47" s="631"/>
      <c r="J47" s="643"/>
      <c r="K47" s="523"/>
      <c r="L47" s="627"/>
      <c r="M47" s="523"/>
      <c r="N47" s="627"/>
      <c r="O47" s="215"/>
      <c r="P47" s="627"/>
      <c r="Q47" s="298"/>
      <c r="R47" s="650"/>
      <c r="S47" s="207"/>
    </row>
    <row r="48" spans="1:19" s="63" customFormat="1" ht="9" customHeight="1" x14ac:dyDescent="0.25">
      <c r="A48" s="212"/>
      <c r="B48" s="212"/>
      <c r="C48" s="212"/>
      <c r="D48" s="223"/>
      <c r="E48" s="212"/>
      <c r="F48" s="631"/>
      <c r="G48" s="631"/>
      <c r="H48" s="10"/>
      <c r="I48" s="631"/>
      <c r="J48" s="643"/>
      <c r="K48" s="523"/>
      <c r="L48" s="627"/>
      <c r="M48" s="523"/>
      <c r="N48" s="627"/>
      <c r="O48" s="215"/>
      <c r="P48" s="627"/>
      <c r="Q48" s="298"/>
      <c r="R48" s="650"/>
      <c r="S48" s="207"/>
    </row>
    <row r="49" spans="1:19" s="63" customFormat="1" ht="9" customHeight="1" x14ac:dyDescent="0.25">
      <c r="A49" s="212"/>
      <c r="B49" s="212"/>
      <c r="C49" s="212"/>
      <c r="D49" s="223"/>
      <c r="E49" s="212"/>
      <c r="F49" s="631"/>
      <c r="G49" s="631"/>
      <c r="H49" s="10"/>
      <c r="I49" s="631"/>
      <c r="J49" s="643"/>
      <c r="K49" s="523"/>
      <c r="L49" s="627"/>
      <c r="M49" s="523"/>
      <c r="N49" s="627"/>
      <c r="O49" s="215"/>
      <c r="P49" s="627"/>
      <c r="Q49" s="298"/>
      <c r="R49" s="650"/>
      <c r="S49" s="207"/>
    </row>
    <row r="50" spans="1:19" s="63" customFormat="1" ht="9" customHeight="1" x14ac:dyDescent="0.25">
      <c r="A50" s="212"/>
      <c r="B50" s="212"/>
      <c r="C50" s="212"/>
      <c r="D50" s="223"/>
      <c r="E50" s="212"/>
      <c r="F50" s="631"/>
      <c r="G50" s="631"/>
      <c r="H50" s="10"/>
      <c r="I50" s="631"/>
      <c r="J50" s="643"/>
      <c r="K50" s="523"/>
      <c r="L50" s="627"/>
      <c r="M50" s="523"/>
      <c r="N50" s="627"/>
      <c r="O50" s="215"/>
      <c r="P50" s="627"/>
      <c r="Q50" s="298"/>
      <c r="R50" s="650"/>
      <c r="S50" s="207"/>
    </row>
    <row r="51" spans="1:19" s="63" customFormat="1" ht="9" customHeight="1" x14ac:dyDescent="0.25">
      <c r="A51" s="212"/>
      <c r="B51" s="212"/>
      <c r="C51" s="212"/>
      <c r="D51" s="223"/>
      <c r="E51" s="212"/>
      <c r="F51" s="631"/>
      <c r="G51" s="631"/>
      <c r="H51" s="10"/>
      <c r="I51" s="631"/>
      <c r="J51" s="643"/>
      <c r="K51" s="523"/>
      <c r="L51" s="627"/>
      <c r="M51" s="523"/>
      <c r="N51" s="627"/>
      <c r="O51" s="215"/>
      <c r="P51" s="627"/>
      <c r="Q51" s="298"/>
      <c r="R51" s="650"/>
      <c r="S51" s="207"/>
    </row>
    <row r="52" spans="1:19" s="63" customFormat="1" ht="9" customHeight="1" x14ac:dyDescent="0.25">
      <c r="A52" s="212"/>
      <c r="B52" s="212"/>
      <c r="C52" s="212"/>
      <c r="D52" s="223"/>
      <c r="E52" s="212"/>
      <c r="F52" s="631"/>
      <c r="G52" s="631"/>
      <c r="H52" s="10"/>
      <c r="I52" s="631"/>
      <c r="J52" s="643"/>
      <c r="K52" s="523"/>
      <c r="L52" s="627"/>
      <c r="M52" s="523"/>
      <c r="N52" s="627"/>
      <c r="O52" s="215"/>
      <c r="P52" s="627"/>
      <c r="Q52" s="298"/>
      <c r="R52" s="650"/>
      <c r="S52" s="207"/>
    </row>
    <row r="53" spans="1:19" s="63" customFormat="1" ht="9" customHeight="1" x14ac:dyDescent="0.25">
      <c r="A53" s="212"/>
      <c r="B53" s="212"/>
      <c r="C53" s="212"/>
      <c r="D53" s="223"/>
      <c r="E53" s="212"/>
      <c r="F53" s="631"/>
      <c r="G53" s="631"/>
      <c r="H53" s="10"/>
      <c r="I53" s="631"/>
      <c r="J53" s="643"/>
      <c r="K53" s="523"/>
      <c r="L53" s="627"/>
      <c r="M53" s="523"/>
      <c r="N53" s="627"/>
      <c r="O53" s="215"/>
      <c r="P53" s="627"/>
      <c r="Q53" s="298"/>
      <c r="R53" s="650"/>
      <c r="S53" s="207"/>
    </row>
    <row r="54" spans="1:19" s="63" customFormat="1" ht="9" customHeight="1" x14ac:dyDescent="0.25">
      <c r="A54" s="212"/>
      <c r="B54" s="212"/>
      <c r="C54" s="212"/>
      <c r="D54" s="223"/>
      <c r="E54" s="212"/>
      <c r="F54" s="631"/>
      <c r="G54" s="631"/>
      <c r="H54" s="10"/>
      <c r="I54" s="631"/>
      <c r="J54" s="643"/>
      <c r="K54" s="523"/>
      <c r="L54" s="627"/>
      <c r="M54" s="523"/>
      <c r="N54" s="627"/>
      <c r="O54" s="215"/>
      <c r="P54" s="627"/>
      <c r="Q54" s="298"/>
      <c r="R54" s="650"/>
      <c r="S54" s="207"/>
    </row>
    <row r="55" spans="1:19" s="63" customFormat="1" ht="9" customHeight="1" x14ac:dyDescent="0.25">
      <c r="A55" s="212"/>
      <c r="B55" s="212"/>
      <c r="C55" s="212"/>
      <c r="D55" s="223"/>
      <c r="E55" s="212"/>
      <c r="F55" s="631"/>
      <c r="G55" s="631"/>
      <c r="H55" s="10"/>
      <c r="I55" s="631"/>
      <c r="J55" s="643"/>
      <c r="K55" s="523"/>
      <c r="L55" s="627"/>
      <c r="M55" s="523"/>
      <c r="N55" s="627"/>
      <c r="O55" s="215"/>
      <c r="P55" s="627"/>
      <c r="Q55" s="298"/>
      <c r="R55" s="650"/>
      <c r="S55" s="207"/>
    </row>
    <row r="56" spans="1:19" s="63" customFormat="1" ht="9" customHeight="1" x14ac:dyDescent="0.25">
      <c r="A56" s="212"/>
      <c r="B56" s="212"/>
      <c r="C56" s="212"/>
      <c r="D56" s="223"/>
      <c r="E56" s="212"/>
      <c r="F56" s="631"/>
      <c r="G56" s="631"/>
      <c r="H56" s="10"/>
      <c r="I56" s="631"/>
      <c r="J56" s="643"/>
      <c r="K56" s="523"/>
      <c r="L56" s="627"/>
      <c r="M56" s="523"/>
      <c r="N56" s="627"/>
      <c r="O56" s="215"/>
      <c r="P56" s="627"/>
      <c r="Q56" s="298"/>
      <c r="R56" s="650"/>
      <c r="S56" s="207"/>
    </row>
    <row r="57" spans="1:19" s="63" customFormat="1" ht="9" customHeight="1" x14ac:dyDescent="0.25">
      <c r="A57" s="212"/>
      <c r="B57" s="212"/>
      <c r="C57" s="212"/>
      <c r="D57" s="223"/>
      <c r="E57" s="212"/>
      <c r="F57" s="631"/>
      <c r="G57" s="631"/>
      <c r="H57" s="10"/>
      <c r="I57" s="631"/>
      <c r="J57" s="643"/>
      <c r="K57" s="523"/>
      <c r="L57" s="627"/>
      <c r="M57" s="523"/>
      <c r="N57" s="627"/>
      <c r="O57" s="215"/>
      <c r="P57" s="627"/>
      <c r="Q57" s="298"/>
      <c r="R57" s="650"/>
      <c r="S57" s="207"/>
    </row>
    <row r="58" spans="1:19" s="63" customFormat="1" ht="9" customHeight="1" x14ac:dyDescent="0.25">
      <c r="A58" s="212"/>
      <c r="B58" s="212"/>
      <c r="C58" s="212"/>
      <c r="D58" s="223"/>
      <c r="E58" s="212"/>
      <c r="F58" s="631"/>
      <c r="G58" s="631"/>
      <c r="H58" s="10"/>
      <c r="I58" s="631"/>
      <c r="J58" s="643"/>
      <c r="K58" s="523"/>
      <c r="L58" s="627"/>
      <c r="M58" s="523"/>
      <c r="N58" s="627"/>
      <c r="O58" s="215"/>
      <c r="P58" s="627"/>
      <c r="Q58" s="298"/>
      <c r="R58" s="650"/>
      <c r="S58" s="207"/>
    </row>
    <row r="59" spans="1:19" s="63" customFormat="1" ht="9" customHeight="1" x14ac:dyDescent="0.25">
      <c r="A59" s="212"/>
      <c r="B59" s="212"/>
      <c r="C59" s="212"/>
      <c r="D59" s="223"/>
      <c r="E59" s="212"/>
      <c r="F59" s="631"/>
      <c r="G59" s="631"/>
      <c r="H59" s="10"/>
      <c r="I59" s="631"/>
      <c r="J59" s="643"/>
      <c r="K59" s="523"/>
      <c r="L59" s="627"/>
      <c r="M59" s="523"/>
      <c r="N59" s="627"/>
      <c r="O59" s="215"/>
      <c r="P59" s="627"/>
      <c r="Q59" s="298"/>
      <c r="R59" s="650"/>
      <c r="S59" s="207"/>
    </row>
    <row r="60" spans="1:19" s="63" customFormat="1" ht="9" customHeight="1" x14ac:dyDescent="0.25">
      <c r="A60" s="212"/>
      <c r="B60" s="212"/>
      <c r="C60" s="212"/>
      <c r="D60" s="223"/>
      <c r="E60" s="212"/>
      <c r="F60" s="631"/>
      <c r="G60" s="631"/>
      <c r="H60" s="10"/>
      <c r="I60" s="631"/>
      <c r="J60" s="643"/>
      <c r="K60" s="523"/>
      <c r="L60" s="627"/>
      <c r="M60" s="523"/>
      <c r="N60" s="627"/>
      <c r="O60" s="215"/>
      <c r="P60" s="627"/>
      <c r="Q60" s="298"/>
      <c r="R60" s="650"/>
      <c r="S60" s="207"/>
    </row>
    <row r="61" spans="1:19" s="63" customFormat="1" ht="9" customHeight="1" x14ac:dyDescent="0.25">
      <c r="A61" s="212"/>
      <c r="B61" s="212"/>
      <c r="C61" s="212"/>
      <c r="D61" s="223"/>
      <c r="E61" s="212"/>
      <c r="F61" s="631"/>
      <c r="G61" s="631"/>
      <c r="H61" s="10"/>
      <c r="I61" s="631"/>
      <c r="J61" s="643"/>
      <c r="K61" s="523"/>
      <c r="L61" s="627"/>
      <c r="M61" s="523"/>
      <c r="N61" s="627"/>
      <c r="O61" s="215"/>
      <c r="P61" s="627"/>
      <c r="Q61" s="298"/>
      <c r="R61" s="650"/>
      <c r="S61" s="207"/>
    </row>
    <row r="62" spans="1:19" s="63" customFormat="1" ht="9" customHeight="1" x14ac:dyDescent="0.25">
      <c r="A62" s="212"/>
      <c r="B62" s="212"/>
      <c r="C62" s="212"/>
      <c r="D62" s="223"/>
      <c r="E62" s="212"/>
      <c r="F62" s="631"/>
      <c r="G62" s="631"/>
      <c r="H62" s="10"/>
      <c r="I62" s="631"/>
      <c r="J62" s="643"/>
      <c r="K62" s="523"/>
      <c r="L62" s="627"/>
      <c r="M62" s="523"/>
      <c r="N62" s="627"/>
      <c r="O62" s="215"/>
      <c r="P62" s="627"/>
      <c r="Q62" s="298"/>
      <c r="R62" s="650"/>
      <c r="S62" s="207"/>
    </row>
    <row r="63" spans="1:19" s="63" customFormat="1" ht="9" customHeight="1" x14ac:dyDescent="0.25">
      <c r="A63" s="212"/>
      <c r="B63" s="212"/>
      <c r="C63" s="212"/>
      <c r="D63" s="223"/>
      <c r="E63" s="212"/>
      <c r="F63" s="631"/>
      <c r="G63" s="631"/>
      <c r="H63" s="10"/>
      <c r="I63" s="631"/>
      <c r="J63" s="643"/>
      <c r="K63" s="523"/>
      <c r="L63" s="627"/>
      <c r="M63" s="523"/>
      <c r="N63" s="627"/>
      <c r="O63" s="215"/>
      <c r="P63" s="627"/>
      <c r="Q63" s="298"/>
      <c r="R63" s="650"/>
      <c r="S63" s="207"/>
    </row>
    <row r="64" spans="1:19" s="63" customFormat="1" ht="9" customHeight="1" x14ac:dyDescent="0.25">
      <c r="A64" s="212"/>
      <c r="B64" s="212"/>
      <c r="C64" s="212"/>
      <c r="D64" s="223"/>
      <c r="E64" s="212"/>
      <c r="F64" s="631"/>
      <c r="G64" s="631"/>
      <c r="H64" s="10"/>
      <c r="I64" s="631"/>
      <c r="J64" s="643"/>
      <c r="K64" s="523"/>
      <c r="L64" s="627"/>
      <c r="M64" s="523"/>
      <c r="N64" s="627"/>
      <c r="O64" s="215"/>
      <c r="P64" s="627"/>
      <c r="Q64" s="298"/>
      <c r="R64" s="650"/>
      <c r="S64" s="207"/>
    </row>
    <row r="65" spans="1:19" s="63" customFormat="1" ht="9" customHeight="1" x14ac:dyDescent="0.25">
      <c r="A65" s="212"/>
      <c r="B65" s="212"/>
      <c r="C65" s="212"/>
      <c r="D65" s="223"/>
      <c r="E65" s="212"/>
      <c r="F65" s="631"/>
      <c r="G65" s="631"/>
      <c r="H65" s="10"/>
      <c r="I65" s="631"/>
      <c r="J65" s="643"/>
      <c r="K65" s="523"/>
      <c r="L65" s="627"/>
      <c r="M65" s="523"/>
      <c r="N65" s="627"/>
      <c r="O65" s="215"/>
      <c r="P65" s="627"/>
      <c r="Q65" s="298"/>
      <c r="R65" s="650"/>
      <c r="S65" s="207"/>
    </row>
    <row r="66" spans="1:19" s="63" customFormat="1" ht="9" customHeight="1" x14ac:dyDescent="0.25">
      <c r="A66" s="212"/>
      <c r="B66" s="212"/>
      <c r="C66" s="212"/>
      <c r="D66" s="223"/>
      <c r="E66" s="212"/>
      <c r="F66" s="631"/>
      <c r="G66" s="631"/>
      <c r="H66" s="10"/>
      <c r="I66" s="631"/>
      <c r="J66" s="643"/>
      <c r="K66" s="523"/>
      <c r="L66" s="627"/>
      <c r="M66" s="523"/>
      <c r="N66" s="627"/>
      <c r="O66" s="215"/>
      <c r="P66" s="627"/>
      <c r="Q66" s="298"/>
      <c r="R66" s="650"/>
      <c r="S66" s="207"/>
    </row>
    <row r="67" spans="1:19" s="63" customFormat="1" ht="9" customHeight="1" x14ac:dyDescent="0.25">
      <c r="A67" s="212"/>
      <c r="B67" s="212"/>
      <c r="C67" s="212"/>
      <c r="D67" s="223"/>
      <c r="E67" s="212"/>
      <c r="F67" s="631"/>
      <c r="G67" s="631"/>
      <c r="H67" s="10"/>
      <c r="I67" s="631"/>
      <c r="J67" s="643"/>
      <c r="K67" s="523"/>
      <c r="L67" s="627"/>
      <c r="M67" s="523"/>
      <c r="N67" s="627"/>
      <c r="O67" s="215"/>
      <c r="P67" s="627"/>
      <c r="Q67" s="298"/>
      <c r="R67" s="650"/>
      <c r="S67" s="207"/>
    </row>
    <row r="68" spans="1:19" s="63" customFormat="1" ht="9" customHeight="1" x14ac:dyDescent="0.25">
      <c r="A68" s="212"/>
      <c r="B68" s="212"/>
      <c r="C68" s="212"/>
      <c r="D68" s="223"/>
      <c r="E68" s="212"/>
      <c r="F68" s="631"/>
      <c r="G68" s="631"/>
      <c r="H68" s="10"/>
      <c r="I68" s="631"/>
      <c r="J68" s="643"/>
      <c r="K68" s="523"/>
      <c r="L68" s="627"/>
      <c r="M68" s="523"/>
      <c r="N68" s="627"/>
      <c r="O68" s="215"/>
      <c r="P68" s="627"/>
      <c r="Q68" s="298"/>
      <c r="R68" s="650"/>
      <c r="S68" s="207"/>
    </row>
    <row r="69" spans="1:19" s="63" customFormat="1" ht="9" customHeight="1" x14ac:dyDescent="0.25">
      <c r="A69" s="482"/>
      <c r="B69" s="503"/>
      <c r="C69" s="503"/>
      <c r="D69" s="651"/>
      <c r="E69" s="503"/>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503"/>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3"/>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311"/>
      <c r="F72" s="258">
        <f>IF(D72&gt;$R$79,,UPPER(VLOOKUP(D72,'1D ELO (3)'!$A$7:$L$23,2)))</f>
        <v>0</v>
      </c>
      <c r="G72" s="416"/>
      <c r="H72" s="416"/>
      <c r="I72" s="655"/>
      <c r="J72" s="656" t="s">
        <v>66</v>
      </c>
      <c r="K72" s="262"/>
      <c r="L72" s="263"/>
      <c r="M72" s="262"/>
      <c r="N72" s="264"/>
      <c r="O72" s="265" t="s">
        <v>236</v>
      </c>
      <c r="P72" s="266"/>
      <c r="Q72" s="266"/>
      <c r="R72" s="267"/>
    </row>
    <row r="73" spans="1:19" s="21" customFormat="1" ht="9" customHeight="1" x14ac:dyDescent="0.25">
      <c r="A73" s="268" t="s">
        <v>237</v>
      </c>
      <c r="B73" s="269"/>
      <c r="C73" s="271"/>
      <c r="D73" s="257"/>
      <c r="E73" s="311"/>
      <c r="F73" s="258">
        <f>IF(D72&gt;$R$79,,UPPER(VLOOKUP(D72,'1D ELO (3)'!$A$7:$L$23,8)))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182"/>
      <c r="F74" s="258">
        <f>IF(D74&gt;$R$79,,UPPER(VLOOKUP(D74,'1D ELO (3)'!$A$7:$L$23,2)))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657"/>
      <c r="E75" s="182"/>
      <c r="F75" s="292">
        <f>IF(D74&gt;$R$79,,UPPER(VLOOKUP(D74,'1D ELO (3)'!$A$7:$L$23,8)))</f>
        <v>0</v>
      </c>
      <c r="G75" s="412"/>
      <c r="H75" s="412"/>
      <c r="I75" s="658"/>
      <c r="J75" s="656"/>
      <c r="K75" s="262"/>
      <c r="L75" s="263"/>
      <c r="M75" s="262"/>
      <c r="N75" s="264"/>
      <c r="O75" s="262"/>
      <c r="P75" s="263"/>
      <c r="Q75" s="262"/>
      <c r="R75" s="264"/>
    </row>
    <row r="76" spans="1:19" s="21" customFormat="1" ht="9" customHeight="1" x14ac:dyDescent="0.25">
      <c r="A76" s="281"/>
      <c r="B76" s="282"/>
      <c r="C76" s="283"/>
      <c r="D76" s="183"/>
      <c r="E76" s="282"/>
      <c r="F76" s="20"/>
      <c r="G76" s="19"/>
      <c r="H76" s="19"/>
      <c r="I76" s="659"/>
      <c r="J76" s="656" t="s">
        <v>70</v>
      </c>
      <c r="K76" s="262"/>
      <c r="L76" s="263"/>
      <c r="M76" s="262"/>
      <c r="N76" s="264"/>
      <c r="O76" s="269"/>
      <c r="P76" s="273"/>
      <c r="Q76" s="269"/>
      <c r="R76" s="274"/>
    </row>
    <row r="77" spans="1:19" s="21" customFormat="1" ht="9" customHeight="1" x14ac:dyDescent="0.25">
      <c r="A77" s="284"/>
      <c r="B77" s="19"/>
      <c r="C77" s="280"/>
      <c r="D77" s="183"/>
      <c r="E77" s="182"/>
      <c r="F77" s="20"/>
      <c r="G77" s="19"/>
      <c r="H77" s="19"/>
      <c r="I77" s="659"/>
      <c r="J77" s="656"/>
      <c r="K77" s="262"/>
      <c r="L77" s="263"/>
      <c r="M77" s="262"/>
      <c r="N77" s="264"/>
      <c r="O77" s="265" t="s">
        <v>34</v>
      </c>
      <c r="P77" s="266"/>
      <c r="Q77" s="266"/>
      <c r="R77" s="267"/>
    </row>
    <row r="78" spans="1:19" s="21" customFormat="1" ht="9" customHeight="1" x14ac:dyDescent="0.25">
      <c r="A78" s="284"/>
      <c r="B78" s="19"/>
      <c r="C78" s="286"/>
      <c r="D78" s="183"/>
      <c r="E78" s="285"/>
      <c r="F78" s="20"/>
      <c r="G78" s="19"/>
      <c r="H78" s="19"/>
      <c r="I78" s="659"/>
      <c r="J78" s="656" t="s">
        <v>72</v>
      </c>
      <c r="K78" s="262"/>
      <c r="L78" s="263"/>
      <c r="M78" s="262"/>
      <c r="N78" s="264"/>
      <c r="O78" s="262"/>
      <c r="P78" s="263"/>
      <c r="Q78" s="262"/>
      <c r="R78" s="264"/>
    </row>
    <row r="79" spans="1:19" s="21" customFormat="1" ht="9" customHeight="1" x14ac:dyDescent="0.25">
      <c r="A79" s="287"/>
      <c r="B79" s="288"/>
      <c r="C79" s="290"/>
      <c r="D79" s="660"/>
      <c r="E79" s="289"/>
      <c r="F79" s="661"/>
      <c r="G79" s="288"/>
      <c r="H79" s="288"/>
      <c r="I79" s="662"/>
      <c r="J79" s="663"/>
      <c r="K79" s="269"/>
      <c r="L79" s="273"/>
      <c r="M79" s="269"/>
      <c r="N79" s="274"/>
      <c r="O79" s="269">
        <f>R4</f>
        <v>0</v>
      </c>
      <c r="P79" s="273"/>
      <c r="Q79" s="269"/>
      <c r="R79" s="664">
        <f>MIN(4,'1D ELO (3)'!$P$5)</f>
        <v>0</v>
      </c>
    </row>
    <row r="80" spans="1:19" ht="15.75" customHeight="1" x14ac:dyDescent="0.25"/>
    <row r="81" ht="9" customHeight="1" x14ac:dyDescent="0.25"/>
  </sheetData>
  <mergeCells count="1">
    <mergeCell ref="A4:C4"/>
  </mergeCells>
  <conditionalFormatting sqref="D7 D11 D15 D19 D23 D27 D31 D35">
    <cfRule type="cellIs" dxfId="772" priority="2" operator="lessThan">
      <formula>3</formula>
    </cfRule>
  </conditionalFormatting>
  <conditionalFormatting sqref="E7:F7 E11:F11 E15:F15 E19:F19 E23:F23 E27:F27 E31:F31 E35:F35">
    <cfRule type="cellIs" dxfId="771" priority="3" operator="equal">
      <formula>"Bye"</formula>
    </cfRule>
  </conditionalFormatting>
  <conditionalFormatting sqref="I10 K14 I18 M22 I26 K30 I34 O38:O68">
    <cfRule type="expression" dxfId="770" priority="9">
      <formula>AND($O$1="CU",I10="Umpire")</formula>
    </cfRule>
    <cfRule type="expression" dxfId="769" priority="10">
      <formula>AND($O$1="CU",I10&lt;&gt;"Umpire",J10&lt;&gt;"")</formula>
    </cfRule>
    <cfRule type="expression" dxfId="768" priority="11">
      <formula>AND($O$1="CU",I10&lt;&gt;"Umpire")</formula>
    </cfRule>
  </conditionalFormatting>
  <conditionalFormatting sqref="J10 L14 J18 N22 J26 L30 J34">
    <cfRule type="expression" dxfId="767" priority="4">
      <formula>$O$1="CU"</formula>
    </cfRule>
  </conditionalFormatting>
  <conditionalFormatting sqref="K9 M13 K17 O21 K25 M29 K33 Q37">
    <cfRule type="expression" dxfId="766" priority="7">
      <formula>J10="as"</formula>
    </cfRule>
    <cfRule type="expression" dxfId="765" priority="8">
      <formula>J10="bs"</formula>
    </cfRule>
  </conditionalFormatting>
  <conditionalFormatting sqref="K10 M14 K18 O22 K26 M30 K34 Q38:Q68">
    <cfRule type="expression" dxfId="764" priority="5">
      <formula>J10="as"</formula>
    </cfRule>
    <cfRule type="expression" dxfId="763" priority="6">
      <formula>J10="bs"</formula>
    </cfRule>
  </conditionalFormatting>
  <dataValidations count="1">
    <dataValidation type="list" allowBlank="1" showInputMessage="1" sqref="I10 K14 I18 M22 I26 K30 I34 O38:O68" xr:uid="{00000000-0002-0000-38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58370"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58369"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58372"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58373"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8000"/>
    <pageSetUpPr fitToPage="1"/>
  </sheetPr>
  <dimension ref="A1:U81"/>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I1" s="97"/>
      <c r="J1" s="609"/>
      <c r="K1" s="610" t="s">
        <v>230</v>
      </c>
      <c r="L1" s="610"/>
      <c r="M1" s="611"/>
      <c r="N1" s="609"/>
      <c r="O1" s="609"/>
      <c r="P1" s="609" t="s">
        <v>51</v>
      </c>
      <c r="R1" s="609"/>
    </row>
    <row r="2" spans="1:21" s="172" customFormat="1" ht="13.2" x14ac:dyDescent="0.25">
      <c r="A2" s="583" t="s">
        <v>32</v>
      </c>
      <c r="B2" s="103"/>
      <c r="C2" s="103"/>
      <c r="D2" s="103"/>
      <c r="E2" s="103"/>
      <c r="F2" s="168">
        <f>Altalanos!$C$8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231</v>
      </c>
      <c r="D5" s="58" t="s">
        <v>81</v>
      </c>
      <c r="E5" s="617" t="s">
        <v>39</v>
      </c>
      <c r="F5" s="69" t="s">
        <v>27</v>
      </c>
      <c r="G5" s="69" t="s">
        <v>28</v>
      </c>
      <c r="H5" s="69"/>
      <c r="I5" s="69" t="s">
        <v>38</v>
      </c>
      <c r="J5" s="69"/>
      <c r="K5" s="58" t="s">
        <v>57</v>
      </c>
      <c r="L5" s="618"/>
      <c r="M5" s="58" t="s">
        <v>157</v>
      </c>
      <c r="N5" s="618"/>
      <c r="O5" s="58" t="s">
        <v>82</v>
      </c>
      <c r="P5" s="618"/>
      <c r="Q5" s="58" t="s">
        <v>238</v>
      </c>
      <c r="R5" s="619"/>
    </row>
    <row r="6" spans="1:21" s="195" customFormat="1" ht="9.7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(3)'!$A$7:$P$23,14))</f>
        <v/>
      </c>
      <c r="C7" s="197" t="str">
        <f>IF($D7="","",VLOOKUP($D7,'1D ELO (3)'!$A$7:$P$33,15))</f>
        <v/>
      </c>
      <c r="D7" s="199"/>
      <c r="E7" s="665" t="str">
        <f>UPPER(IF($D7="","",VLOOKUP($D7,'1D ELO (3)'!$A$7:$P$33,5)))</f>
        <v/>
      </c>
      <c r="F7" s="200" t="str">
        <f>UPPER(IF($D7="","",VLOOKUP($D7,'1D ELO (3)'!$A$7:$P$33,2)))</f>
        <v/>
      </c>
      <c r="G7" s="200" t="str">
        <f>IF($D7="","",VLOOKUP($D7,'1D ELO (3)'!$A$7:$P$33,3))</f>
        <v/>
      </c>
      <c r="H7" s="648"/>
      <c r="I7" s="200" t="str">
        <f>IF($D7="","",VLOOKUP($D7,'1D ELO (3)'!$A$7:$P$33,4))</f>
        <v/>
      </c>
      <c r="J7" s="626"/>
      <c r="K7" s="523"/>
      <c r="L7" s="627"/>
      <c r="M7" s="523"/>
      <c r="N7" s="627"/>
      <c r="O7" s="523"/>
      <c r="P7" s="627"/>
      <c r="Q7" s="523"/>
      <c r="R7" s="204"/>
      <c r="S7" s="207"/>
      <c r="U7" s="208" t="str">
        <f>Birók!P21</f>
        <v>Bíró</v>
      </c>
    </row>
    <row r="8" spans="1:21" s="63" customFormat="1" ht="9" customHeight="1" x14ac:dyDescent="0.25">
      <c r="A8" s="628"/>
      <c r="B8" s="210"/>
      <c r="C8" s="210"/>
      <c r="D8" s="210"/>
      <c r="E8" s="665" t="str">
        <f>UPPER(IF($D7="","",VLOOKUP($D7,'1D ELO (3)'!$A$7:$P$33,11)))</f>
        <v/>
      </c>
      <c r="F8" s="200" t="str">
        <f>UPPER(IF($D7="","",VLOOKUP($D7,'1D ELO (3)'!$A$7:$P$33,8)))</f>
        <v/>
      </c>
      <c r="G8" s="200" t="str">
        <f>IF($D7="","",VLOOKUP($D7,'1D ELO (3)'!$A$7:$P$33,9))</f>
        <v/>
      </c>
      <c r="H8" s="648"/>
      <c r="I8" s="200" t="str">
        <f>IF($D7="","",VLOOKUP($D7,'1D ELO (3)'!$A$7:$P$33,10))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(3)'!$A$7:$P$23,14))</f>
        <v/>
      </c>
      <c r="C11" s="197" t="str">
        <f>IF($D11="","",VLOOKUP($D11,'1D ELO (3)'!$A$7:$P$33,15))</f>
        <v/>
      </c>
      <c r="D11" s="199"/>
      <c r="E11" s="637" t="str">
        <f>UPPER(IF($D11="","",VLOOKUP($D11,'1D ELO (3)'!$A$7:$P$33,5)))</f>
        <v/>
      </c>
      <c r="F11" s="219" t="str">
        <f>UPPER(IF($D11="","",VLOOKUP($D11,'1D ELO (3)'!$A$7:$P$33,2)))</f>
        <v/>
      </c>
      <c r="G11" s="219" t="str">
        <f>IF($D11="","",VLOOKUP($D11,'1D ELO (3)'!$A$7:$P$33,3))</f>
        <v/>
      </c>
      <c r="H11" s="638"/>
      <c r="I11" s="219" t="str">
        <f>IF($D11="","",VLOOKUP($D11,'1D ELO (3)'!$A$7:$P$33,4))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(3)'!$A$7:$P$33,11)))</f>
        <v/>
      </c>
      <c r="F12" s="219" t="str">
        <f>UPPER(IF($D11="","",VLOOKUP($D11,'1D ELO (3)'!$A$7:$P$33,8)))</f>
        <v/>
      </c>
      <c r="G12" s="219" t="str">
        <f>IF($D11="","",VLOOKUP($D11,'1D ELO (3)'!$A$7:$P$33,9))</f>
        <v/>
      </c>
      <c r="H12" s="638"/>
      <c r="I12" s="219" t="str">
        <f>IF($D11="","",VLOOKUP($D11,'1D ELO (3)'!$A$7:$P$33,10))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(3)'!$A$7:$P$23,14))</f>
        <v/>
      </c>
      <c r="C15" s="197" t="str">
        <f>IF($D15="","",VLOOKUP($D15,'1D ELO (3)'!$A$7:$P$33,15))</f>
        <v/>
      </c>
      <c r="D15" s="199"/>
      <c r="E15" s="637" t="str">
        <f>UPPER(IF($D15="","",VLOOKUP($D15,'1D ELO (3)'!$A$7:$P$33,5)))</f>
        <v/>
      </c>
      <c r="F15" s="219" t="str">
        <f>UPPER(IF($D15="","",VLOOKUP($D15,'1D ELO (3)'!$A$7:$P$33,2)))</f>
        <v/>
      </c>
      <c r="G15" s="219" t="str">
        <f>IF($D15="","",VLOOKUP($D15,'1D ELO (3)'!$A$7:$P$33,3))</f>
        <v/>
      </c>
      <c r="H15" s="638"/>
      <c r="I15" s="219" t="str">
        <f>IF($D15="","",VLOOKUP($D15,'1D ELO (3)'!$A$7:$P$33,4))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(3)'!$A$7:$P$33,11)))</f>
        <v/>
      </c>
      <c r="F16" s="219" t="str">
        <f>UPPER(IF($D15="","",VLOOKUP($D15,'1D ELO (3)'!$A$7:$P$33,8)))</f>
        <v/>
      </c>
      <c r="G16" s="219" t="str">
        <f>IF($D15="","",VLOOKUP($D15,'1D ELO (3)'!$A$7:$P$33,9))</f>
        <v/>
      </c>
      <c r="H16" s="638"/>
      <c r="I16" s="219" t="str">
        <f>IF($D15="","",VLOOKUP($D15,'1D ELO (3)'!$A$7:$P$33,10))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(3)'!$A$7:$P$23,14))</f>
        <v/>
      </c>
      <c r="C19" s="197" t="str">
        <f>IF($D19="","",VLOOKUP($D19,'1D ELO (3)'!$A$7:$P$33,15))</f>
        <v/>
      </c>
      <c r="D19" s="199"/>
      <c r="E19" s="637" t="str">
        <f>UPPER(IF($D19="","",VLOOKUP($D19,'1D ELO (3)'!$A$7:$P$33,5)))</f>
        <v/>
      </c>
      <c r="F19" s="219" t="str">
        <f>UPPER(IF($D19="","",VLOOKUP($D19,'1D ELO (3)'!$A$7:$P$33,2)))</f>
        <v/>
      </c>
      <c r="G19" s="219" t="str">
        <f>IF($D19="","",VLOOKUP($D19,'1D ELO (3)'!$A$7:$P$33,3))</f>
        <v/>
      </c>
      <c r="H19" s="638"/>
      <c r="I19" s="219" t="str">
        <f>IF($D19="","",VLOOKUP($D19,'1D ELO (3)'!$A$7:$P$33,4))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(3)'!$A$7:$P$33,11)))</f>
        <v/>
      </c>
      <c r="F20" s="219" t="str">
        <f>UPPER(IF($D19="","",VLOOKUP($D19,'1D ELO (3)'!$A$7:$P$33,8)))</f>
        <v/>
      </c>
      <c r="G20" s="219" t="str">
        <f>IF($D19="","",VLOOKUP($D19,'1D ELO (3)'!$A$7:$P$33,9))</f>
        <v/>
      </c>
      <c r="H20" s="638"/>
      <c r="I20" s="219" t="str">
        <f>IF($D19="","",VLOOKUP($D19,'1D ELO (3)'!$A$7:$P$33,10))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316"/>
      <c r="F22" s="631"/>
      <c r="G22" s="631"/>
      <c r="H22" s="10"/>
      <c r="I22" s="631"/>
      <c r="J22" s="643"/>
      <c r="K22" s="523"/>
      <c r="L22" s="627"/>
      <c r="M22" s="215" t="s">
        <v>59</v>
      </c>
      <c r="N22" s="225"/>
      <c r="O22" s="635" t="str">
        <f>UPPER(IF(OR(N22="a",N22="as"),M14,IF(OR(N22="b",N22="bs"),M30,)))</f>
        <v/>
      </c>
      <c r="P22" s="636"/>
      <c r="Q22" s="523"/>
      <c r="R22" s="204"/>
      <c r="S22" s="207"/>
    </row>
    <row r="23" spans="1:19" s="63" customFormat="1" ht="9" customHeight="1" x14ac:dyDescent="0.25">
      <c r="A23" s="623">
        <v>5</v>
      </c>
      <c r="B23" s="197" t="str">
        <f>IF($D23="","",VLOOKUP($D23,'1D ELO (3)'!$A$7:$P$23,14))</f>
        <v/>
      </c>
      <c r="C23" s="197" t="str">
        <f>IF($D23="","",VLOOKUP($D23,'1D ELO (3)'!$A$7:$P$33,15))</f>
        <v/>
      </c>
      <c r="D23" s="199"/>
      <c r="E23" s="665" t="str">
        <f>UPPER(IF($D23="","",VLOOKUP($D23,'1D ELO (3)'!$A$7:$P$33,5)))</f>
        <v/>
      </c>
      <c r="F23" s="200" t="str">
        <f>UPPER(IF($D23="","",VLOOKUP($D23,'1D ELO (3)'!$A$7:$P$33,2)))</f>
        <v/>
      </c>
      <c r="G23" s="200" t="str">
        <f>IF($D23="","",VLOOKUP($D23,'1D ELO (3)'!$A$7:$P$33,3))</f>
        <v/>
      </c>
      <c r="H23" s="648"/>
      <c r="I23" s="200" t="str">
        <f>IF($D23="","",VLOOKUP($D23,'1D ELO (3)'!$A$7:$P$33,4))</f>
        <v/>
      </c>
      <c r="J23" s="626"/>
      <c r="K23" s="523"/>
      <c r="L23" s="627"/>
      <c r="M23" s="523"/>
      <c r="N23" s="640"/>
      <c r="O23" s="523"/>
      <c r="P23" s="640"/>
      <c r="Q23" s="523"/>
      <c r="R23" s="204"/>
      <c r="S23" s="207"/>
    </row>
    <row r="24" spans="1:19" s="63" customFormat="1" ht="9" customHeight="1" x14ac:dyDescent="0.25">
      <c r="A24" s="628"/>
      <c r="B24" s="210"/>
      <c r="C24" s="210"/>
      <c r="D24" s="210"/>
      <c r="E24" s="624" t="str">
        <f>UPPER(IF($D23="","",VLOOKUP($D23,'1D ELO (3)'!$A$7:$P$33,11)))</f>
        <v/>
      </c>
      <c r="F24" s="235" t="str">
        <f>UPPER(IF($D23="","",VLOOKUP($D23,'1D ELO (3)'!$A$7:$P$33,8)))</f>
        <v/>
      </c>
      <c r="G24" s="235" t="str">
        <f>IF($D23="","",VLOOKUP($D23,'1D ELO (3)'!$A$7:$P$33,9))</f>
        <v/>
      </c>
      <c r="H24" s="625"/>
      <c r="I24" s="235" t="str">
        <f>IF($D23="","",VLOOKUP($D23,'1D ELO (3)'!$A$7:$P$33,10))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316"/>
      <c r="F25" s="631"/>
      <c r="G25" s="631"/>
      <c r="H25" s="10"/>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(3)'!$A$7:$P$23,14))</f>
        <v/>
      </c>
      <c r="C27" s="197" t="str">
        <f>IF($D27="","",VLOOKUP($D27,'1D ELO (3)'!$A$7:$P$33,15))</f>
        <v/>
      </c>
      <c r="D27" s="199"/>
      <c r="E27" s="637" t="str">
        <f>UPPER(IF($D27="","",VLOOKUP($D27,'1D ELO (3)'!$A$7:$P$33,5)))</f>
        <v/>
      </c>
      <c r="F27" s="219" t="str">
        <f>UPPER(IF($D27="","",VLOOKUP($D27,'1D ELO (3)'!$A$7:$P$33,2)))</f>
        <v/>
      </c>
      <c r="G27" s="219" t="str">
        <f>IF($D27="","",VLOOKUP($D27,'1D ELO (3)'!$A$7:$P$33,3))</f>
        <v/>
      </c>
      <c r="H27" s="638"/>
      <c r="I27" s="219" t="str">
        <f>IF($D27="","",VLOOKUP($D27,'1D ELO (3)'!$A$7:$P$33,4))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(3)'!$A$7:$P$33,11)))</f>
        <v/>
      </c>
      <c r="F28" s="219" t="str">
        <f>UPPER(IF($D27="","",VLOOKUP($D27,'1D ELO (3)'!$A$7:$P$33,8)))</f>
        <v/>
      </c>
      <c r="G28" s="219" t="str">
        <f>IF($D27="","",VLOOKUP($D27,'1D ELO (3)'!$A$7:$P$33,9))</f>
        <v/>
      </c>
      <c r="H28" s="638"/>
      <c r="I28" s="219" t="str">
        <f>IF($D27="","",VLOOKUP($D27,'1D ELO (3)'!$A$7:$P$33,10))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(3)'!$A$7:$P$23,14))</f>
        <v/>
      </c>
      <c r="C31" s="197" t="str">
        <f>IF($D31="","",VLOOKUP($D31,'1D ELO (3)'!$A$7:$P$33,15))</f>
        <v/>
      </c>
      <c r="D31" s="199"/>
      <c r="E31" s="637" t="str">
        <f>UPPER(IF($D31="","",VLOOKUP($D31,'1D ELO (3)'!$A$7:$P$33,5)))</f>
        <v/>
      </c>
      <c r="F31" s="219" t="str">
        <f>UPPER(IF($D31="","",VLOOKUP($D31,'1D ELO (3)'!$A$7:$P$33,2)))</f>
        <v/>
      </c>
      <c r="G31" s="219" t="str">
        <f>IF($D31="","",VLOOKUP($D31,'1D ELO (3)'!$A$7:$P$33,3))</f>
        <v/>
      </c>
      <c r="H31" s="638"/>
      <c r="I31" s="219" t="str">
        <f>IF($D31="","",VLOOKUP($D31,'1D ELO (3)'!$A$7:$P$33,4))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(3)'!$A$7:$P$33,11)))</f>
        <v/>
      </c>
      <c r="F32" s="219" t="str">
        <f>UPPER(IF($D31="","",VLOOKUP($D31,'1D ELO (3)'!$A$7:$P$33,8)))</f>
        <v/>
      </c>
      <c r="G32" s="219" t="str">
        <f>IF($D31="","",VLOOKUP($D31,'1D ELO (3)'!$A$7:$P$33,9))</f>
        <v/>
      </c>
      <c r="H32" s="638"/>
      <c r="I32" s="219" t="str">
        <f>IF($D31="","",VLOOKUP($D31,'1D ELO (3)'!$A$7:$P$33,10))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8">
        <v>8</v>
      </c>
      <c r="B35" s="197" t="str">
        <f>IF($D35="","",VLOOKUP($D35,'1D ELO (3)'!$A$7:$P$23,14))</f>
        <v/>
      </c>
      <c r="C35" s="197" t="str">
        <f>IF($D35="","",VLOOKUP($D35,'1D ELO (3)'!$A$7:$P$33,15))</f>
        <v/>
      </c>
      <c r="D35" s="199"/>
      <c r="E35" s="637" t="str">
        <f>UPPER(IF($D35="","",VLOOKUP($D35,'1D ELO (3)'!$A$7:$P$33,5)))</f>
        <v/>
      </c>
      <c r="F35" s="219" t="str">
        <f>UPPER(IF($D35="","",VLOOKUP($D35,'1D ELO (3)'!$A$7:$P$33,2)))</f>
        <v/>
      </c>
      <c r="G35" s="219" t="str">
        <f>IF($D35="","",VLOOKUP($D35,'1D ELO (3)'!$A$7:$P$33,3))</f>
        <v/>
      </c>
      <c r="H35" s="638"/>
      <c r="I35" s="219" t="str">
        <f>IF($D35="","",VLOOKUP($D35,'1D ELO (3)'!$A$7:$P$33,4))</f>
        <v/>
      </c>
      <c r="J35" s="639"/>
      <c r="K35" s="523"/>
      <c r="L35" s="627"/>
      <c r="M35" s="526"/>
      <c r="N35" s="633"/>
      <c r="O35" s="523"/>
      <c r="P35" s="640"/>
      <c r="Q35" s="523"/>
      <c r="R35" s="204"/>
      <c r="S35" s="207"/>
    </row>
    <row r="36" spans="1:19" s="63" customFormat="1" ht="9" customHeight="1" x14ac:dyDescent="0.25">
      <c r="A36" s="628"/>
      <c r="B36" s="210"/>
      <c r="C36" s="210"/>
      <c r="D36" s="210"/>
      <c r="E36" s="637" t="str">
        <f>UPPER(IF($D35="","",VLOOKUP($D35,'1D ELO (3)'!$A$7:$P$33,11)))</f>
        <v/>
      </c>
      <c r="F36" s="219" t="str">
        <f>UPPER(IF($D35="","",VLOOKUP($D35,'1D ELO (3)'!$A$7:$P$33,8)))</f>
        <v/>
      </c>
      <c r="G36" s="219" t="str">
        <f>IF($D35="","",VLOOKUP($D35,'1D ELO (3)'!$A$7:$P$33,9))</f>
        <v/>
      </c>
      <c r="H36" s="638"/>
      <c r="I36" s="219" t="str">
        <f>IF($D35="","",VLOOKUP($D35,'1D ELO (3)'!$A$7:$P$33,10))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44">
        <v>9</v>
      </c>
      <c r="B39" s="197" t="str">
        <f>IF($D39="","",VLOOKUP($D39,'1D ELO (3)'!$A$7:$P$23,14))</f>
        <v/>
      </c>
      <c r="C39" s="197" t="str">
        <f>IF($D39="","",VLOOKUP($D39,'1D ELO (3)'!$A$7:$P$33,15))</f>
        <v/>
      </c>
      <c r="D39" s="199"/>
      <c r="E39" s="637" t="str">
        <f>UPPER(IF($D39="","",VLOOKUP($D39,'1D ELO (3)'!$A$7:$P$33,5)))</f>
        <v/>
      </c>
      <c r="F39" s="219" t="str">
        <f>UPPER(IF($D39="","",VLOOKUP($D39,'1D ELO (3)'!$A$7:$P$33,2)))</f>
        <v/>
      </c>
      <c r="G39" s="219" t="str">
        <f>IF($D39="","",VLOOKUP($D39,'1D ELO (3)'!$A$7:$P$33,3))</f>
        <v/>
      </c>
      <c r="H39" s="638"/>
      <c r="I39" s="219" t="str">
        <f>IF($D39="","",VLOOKUP($D39,'1D ELO (3)'!$A$7:$P$33,4))</f>
        <v/>
      </c>
      <c r="J39" s="626"/>
      <c r="K39" s="523"/>
      <c r="L39" s="627"/>
      <c r="M39" s="523"/>
      <c r="N39" s="627"/>
      <c r="O39" s="523"/>
      <c r="P39" s="640"/>
      <c r="Q39" s="526"/>
      <c r="R39" s="204"/>
      <c r="S39" s="207"/>
    </row>
    <row r="40" spans="1:19" s="63" customFormat="1" ht="9" customHeight="1" x14ac:dyDescent="0.25">
      <c r="A40" s="628"/>
      <c r="B40" s="210"/>
      <c r="C40" s="210"/>
      <c r="D40" s="210"/>
      <c r="E40" s="637" t="str">
        <f>UPPER(IF($D39="","",VLOOKUP($D39,'1D ELO (3)'!$A$7:$P$33,11)))</f>
        <v/>
      </c>
      <c r="F40" s="219" t="str">
        <f>UPPER(IF($D39="","",VLOOKUP($D39,'1D ELO (3)'!$A$7:$P$33,8)))</f>
        <v/>
      </c>
      <c r="G40" s="219" t="str">
        <f>IF($D39="","",VLOOKUP($D39,'1D ELO (3)'!$A$7:$P$33,9))</f>
        <v/>
      </c>
      <c r="H40" s="638"/>
      <c r="I40" s="219" t="str">
        <f>IF($D39="","",VLOOKUP($D39,'1D ELO (3)'!$A$7:$P$33,10))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(3)'!$A$7:$P$23,14))</f>
        <v/>
      </c>
      <c r="C43" s="197" t="str">
        <f>IF($D43="","",VLOOKUP($D43,'1D ELO (3)'!$A$7:$P$33,15))</f>
        <v/>
      </c>
      <c r="D43" s="199"/>
      <c r="E43" s="637" t="str">
        <f>UPPER(IF($D43="","",VLOOKUP($D43,'1D ELO (3)'!$A$7:$P$33,5)))</f>
        <v/>
      </c>
      <c r="F43" s="219" t="str">
        <f>UPPER(IF($D43="","",VLOOKUP($D43,'1D ELO (3)'!$A$7:$P$33,2)))</f>
        <v/>
      </c>
      <c r="G43" s="219" t="str">
        <f>IF($D43="","",VLOOKUP($D43,'1D ELO (3)'!$A$7:$P$33,3))</f>
        <v/>
      </c>
      <c r="H43" s="638"/>
      <c r="I43" s="219" t="str">
        <f>IF($D43="","",VLOOKUP($D43,'1D ELO (3)'!$A$7:$P$33,4))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(3)'!$A$7:$P$33,11)))</f>
        <v/>
      </c>
      <c r="F44" s="219" t="str">
        <f>UPPER(IF($D43="","",VLOOKUP($D43,'1D ELO (3)'!$A$7:$P$33,8)))</f>
        <v/>
      </c>
      <c r="G44" s="219" t="str">
        <f>IF($D43="","",VLOOKUP($D43,'1D ELO (3)'!$A$7:$P$33,9))</f>
        <v/>
      </c>
      <c r="H44" s="638"/>
      <c r="I44" s="219" t="str">
        <f>IF($D43="","",VLOOKUP($D43,'1D ELO (3)'!$A$7:$P$33,10))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(3)'!$A$7:$P$23,14))</f>
        <v/>
      </c>
      <c r="C47" s="197" t="str">
        <f>IF($D47="","",VLOOKUP($D47,'1D ELO (3)'!$A$7:$P$33,15))</f>
        <v/>
      </c>
      <c r="D47" s="199"/>
      <c r="E47" s="637" t="str">
        <f>UPPER(IF($D47="","",VLOOKUP($D47,'1D ELO (3)'!$A$7:$P$33,5)))</f>
        <v/>
      </c>
      <c r="F47" s="219" t="str">
        <f>UPPER(IF($D47="","",VLOOKUP($D47,'1D ELO (3)'!$A$7:$P$33,2)))</f>
        <v/>
      </c>
      <c r="G47" s="219" t="str">
        <f>IF($D47="","",VLOOKUP($D47,'1D ELO (3)'!$A$7:$P$33,3))</f>
        <v/>
      </c>
      <c r="H47" s="638"/>
      <c r="I47" s="219" t="str">
        <f>IF($D47="","",VLOOKUP($D47,'1D ELO (3)'!$A$7:$P$33,4))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(3)'!$A$7:$P$33,11)))</f>
        <v/>
      </c>
      <c r="F48" s="219" t="str">
        <f>UPPER(IF($D47="","",VLOOKUP($D47,'1D ELO (3)'!$A$7:$P$33,8)))</f>
        <v/>
      </c>
      <c r="G48" s="219" t="str">
        <f>IF($D47="","",VLOOKUP($D47,'1D ELO (3)'!$A$7:$P$33,9))</f>
        <v/>
      </c>
      <c r="H48" s="638"/>
      <c r="I48" s="219" t="str">
        <f>IF($D47="","",VLOOKUP($D47,'1D ELO (3)'!$A$7:$P$33,10))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316"/>
      <c r="F50" s="631"/>
      <c r="G50" s="631"/>
      <c r="H50" s="10"/>
      <c r="I50" s="215" t="s">
        <v>59</v>
      </c>
      <c r="J50" s="225"/>
      <c r="K50" s="635" t="str">
        <f>UPPER(IF(OR(J50="a",J50="as"),F48,IF(OR(J50="b",J50="bs"),F52,)))</f>
        <v/>
      </c>
      <c r="L50" s="629"/>
      <c r="M50" s="523"/>
      <c r="N50" s="640"/>
      <c r="O50" s="523"/>
      <c r="P50" s="640"/>
      <c r="Q50" s="523"/>
      <c r="R50" s="204"/>
      <c r="S50" s="207"/>
    </row>
    <row r="51" spans="1:19" s="63" customFormat="1" ht="9" customHeight="1" x14ac:dyDescent="0.25">
      <c r="A51" s="669">
        <v>12</v>
      </c>
      <c r="B51" s="197" t="str">
        <f>IF($D51="","",VLOOKUP($D51,'1D ELO (3)'!$A$7:$P$23,14))</f>
        <v/>
      </c>
      <c r="C51" s="197" t="str">
        <f>IF($D51="","",VLOOKUP($D51,'1D ELO (3)'!$A$7:$P$33,15))</f>
        <v/>
      </c>
      <c r="D51" s="199"/>
      <c r="E51" s="665" t="str">
        <f>UPPER(IF($D51="","",VLOOKUP($D51,'1D ELO (3)'!$A$7:$P$33,5)))</f>
        <v/>
      </c>
      <c r="F51" s="200" t="str">
        <f>UPPER(IF($D51="","",VLOOKUP($D51,'1D ELO (3)'!$A$7:$P$33,2)))</f>
        <v/>
      </c>
      <c r="G51" s="200" t="str">
        <f>IF($D51="","",VLOOKUP($D51,'1D ELO (3)'!$A$7:$P$33,3))</f>
        <v/>
      </c>
      <c r="H51" s="648"/>
      <c r="I51" s="200" t="str">
        <f>IF($D51="","",VLOOKUP($D51,'1D ELO (3)'!$A$7:$P$33,4))</f>
        <v/>
      </c>
      <c r="J51" s="639"/>
      <c r="K51" s="523"/>
      <c r="L51" s="627"/>
      <c r="M51" s="526"/>
      <c r="N51" s="645"/>
      <c r="O51" s="523"/>
      <c r="P51" s="640"/>
      <c r="Q51" s="523"/>
      <c r="R51" s="204"/>
      <c r="S51" s="207"/>
    </row>
    <row r="52" spans="1:19" s="63" customFormat="1" ht="9" customHeight="1" x14ac:dyDescent="0.25">
      <c r="A52" s="628"/>
      <c r="B52" s="210"/>
      <c r="C52" s="210"/>
      <c r="D52" s="210"/>
      <c r="E52" s="624" t="str">
        <f>UPPER(IF($D51="","",VLOOKUP($D51,'1D ELO (3)'!$A$7:$P$33,11)))</f>
        <v/>
      </c>
      <c r="F52" s="235" t="str">
        <f>UPPER(IF($D51="","",VLOOKUP($D51,'1D ELO (3)'!$A$7:$P$33,8)))</f>
        <v/>
      </c>
      <c r="G52" s="235" t="str">
        <f>IF($D51="","",VLOOKUP($D51,'1D ELO (3)'!$A$7:$P$33,9))</f>
        <v/>
      </c>
      <c r="H52" s="625"/>
      <c r="I52" s="235" t="str">
        <f>IF($D51="","",VLOOKUP($D51,'1D ELO (3)'!$A$7:$P$33,10))</f>
        <v/>
      </c>
      <c r="J52" s="629"/>
      <c r="K52" s="523"/>
      <c r="L52" s="627"/>
      <c r="M52" s="641"/>
      <c r="N52" s="646"/>
      <c r="O52" s="523"/>
      <c r="P52" s="640"/>
      <c r="Q52" s="523"/>
      <c r="R52" s="204"/>
      <c r="S52" s="207"/>
    </row>
    <row r="53" spans="1:19" s="63" customFormat="1" ht="9" customHeight="1" x14ac:dyDescent="0.25">
      <c r="A53" s="628"/>
      <c r="B53" s="212"/>
      <c r="C53" s="212"/>
      <c r="D53" s="212"/>
      <c r="E53" s="316"/>
      <c r="F53" s="631"/>
      <c r="G53" s="631"/>
      <c r="H53" s="10"/>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(3)'!$A$7:$P$23,14))</f>
        <v/>
      </c>
      <c r="C55" s="197" t="str">
        <f>IF($D55="","",VLOOKUP($D55,'1D ELO (3)'!$A$7:$P$33,15))</f>
        <v/>
      </c>
      <c r="D55" s="199"/>
      <c r="E55" s="637" t="str">
        <f>UPPER(IF($D55="","",VLOOKUP($D55,'1D ELO (3)'!$A$7:$P$33,5)))</f>
        <v/>
      </c>
      <c r="F55" s="219" t="str">
        <f>UPPER(IF($D55="","",VLOOKUP($D55,'1D ELO (3)'!$A$7:$P$33,2)))</f>
        <v/>
      </c>
      <c r="G55" s="219" t="str">
        <f>IF($D55="","",VLOOKUP($D55,'1D ELO (3)'!$A$7:$P$33,3))</f>
        <v/>
      </c>
      <c r="H55" s="638"/>
      <c r="I55" s="219" t="str">
        <f>IF($D55="","",VLOOKUP($D55,'1D ELO (3)'!$A$7:$P$33,4))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(3)'!$A$7:$P$33,11)))</f>
        <v/>
      </c>
      <c r="F56" s="219" t="str">
        <f>UPPER(IF($D55="","",VLOOKUP($D55,'1D ELO (3)'!$A$7:$P$33,8)))</f>
        <v/>
      </c>
      <c r="G56" s="219" t="str">
        <f>IF($D55="","",VLOOKUP($D55,'1D ELO (3)'!$A$7:$P$33,9))</f>
        <v/>
      </c>
      <c r="H56" s="638"/>
      <c r="I56" s="219" t="str">
        <f>IF($D55="","",VLOOKUP($D55,'1D ELO (3)'!$A$7:$P$33,10))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(3)'!$A$7:$P$23,14))</f>
        <v/>
      </c>
      <c r="C59" s="197" t="str">
        <f>IF($D59="","",VLOOKUP($D59,'1D ELO (3)'!$A$7:$P$33,15))</f>
        <v/>
      </c>
      <c r="D59" s="199"/>
      <c r="E59" s="637" t="str">
        <f>UPPER(IF($D59="","",VLOOKUP($D59,'1D ELO (3)'!$A$7:$P$33,5)))</f>
        <v/>
      </c>
      <c r="F59" s="219" t="str">
        <f>UPPER(IF($D59="","",VLOOKUP($D59,'1D ELO (3)'!$A$7:$P$33,2)))</f>
        <v/>
      </c>
      <c r="G59" s="219" t="str">
        <f>IF($D59="","",VLOOKUP($D59,'1D ELO (3)'!$A$7:$P$33,3))</f>
        <v/>
      </c>
      <c r="H59" s="638"/>
      <c r="I59" s="219" t="str">
        <f>IF($D59="","",VLOOKUP($D59,'1D ELO (3)'!$A$7:$P$33,4))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(3)'!$A$7:$P$33,11)))</f>
        <v/>
      </c>
      <c r="F60" s="219" t="str">
        <f>UPPER(IF($D59="","",VLOOKUP($D59,'1D ELO (3)'!$A$7:$P$33,8)))</f>
        <v/>
      </c>
      <c r="G60" s="219" t="str">
        <f>IF($D59="","",VLOOKUP($D59,'1D ELO (3)'!$A$7:$P$33,9))</f>
        <v/>
      </c>
      <c r="H60" s="638"/>
      <c r="I60" s="219" t="str">
        <f>IF($D59="","",VLOOKUP($D59,'1D ELO (3)'!$A$7:$P$33,10))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(3)'!$A$7:$P$23,14))</f>
        <v/>
      </c>
      <c r="C63" s="197" t="str">
        <f>IF($D63="","",VLOOKUP($D63,'1D ELO (3)'!$A$7:$P$33,15))</f>
        <v/>
      </c>
      <c r="D63" s="199"/>
      <c r="E63" s="637" t="str">
        <f>UPPER(IF($D63="","",VLOOKUP($D63,'1D ELO (3)'!$A$7:$P$33,5)))</f>
        <v/>
      </c>
      <c r="F63" s="219" t="str">
        <f>UPPER(IF($D63="","",VLOOKUP($D63,'1D ELO (3)'!$A$7:$P$33,2)))</f>
        <v/>
      </c>
      <c r="G63" s="219" t="str">
        <f>IF($D63="","",VLOOKUP($D63,'1D ELO (3)'!$A$7:$P$33,3))</f>
        <v/>
      </c>
      <c r="H63" s="638"/>
      <c r="I63" s="219" t="str">
        <f>IF($D63="","",VLOOKUP($D63,'1D ELO (3)'!$A$7:$P$33,4))</f>
        <v/>
      </c>
      <c r="J63" s="626"/>
      <c r="K63" s="523"/>
      <c r="L63" s="640"/>
      <c r="M63" s="523"/>
      <c r="N63" s="627"/>
      <c r="O63" s="526"/>
      <c r="P63" s="627"/>
      <c r="Q63" s="523"/>
      <c r="R63" s="204"/>
      <c r="S63" s="207"/>
    </row>
    <row r="64" spans="1:19" s="63" customFormat="1" ht="9" customHeight="1" x14ac:dyDescent="0.25">
      <c r="A64" s="628"/>
      <c r="B64" s="210"/>
      <c r="C64" s="210"/>
      <c r="D64" s="210"/>
      <c r="E64" s="637" t="str">
        <f>UPPER(IF($D63="","",VLOOKUP($D63,'1D ELO (3)'!$A$7:$P$33,11)))</f>
        <v/>
      </c>
      <c r="F64" s="219" t="str">
        <f>UPPER(IF($D63="","",VLOOKUP($D63,'1D ELO (3)'!$A$7:$P$33,8)))</f>
        <v/>
      </c>
      <c r="G64" s="219" t="str">
        <f>IF($D63="","",VLOOKUP($D63,'1D ELO (3)'!$A$7:$P$33,9))</f>
        <v/>
      </c>
      <c r="H64" s="638"/>
      <c r="I64" s="219" t="str">
        <f>IF($D63="","",VLOOKUP($D63,'1D ELO (3)'!$A$7:$P$33,10))</f>
        <v/>
      </c>
      <c r="J64" s="629"/>
      <c r="K64" s="630" t="str">
        <f>IF(J64="a",F63,IF(J64="b",F65,""))</f>
        <v/>
      </c>
      <c r="L64" s="640"/>
      <c r="M64" s="523"/>
      <c r="N64" s="627"/>
      <c r="O64" s="523"/>
      <c r="P64" s="627"/>
      <c r="Q64" s="523"/>
      <c r="R64" s="204"/>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523"/>
      <c r="P65" s="627"/>
      <c r="Q65" s="523"/>
      <c r="R65" s="204"/>
      <c r="S65" s="207"/>
    </row>
    <row r="66" spans="1:19" s="63" customFormat="1" ht="9" customHeight="1" x14ac:dyDescent="0.25">
      <c r="A66" s="628"/>
      <c r="B66" s="212"/>
      <c r="C66" s="212"/>
      <c r="D66" s="212"/>
      <c r="E66" s="316"/>
      <c r="F66" s="523"/>
      <c r="G66" s="523"/>
      <c r="H66" s="10"/>
      <c r="I66" s="215" t="s">
        <v>59</v>
      </c>
      <c r="J66" s="225"/>
      <c r="K66" s="635" t="str">
        <f>UPPER(IF(OR(J66="a",J66="as"),F64,IF(OR(J66="b",J66="bs"),F68,)))</f>
        <v/>
      </c>
      <c r="L66" s="629"/>
      <c r="M66" s="523"/>
      <c r="N66" s="627"/>
      <c r="O66" s="523"/>
      <c r="P66" s="627"/>
      <c r="Q66" s="523"/>
      <c r="R66" s="204"/>
      <c r="S66" s="207"/>
    </row>
    <row r="67" spans="1:19" s="63" customFormat="1" ht="9" customHeight="1" x14ac:dyDescent="0.25">
      <c r="A67" s="669">
        <v>16</v>
      </c>
      <c r="B67" s="197" t="str">
        <f>IF($D67="","",VLOOKUP($D67,'1D ELO (3)'!$A$7:$P$23,14))</f>
        <v/>
      </c>
      <c r="C67" s="197" t="str">
        <f>IF($D67="","",VLOOKUP($D67,'1D ELO (3)'!$A$7:$P$33,15))</f>
        <v/>
      </c>
      <c r="D67" s="199"/>
      <c r="E67" s="665" t="str">
        <f>UPPER(IF($D67="","",VLOOKUP($D67,'1D ELO (3)'!$A$7:$P$33,5)))</f>
        <v/>
      </c>
      <c r="F67" s="200" t="str">
        <f>UPPER(IF($D67="","",VLOOKUP($D67,'1D ELO (3)'!$A$7:$P$33,2)))</f>
        <v/>
      </c>
      <c r="G67" s="200" t="str">
        <f>IF($D67="","",VLOOKUP($D67,'1D ELO (3)'!$A$7:$P$33,3))</f>
        <v/>
      </c>
      <c r="H67" s="648"/>
      <c r="I67" s="200" t="str">
        <f>IF($D67="","",VLOOKUP($D67,'1D ELO (3)'!$A$7:$P$33,4))</f>
        <v/>
      </c>
      <c r="J67" s="639"/>
      <c r="K67" s="523"/>
      <c r="L67" s="627"/>
      <c r="M67" s="526"/>
      <c r="N67" s="633"/>
      <c r="O67" s="523"/>
      <c r="P67" s="627"/>
      <c r="Q67" s="523"/>
      <c r="R67" s="204"/>
      <c r="S67" s="207"/>
    </row>
    <row r="68" spans="1:19" s="63" customFormat="1" ht="9" customHeight="1" x14ac:dyDescent="0.25">
      <c r="A68" s="628"/>
      <c r="B68" s="210"/>
      <c r="C68" s="210"/>
      <c r="D68" s="210"/>
      <c r="E68" s="624" t="str">
        <f>UPPER(IF($D67="","",VLOOKUP($D67,'1D ELO (3)'!$A$7:$P$33,11)))</f>
        <v/>
      </c>
      <c r="F68" s="235" t="str">
        <f>UPPER(IF($D67="","",VLOOKUP($D67,'1D ELO (3)'!$A$7:$P$33,8)))</f>
        <v/>
      </c>
      <c r="G68" s="235" t="str">
        <f>IF($D67="","",VLOOKUP($D67,'1D ELO (3)'!$A$7:$P$33,9))</f>
        <v/>
      </c>
      <c r="H68" s="625"/>
      <c r="I68" s="235" t="str">
        <f>IF($D67="","",VLOOKUP($D67,'1D ELO (3)'!$A$7:$P$33,10))</f>
        <v/>
      </c>
      <c r="J68" s="629"/>
      <c r="K68" s="523"/>
      <c r="L68" s="627"/>
      <c r="M68" s="641"/>
      <c r="N68" s="642"/>
      <c r="O68" s="523"/>
      <c r="P68" s="627"/>
      <c r="Q68" s="523"/>
      <c r="R68" s="204"/>
      <c r="S68" s="207"/>
    </row>
    <row r="69" spans="1:19" s="63" customFormat="1" ht="9" customHeight="1" x14ac:dyDescent="0.25">
      <c r="A69" s="482"/>
      <c r="B69" s="503"/>
      <c r="C69" s="503"/>
      <c r="D69" s="651"/>
      <c r="E69" s="651"/>
      <c r="F69" s="524"/>
      <c r="G69" s="524"/>
      <c r="H69" s="652"/>
      <c r="I69" s="524"/>
      <c r="J69" s="653"/>
      <c r="K69" s="205"/>
      <c r="L69" s="206"/>
      <c r="M69" s="205"/>
      <c r="N69" s="206"/>
      <c r="O69" s="205"/>
      <c r="P69" s="206"/>
      <c r="Q69" s="205"/>
      <c r="R69" s="206"/>
      <c r="S69" s="207"/>
    </row>
    <row r="70" spans="1:19" s="10" customFormat="1" ht="6" customHeight="1" x14ac:dyDescent="0.25">
      <c r="A70" s="482"/>
      <c r="B70" s="503"/>
      <c r="C70" s="503"/>
      <c r="D70" s="651"/>
      <c r="E70" s="651"/>
      <c r="F70" s="524"/>
      <c r="G70" s="524"/>
      <c r="H70" s="652"/>
      <c r="I70" s="524"/>
      <c r="J70" s="653"/>
      <c r="K70" s="205"/>
      <c r="L70" s="206"/>
      <c r="M70" s="307"/>
      <c r="N70" s="308"/>
      <c r="O70" s="307"/>
      <c r="P70" s="308"/>
      <c r="Q70" s="307"/>
      <c r="R70" s="308"/>
      <c r="S70" s="314"/>
    </row>
    <row r="71" spans="1:19" s="21" customFormat="1" ht="10.5" customHeight="1" x14ac:dyDescent="0.25">
      <c r="A71" s="242" t="s">
        <v>54</v>
      </c>
      <c r="B71" s="243"/>
      <c r="C71" s="244"/>
      <c r="D71" s="245" t="s">
        <v>60</v>
      </c>
      <c r="E71" s="245"/>
      <c r="F71" s="246" t="s">
        <v>233</v>
      </c>
      <c r="G71" s="246"/>
      <c r="H71" s="246"/>
      <c r="I71" s="654"/>
      <c r="J71" s="246" t="s">
        <v>60</v>
      </c>
      <c r="K71" s="246" t="s">
        <v>62</v>
      </c>
      <c r="L71" s="248"/>
      <c r="M71" s="246" t="s">
        <v>63</v>
      </c>
      <c r="N71" s="249"/>
      <c r="O71" s="250" t="s">
        <v>234</v>
      </c>
      <c r="P71" s="250"/>
      <c r="Q71" s="251"/>
      <c r="R71" s="252"/>
    </row>
    <row r="72" spans="1:19" s="21" customFormat="1" ht="9" customHeight="1" x14ac:dyDescent="0.25">
      <c r="A72" s="309" t="s">
        <v>235</v>
      </c>
      <c r="B72" s="262"/>
      <c r="C72" s="310"/>
      <c r="D72" s="257">
        <v>1</v>
      </c>
      <c r="E72" s="257"/>
      <c r="F72" s="258">
        <f>IF(D72&gt;$R$79,,UPPER(VLOOKUP(D72,'1D ELO (3)'!$A$7:$L$23,2)))</f>
        <v>0</v>
      </c>
      <c r="G72" s="416"/>
      <c r="H72" s="416"/>
      <c r="I72" s="655"/>
      <c r="J72" s="656" t="s">
        <v>66</v>
      </c>
      <c r="K72" s="262"/>
      <c r="L72" s="263"/>
      <c r="M72" s="262"/>
      <c r="N72" s="264"/>
      <c r="O72" s="265" t="s">
        <v>236</v>
      </c>
      <c r="P72" s="266"/>
      <c r="Q72" s="266"/>
      <c r="R72" s="267"/>
    </row>
    <row r="73" spans="1:19" s="21" customFormat="1" ht="9" customHeight="1" x14ac:dyDescent="0.25">
      <c r="A73" s="268" t="s">
        <v>126</v>
      </c>
      <c r="B73" s="269"/>
      <c r="C73" s="271"/>
      <c r="D73" s="257"/>
      <c r="E73" s="257"/>
      <c r="F73" s="258">
        <f>IF(D72&gt;$R$79,,UPPER(VLOOKUP(D72,'1D ELO (3)'!$A$7:$L$23,8)))</f>
        <v>0</v>
      </c>
      <c r="G73" s="416"/>
      <c r="H73" s="416"/>
      <c r="I73" s="655"/>
      <c r="J73" s="656"/>
      <c r="K73" s="262"/>
      <c r="L73" s="263"/>
      <c r="M73" s="262"/>
      <c r="N73" s="264"/>
      <c r="O73" s="269"/>
      <c r="P73" s="273"/>
      <c r="Q73" s="269"/>
      <c r="R73" s="274"/>
    </row>
    <row r="74" spans="1:19" s="21" customFormat="1" ht="9" customHeight="1" x14ac:dyDescent="0.25">
      <c r="A74" s="275"/>
      <c r="B74" s="276"/>
      <c r="C74" s="278"/>
      <c r="D74" s="257">
        <v>2</v>
      </c>
      <c r="E74" s="257"/>
      <c r="F74" s="258">
        <f>IF(D74&gt;$R$79,,UPPER(VLOOKUP(D74,'1D ELO (3)'!$A$7:$L$23,2)))</f>
        <v>0</v>
      </c>
      <c r="G74" s="416"/>
      <c r="H74" s="416"/>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(3)'!$A$7:$L$23,8)))</f>
        <v>0</v>
      </c>
      <c r="G75" s="416"/>
      <c r="H75" s="416"/>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(3)'!$A$7:$L$23,2)))</f>
        <v>0</v>
      </c>
      <c r="G76" s="416"/>
      <c r="H76" s="416"/>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(3)'!$A$7:$L$23,8)))</f>
        <v>0</v>
      </c>
      <c r="G77" s="416"/>
      <c r="H77" s="416"/>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(3)'!$A$7:$L$23,2)))</f>
        <v>0</v>
      </c>
      <c r="G78" s="416"/>
      <c r="H78" s="416"/>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(3)'!$A$7:$L$23,8)))</f>
        <v>0</v>
      </c>
      <c r="G79" s="412"/>
      <c r="H79" s="412"/>
      <c r="I79" s="658"/>
      <c r="J79" s="663"/>
      <c r="K79" s="269"/>
      <c r="L79" s="273"/>
      <c r="M79" s="269"/>
      <c r="N79" s="274"/>
      <c r="O79" s="269">
        <f>R4</f>
        <v>0</v>
      </c>
      <c r="P79" s="273"/>
      <c r="Q79" s="269"/>
      <c r="R79" s="664">
        <f>MIN(4,'1D ELO (3)'!$P$5)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762" priority="2" operator="lessThan">
      <formula>5</formula>
    </cfRule>
  </conditionalFormatting>
  <conditionalFormatting sqref="E7:F7 E11:F11 E15:F15 E19:F19 E23:F23 E27:F27 E31:F31 E35:F35 E39:F39 E43:F43 E47:F47 E51:F51 E55:F55 E59:F59 E63:F63 E67:F67">
    <cfRule type="cellIs" dxfId="761" priority="3" operator="equal">
      <formula>"Bye"</formula>
    </cfRule>
  </conditionalFormatting>
  <conditionalFormatting sqref="I10 K14 I18 M22 I26 K30 I34 O38 I42 K46 I50 M54 I58 K62 I66">
    <cfRule type="expression" dxfId="760" priority="9">
      <formula>AND($O$1="CU",I10="Umpire")</formula>
    </cfRule>
    <cfRule type="expression" dxfId="759" priority="10">
      <formula>AND($O$1="CU",I10&lt;&gt;"Umpire",J10&lt;&gt;"")</formula>
    </cfRule>
    <cfRule type="expression" dxfId="758" priority="11">
      <formula>AND($O$1="CU",I10&lt;&gt;"Umpire")</formula>
    </cfRule>
  </conditionalFormatting>
  <conditionalFormatting sqref="J10 L14 J18 N22 J26 L30 J34 P38 J42 L46 J50 N54 J58 L62 J66">
    <cfRule type="expression" dxfId="757" priority="4">
      <formula>$O$1="CU"</formula>
    </cfRule>
  </conditionalFormatting>
  <conditionalFormatting sqref="K9 M13 K17 O21 K25 M29 K33 Q37 K41 M45 K49 O53 K57 M61 K65">
    <cfRule type="expression" dxfId="756" priority="7">
      <formula>J10="as"</formula>
    </cfRule>
    <cfRule type="expression" dxfId="755" priority="8">
      <formula>J10="bs"</formula>
    </cfRule>
  </conditionalFormatting>
  <conditionalFormatting sqref="K10 M14 K18 O22 K26 M30 K34 Q38 K42 M46 K50 O54 K58 M62 K66">
    <cfRule type="expression" dxfId="754" priority="5">
      <formula>J10="as"</formula>
    </cfRule>
    <cfRule type="expression" dxfId="753" priority="6">
      <formula>J10="bs"</formula>
    </cfRule>
  </conditionalFormatting>
  <dataValidations count="1">
    <dataValidation type="list" allowBlank="1" showInputMessage="1" sqref="I10 K14 I18 M22 I26 K30 I34 O38 I42 K46 I50 M54 I58 K62 I66" xr:uid="{00000000-0002-0000-39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59394"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59393"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59396"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59397"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8000"/>
  </sheetPr>
  <dimension ref="A1:U154"/>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4.33203125" customWidth="1"/>
    <col min="5" max="5" width="7" style="10" customWidth="1"/>
    <col min="6" max="6" width="10.109375" customWidth="1"/>
    <col min="7" max="7" width="2.6640625" customWidth="1"/>
    <col min="8" max="8" width="6.109375" customWidth="1"/>
    <col min="9" max="9" width="5.88671875" customWidth="1"/>
    <col min="10" max="10" width="1.6640625" style="163" customWidth="1"/>
    <col min="11" max="11" width="10.6640625" customWidth="1"/>
    <col min="12" max="12" width="1.6640625" style="163" customWidth="1"/>
    <col min="13" max="13" width="10.6640625" customWidth="1"/>
    <col min="14" max="14" width="1.6640625" style="164" customWidth="1"/>
    <col min="15" max="15" width="10.6640625" customWidth="1"/>
    <col min="16" max="16" width="1.6640625" style="163" customWidth="1"/>
    <col min="17" max="17" width="10.6640625" customWidth="1"/>
    <col min="18" max="18" width="1.6640625" style="164" customWidth="1"/>
    <col min="21" max="21" width="8.88671875" hidden="1" customWidth="1"/>
    <col min="22" max="22" width="5.6640625" customWidth="1"/>
  </cols>
  <sheetData>
    <row r="1" spans="1:21" s="167" customFormat="1" ht="21.75" customHeight="1" x14ac:dyDescent="0.4">
      <c r="A1" s="96" t="str">
        <f>Altalanos!$A$6</f>
        <v>Diákolimpia / H-B vm</v>
      </c>
      <c r="B1" s="608"/>
      <c r="E1" s="12"/>
      <c r="I1" s="97"/>
      <c r="J1" s="609"/>
      <c r="K1" s="610" t="s">
        <v>230</v>
      </c>
      <c r="L1" s="610"/>
      <c r="M1" s="611"/>
      <c r="N1" s="609"/>
      <c r="O1" s="609"/>
      <c r="P1" s="609"/>
      <c r="R1" s="609"/>
    </row>
    <row r="2" spans="1:21" s="172" customFormat="1" ht="13.2" x14ac:dyDescent="0.25">
      <c r="A2" s="583" t="s">
        <v>32</v>
      </c>
      <c r="B2" s="103"/>
      <c r="C2" s="103"/>
      <c r="D2" s="103"/>
      <c r="E2" s="670"/>
      <c r="F2" s="168">
        <f>Altalanos!$C$8</f>
        <v>0</v>
      </c>
      <c r="G2" s="169"/>
      <c r="J2" s="164"/>
      <c r="K2" s="610"/>
      <c r="L2" s="610"/>
      <c r="M2" s="610"/>
      <c r="N2" s="164"/>
      <c r="P2" s="164"/>
      <c r="R2" s="164"/>
    </row>
    <row r="3" spans="1:21" s="175" customFormat="1" ht="10.5" customHeight="1" x14ac:dyDescent="0.25">
      <c r="A3" s="55" t="s">
        <v>24</v>
      </c>
      <c r="B3" s="55"/>
      <c r="C3" s="55"/>
      <c r="D3" s="55"/>
      <c r="E3" s="55"/>
      <c r="F3" s="55"/>
      <c r="G3" s="55" t="s">
        <v>13</v>
      </c>
      <c r="H3" s="55"/>
      <c r="I3" s="55"/>
      <c r="J3" s="612"/>
      <c r="K3" s="56" t="s">
        <v>35</v>
      </c>
      <c r="L3" s="173"/>
      <c r="M3" s="327"/>
      <c r="N3" s="612"/>
      <c r="O3" s="55"/>
      <c r="P3" s="612"/>
      <c r="Q3" s="55"/>
      <c r="R3" s="613" t="s">
        <v>36</v>
      </c>
    </row>
    <row r="4" spans="1:21" s="181" customFormat="1" ht="11.25" customHeight="1" x14ac:dyDescent="0.25">
      <c r="A4" s="712" t="str">
        <f>Altalanos!$A$10</f>
        <v>2025. 04. 29-30.</v>
      </c>
      <c r="B4" s="712"/>
      <c r="C4" s="712"/>
      <c r="D4" s="614"/>
      <c r="E4" s="614"/>
      <c r="F4" s="614"/>
      <c r="G4" s="176" t="str">
        <f>Altalanos!$C$10</f>
        <v>Berettyóújfalu</v>
      </c>
      <c r="H4" s="615"/>
      <c r="I4" s="614"/>
      <c r="J4" s="616"/>
      <c r="K4" s="179"/>
      <c r="L4" s="178"/>
      <c r="M4" s="180"/>
      <c r="N4" s="616"/>
      <c r="O4" s="614"/>
      <c r="P4" s="616"/>
      <c r="Q4" s="614"/>
      <c r="R4" s="129">
        <f>Altalanos!$E$10</f>
        <v>0</v>
      </c>
    </row>
    <row r="5" spans="1:21" s="175" customFormat="1" ht="9.6" x14ac:dyDescent="0.25">
      <c r="A5" s="285"/>
      <c r="B5" s="58" t="s">
        <v>53</v>
      </c>
      <c r="C5" s="58" t="s">
        <v>239</v>
      </c>
      <c r="D5" s="58" t="s">
        <v>240</v>
      </c>
      <c r="E5" s="58" t="s">
        <v>105</v>
      </c>
      <c r="F5" s="69" t="s">
        <v>27</v>
      </c>
      <c r="G5" s="69" t="s">
        <v>28</v>
      </c>
      <c r="H5" s="69"/>
      <c r="I5" s="69" t="s">
        <v>38</v>
      </c>
      <c r="J5" s="69"/>
      <c r="K5" s="58" t="s">
        <v>57</v>
      </c>
      <c r="L5" s="618"/>
      <c r="M5" s="58" t="s">
        <v>160</v>
      </c>
      <c r="N5" s="618"/>
      <c r="O5" s="58" t="s">
        <v>241</v>
      </c>
      <c r="P5" s="618"/>
      <c r="Q5" s="58" t="s">
        <v>242</v>
      </c>
      <c r="R5" s="619"/>
    </row>
    <row r="6" spans="1:21" s="195" customFormat="1" ht="9.75" customHeight="1" x14ac:dyDescent="0.25">
      <c r="A6" s="466"/>
      <c r="B6" s="190"/>
      <c r="C6" s="190"/>
      <c r="D6" s="190"/>
      <c r="E6" s="190"/>
      <c r="F6" s="620"/>
      <c r="G6" s="620"/>
      <c r="I6" s="620"/>
      <c r="J6" s="621"/>
      <c r="K6" s="190"/>
      <c r="L6" s="621"/>
      <c r="M6" s="190"/>
      <c r="N6" s="621"/>
      <c r="O6" s="190"/>
      <c r="P6" s="621"/>
      <c r="Q6" s="190"/>
      <c r="R6" s="622"/>
    </row>
    <row r="7" spans="1:21" s="63" customFormat="1" ht="10.5" customHeight="1" x14ac:dyDescent="0.25">
      <c r="A7" s="623">
        <v>1</v>
      </c>
      <c r="B7" s="197" t="str">
        <f>IF($D7="","",VLOOKUP($D7,'1D ELO (3)'!$A$7:$P$39,14))</f>
        <v/>
      </c>
      <c r="C7" s="197" t="str">
        <f>IF($D7="","",VLOOKUP($D7,'1D ELO (3)'!$A$7:$P$39,15))</f>
        <v/>
      </c>
      <c r="D7" s="199"/>
      <c r="E7" s="665" t="str">
        <f>UPPER(IF($D7="","",VLOOKUP($D7,'1D ELO (3)'!$A$7:$P$33,5)))</f>
        <v/>
      </c>
      <c r="F7" s="200" t="str">
        <f>UPPER(IF($D7="","",VLOOKUP($D7,'1D ELO (3)'!$A$7:$P$33,2)))</f>
        <v/>
      </c>
      <c r="G7" s="200" t="str">
        <f>IF($D7="","",VLOOKUP($D7,'1D ELO (3)'!$A$7:$P$33,3))</f>
        <v/>
      </c>
      <c r="H7" s="648"/>
      <c r="I7" s="200" t="str">
        <f>IF($D7="","",VLOOKUP($D7,'1D ELO (3)'!$A$7:$P$33,4))</f>
        <v/>
      </c>
      <c r="J7" s="626"/>
      <c r="K7" s="523"/>
      <c r="L7" s="627"/>
      <c r="M7" s="523"/>
      <c r="N7" s="627"/>
      <c r="O7" s="523"/>
      <c r="P7" s="627"/>
      <c r="Q7" s="523"/>
      <c r="R7" s="671" t="s">
        <v>243</v>
      </c>
      <c r="S7" s="207"/>
      <c r="U7" s="208" t="str">
        <f>Birók!P21</f>
        <v>Bíró</v>
      </c>
    </row>
    <row r="8" spans="1:21" s="63" customFormat="1" ht="9" customHeight="1" x14ac:dyDescent="0.25">
      <c r="A8" s="628"/>
      <c r="B8" s="210"/>
      <c r="C8" s="210"/>
      <c r="D8" s="210"/>
      <c r="E8" s="665" t="str">
        <f>UPPER(IF($D7="","",VLOOKUP($D7,'1D ELO (3)'!$A$7:$P$33,11)))</f>
        <v/>
      </c>
      <c r="F8" s="200" t="str">
        <f>UPPER(IF($D7="","",VLOOKUP($D7,'1D ELO (3)'!$A$7:$P$33,8)))</f>
        <v/>
      </c>
      <c r="G8" s="200" t="str">
        <f>IF($D7="","",VLOOKUP($D7,'1D ELO (3)'!$A$7:$P$33,9))</f>
        <v/>
      </c>
      <c r="H8" s="648"/>
      <c r="I8" s="200" t="str">
        <f>IF($D7="","",VLOOKUP($D7,'1D ELO (3)'!$A$7:$P$33,10))</f>
        <v/>
      </c>
      <c r="J8" s="629"/>
      <c r="K8" s="630" t="str">
        <f>IF(J8="a",F7,IF(J8="b",F9,""))</f>
        <v/>
      </c>
      <c r="L8" s="627"/>
      <c r="M8" s="523"/>
      <c r="N8" s="627"/>
      <c r="O8" s="523"/>
      <c r="P8" s="627"/>
      <c r="Q8" s="523"/>
      <c r="R8" s="204"/>
      <c r="S8" s="207"/>
      <c r="U8" s="218" t="str">
        <f>Birók!P22</f>
        <v xml:space="preserve"> </v>
      </c>
    </row>
    <row r="9" spans="1:21" s="63" customFormat="1" ht="9" customHeight="1" x14ac:dyDescent="0.25">
      <c r="A9" s="628"/>
      <c r="B9" s="212"/>
      <c r="C9" s="212"/>
      <c r="D9" s="212"/>
      <c r="E9" s="316"/>
      <c r="F9" s="631"/>
      <c r="G9" s="631"/>
      <c r="H9" s="10"/>
      <c r="I9" s="631"/>
      <c r="J9" s="632"/>
      <c r="K9" s="298" t="str">
        <f>UPPER(IF(OR(J10="a",J10="as"),F7,IF(OR(J10="b",J10="bs"),F11,)))</f>
        <v/>
      </c>
      <c r="L9" s="633"/>
      <c r="M9" s="523"/>
      <c r="N9" s="627"/>
      <c r="O9" s="523"/>
      <c r="P9" s="627"/>
      <c r="Q9" s="523"/>
      <c r="R9" s="204"/>
      <c r="S9" s="207"/>
      <c r="U9" s="218" t="str">
        <f>Birók!P23</f>
        <v xml:space="preserve"> </v>
      </c>
    </row>
    <row r="10" spans="1:21" s="63" customFormat="1" ht="9" customHeight="1" x14ac:dyDescent="0.25">
      <c r="A10" s="628"/>
      <c r="B10" s="212"/>
      <c r="C10" s="212"/>
      <c r="D10" s="212"/>
      <c r="E10" s="211"/>
      <c r="F10" s="631"/>
      <c r="G10" s="631"/>
      <c r="H10" s="634"/>
      <c r="I10" s="528" t="s">
        <v>59</v>
      </c>
      <c r="J10" s="225"/>
      <c r="K10" s="635" t="str">
        <f>UPPER(IF(OR(J10="a",J10="as"),F8,IF(OR(J10="b",J10="bs"),F12,)))</f>
        <v/>
      </c>
      <c r="L10" s="636"/>
      <c r="M10" s="523"/>
      <c r="N10" s="627"/>
      <c r="O10" s="523"/>
      <c r="P10" s="627"/>
      <c r="Q10" s="523"/>
      <c r="R10" s="204"/>
      <c r="S10" s="207"/>
      <c r="U10" s="218" t="str">
        <f>Birók!P24</f>
        <v xml:space="preserve"> </v>
      </c>
    </row>
    <row r="11" spans="1:21" s="63" customFormat="1" ht="9" customHeight="1" x14ac:dyDescent="0.25">
      <c r="A11" s="628">
        <v>2</v>
      </c>
      <c r="B11" s="197" t="str">
        <f>IF($D11="","",VLOOKUP($D11,'1D ELO (3)'!$A$7:$P$39,14))</f>
        <v/>
      </c>
      <c r="C11" s="197" t="str">
        <f>IF($D11="","",VLOOKUP($D11,'1D ELO (3)'!$A$7:$P$39,15))</f>
        <v/>
      </c>
      <c r="D11" s="199"/>
      <c r="E11" s="637" t="str">
        <f>UPPER(IF($D11="","",VLOOKUP($D11,'1D ELO (3)'!$A$7:$P$39,5)))</f>
        <v/>
      </c>
      <c r="F11" s="219" t="str">
        <f>UPPER(IF($D11="","",VLOOKUP($D11,'1D ELO (3)'!$A$7:$P$39,2)))</f>
        <v/>
      </c>
      <c r="G11" s="219" t="str">
        <f>IF($D11="","",VLOOKUP($D11,'1D ELO (3)'!$A$7:$P$39,3))</f>
        <v/>
      </c>
      <c r="H11" s="638"/>
      <c r="I11" s="219" t="str">
        <f>IF($D11="","",VLOOKUP($D11,'1D ELO (3)'!$A$7:$P$39,4))</f>
        <v/>
      </c>
      <c r="J11" s="639"/>
      <c r="K11" s="523"/>
      <c r="L11" s="640"/>
      <c r="M11" s="526"/>
      <c r="N11" s="633"/>
      <c r="O11" s="523"/>
      <c r="P11" s="627"/>
      <c r="Q11" s="523"/>
      <c r="R11" s="204"/>
      <c r="S11" s="207"/>
      <c r="U11" s="218" t="str">
        <f>Birók!P25</f>
        <v xml:space="preserve"> </v>
      </c>
    </row>
    <row r="12" spans="1:21" s="63" customFormat="1" ht="9" customHeight="1" x14ac:dyDescent="0.25">
      <c r="A12" s="628"/>
      <c r="B12" s="210"/>
      <c r="C12" s="210"/>
      <c r="D12" s="210"/>
      <c r="E12" s="637" t="str">
        <f>UPPER(IF($D11="","",VLOOKUP($D11,'1D ELO (3)'!$A$7:$P$33,11)))</f>
        <v/>
      </c>
      <c r="F12" s="219" t="str">
        <f>UPPER(IF($D11="","",VLOOKUP($D11,'1D ELO (3)'!$A$7:$P$33,8)))</f>
        <v/>
      </c>
      <c r="G12" s="219" t="str">
        <f>IF($D11="","",VLOOKUP($D11,'1D ELO (3)'!$A$7:$P$33,9))</f>
        <v/>
      </c>
      <c r="H12" s="638"/>
      <c r="I12" s="219" t="str">
        <f>IF($D11="","",VLOOKUP($D11,'1D ELO (3)'!$A$7:$P$33,10))</f>
        <v/>
      </c>
      <c r="J12" s="629"/>
      <c r="K12" s="523"/>
      <c r="L12" s="640"/>
      <c r="M12" s="641"/>
      <c r="N12" s="642"/>
      <c r="O12" s="523"/>
      <c r="P12" s="627"/>
      <c r="Q12" s="523"/>
      <c r="R12" s="204"/>
      <c r="S12" s="207"/>
      <c r="U12" s="218" t="str">
        <f>Birók!P26</f>
        <v xml:space="preserve"> </v>
      </c>
    </row>
    <row r="13" spans="1:21" s="63" customFormat="1" ht="9" customHeight="1" x14ac:dyDescent="0.25">
      <c r="A13" s="628"/>
      <c r="B13" s="212"/>
      <c r="C13" s="212"/>
      <c r="D13" s="223"/>
      <c r="E13" s="666"/>
      <c r="F13" s="631"/>
      <c r="G13" s="631"/>
      <c r="H13" s="634"/>
      <c r="I13" s="631"/>
      <c r="J13" s="643"/>
      <c r="K13" s="523"/>
      <c r="L13" s="632"/>
      <c r="M13" s="298" t="str">
        <f>UPPER(IF(OR(L14="a",L14="as"),K9,IF(OR(L14="b",L14="bs"),K17,)))</f>
        <v/>
      </c>
      <c r="N13" s="627"/>
      <c r="O13" s="523"/>
      <c r="P13" s="627"/>
      <c r="Q13" s="523"/>
      <c r="R13" s="204"/>
      <c r="S13" s="207"/>
      <c r="U13" s="218" t="str">
        <f>Birók!P27</f>
        <v xml:space="preserve"> </v>
      </c>
    </row>
    <row r="14" spans="1:21" s="63" customFormat="1" ht="9" customHeight="1" x14ac:dyDescent="0.25">
      <c r="A14" s="628"/>
      <c r="B14" s="212"/>
      <c r="C14" s="212"/>
      <c r="D14" s="223"/>
      <c r="E14" s="666"/>
      <c r="F14" s="631"/>
      <c r="G14" s="631"/>
      <c r="H14" s="634"/>
      <c r="I14" s="631"/>
      <c r="J14" s="643"/>
      <c r="K14" s="215" t="s">
        <v>59</v>
      </c>
      <c r="L14" s="225"/>
      <c r="M14" s="635" t="str">
        <f>UPPER(IF(OR(L14="a",L14="as"),K10,IF(OR(L14="b",L14="bs"),K18,)))</f>
        <v/>
      </c>
      <c r="N14" s="636"/>
      <c r="O14" s="523"/>
      <c r="P14" s="627"/>
      <c r="Q14" s="523"/>
      <c r="R14" s="204"/>
      <c r="S14" s="207"/>
      <c r="U14" s="218" t="str">
        <f>Birók!P28</f>
        <v xml:space="preserve"> </v>
      </c>
    </row>
    <row r="15" spans="1:21" s="63" customFormat="1" ht="9" customHeight="1" x14ac:dyDescent="0.25">
      <c r="A15" s="644">
        <v>3</v>
      </c>
      <c r="B15" s="197" t="str">
        <f>IF($D15="","",VLOOKUP($D15,'1D ELO (3)'!$A$7:$P$39,14))</f>
        <v/>
      </c>
      <c r="C15" s="197" t="str">
        <f>IF($D15="","",VLOOKUP($D15,'1D ELO (3)'!$A$7:$P$39,15))</f>
        <v/>
      </c>
      <c r="D15" s="199"/>
      <c r="E15" s="637" t="str">
        <f>UPPER(IF($D15="","",VLOOKUP($D15,'1D ELO (3)'!$A$7:$P$39,5)))</f>
        <v/>
      </c>
      <c r="F15" s="219" t="str">
        <f>UPPER(IF($D15="","",VLOOKUP($D15,'1D ELO (3)'!$A$7:$P$39,2)))</f>
        <v/>
      </c>
      <c r="G15" s="219" t="str">
        <f>IF($D15="","",VLOOKUP($D15,'1D ELO (3)'!$A$7:$P$39,3))</f>
        <v/>
      </c>
      <c r="H15" s="638"/>
      <c r="I15" s="219" t="str">
        <f>IF($D15="","",VLOOKUP($D15,'1D ELO (3)'!$A$7:$P$39,4))</f>
        <v/>
      </c>
      <c r="J15" s="626"/>
      <c r="K15" s="523"/>
      <c r="L15" s="640"/>
      <c r="M15" s="523"/>
      <c r="N15" s="640"/>
      <c r="O15" s="526"/>
      <c r="P15" s="627"/>
      <c r="Q15" s="523"/>
      <c r="R15" s="204"/>
      <c r="S15" s="207"/>
      <c r="U15" s="218" t="str">
        <f>Birók!P29</f>
        <v xml:space="preserve"> </v>
      </c>
    </row>
    <row r="16" spans="1:21" s="63" customFormat="1" ht="9" customHeight="1" x14ac:dyDescent="0.25">
      <c r="A16" s="628"/>
      <c r="B16" s="210"/>
      <c r="C16" s="210"/>
      <c r="D16" s="210"/>
      <c r="E16" s="637" t="str">
        <f>UPPER(IF($D15="","",VLOOKUP($D15,'1D ELO (3)'!$A$7:$P$33,11)))</f>
        <v/>
      </c>
      <c r="F16" s="219" t="str">
        <f>UPPER(IF($D15="","",VLOOKUP($D15,'1D ELO (3)'!$A$7:$P$33,8)))</f>
        <v/>
      </c>
      <c r="G16" s="219" t="str">
        <f>IF($D15="","",VLOOKUP($D15,'1D ELO (3)'!$A$7:$P$33,9))</f>
        <v/>
      </c>
      <c r="H16" s="638"/>
      <c r="I16" s="219" t="str">
        <f>IF($D15="","",VLOOKUP($D15,'1D ELO (3)'!$A$7:$P$33,10))</f>
        <v/>
      </c>
      <c r="J16" s="629"/>
      <c r="K16" s="630" t="str">
        <f>IF(J16="a",F15,IF(J16="b",F17,""))</f>
        <v/>
      </c>
      <c r="L16" s="640"/>
      <c r="M16" s="523"/>
      <c r="N16" s="640"/>
      <c r="O16" s="523"/>
      <c r="P16" s="627"/>
      <c r="Q16" s="523"/>
      <c r="R16" s="204"/>
      <c r="S16" s="207"/>
      <c r="U16" s="301" t="str">
        <f>Birók!P30</f>
        <v>Egyik sem</v>
      </c>
    </row>
    <row r="17" spans="1:19" s="63" customFormat="1" ht="9" customHeight="1" x14ac:dyDescent="0.25">
      <c r="A17" s="628"/>
      <c r="B17" s="212"/>
      <c r="C17" s="212"/>
      <c r="D17" s="223"/>
      <c r="E17" s="666"/>
      <c r="F17" s="631"/>
      <c r="G17" s="631"/>
      <c r="H17" s="634"/>
      <c r="I17" s="631"/>
      <c r="J17" s="632"/>
      <c r="K17" s="298" t="str">
        <f>UPPER(IF(OR(J18="a",J18="as"),F15,IF(OR(J18="b",J18="bs"),F19,)))</f>
        <v/>
      </c>
      <c r="L17" s="645"/>
      <c r="M17" s="523"/>
      <c r="N17" s="640"/>
      <c r="O17" s="523"/>
      <c r="P17" s="627"/>
      <c r="Q17" s="523"/>
      <c r="R17" s="204"/>
      <c r="S17" s="207"/>
    </row>
    <row r="18" spans="1:19" s="63" customFormat="1" ht="9" customHeight="1" x14ac:dyDescent="0.25">
      <c r="A18" s="628"/>
      <c r="B18" s="212"/>
      <c r="C18" s="212"/>
      <c r="D18" s="223"/>
      <c r="E18" s="666"/>
      <c r="F18" s="631"/>
      <c r="G18" s="631"/>
      <c r="H18" s="634"/>
      <c r="I18" s="528" t="s">
        <v>59</v>
      </c>
      <c r="J18" s="225"/>
      <c r="K18" s="635" t="str">
        <f>UPPER(IF(OR(J18="a",J18="as"),F16,IF(OR(J18="b",J18="bs"),F20,)))</f>
        <v/>
      </c>
      <c r="L18" s="629"/>
      <c r="M18" s="523"/>
      <c r="N18" s="640"/>
      <c r="O18" s="523"/>
      <c r="P18" s="627"/>
      <c r="Q18" s="523"/>
      <c r="R18" s="204"/>
      <c r="S18" s="207"/>
    </row>
    <row r="19" spans="1:19" s="63" customFormat="1" ht="9" customHeight="1" x14ac:dyDescent="0.25">
      <c r="A19" s="628">
        <v>4</v>
      </c>
      <c r="B19" s="197" t="str">
        <f>IF($D19="","",VLOOKUP($D19,'1D ELO (3)'!$A$7:$P$39,14))</f>
        <v/>
      </c>
      <c r="C19" s="197" t="str">
        <f>IF($D19="","",VLOOKUP($D19,'1D ELO (3)'!$A$7:$P$39,15))</f>
        <v/>
      </c>
      <c r="D19" s="199"/>
      <c r="E19" s="637" t="str">
        <f>UPPER(IF($D19="","",VLOOKUP($D19,'1D ELO (3)'!$A$7:$P$39,5)))</f>
        <v/>
      </c>
      <c r="F19" s="219" t="str">
        <f>UPPER(IF($D19="","",VLOOKUP($D19,'1D ELO (3)'!$A$7:$P$39,2)))</f>
        <v/>
      </c>
      <c r="G19" s="219" t="str">
        <f>IF($D19="","",VLOOKUP($D19,'1D ELO (3)'!$A$7:$P$39,3))</f>
        <v/>
      </c>
      <c r="H19" s="638"/>
      <c r="I19" s="219" t="str">
        <f>IF($D19="","",VLOOKUP($D19,'1D ELO (3)'!$A$7:$P$39,4))</f>
        <v/>
      </c>
      <c r="J19" s="639"/>
      <c r="K19" s="523"/>
      <c r="L19" s="627"/>
      <c r="M19" s="526"/>
      <c r="N19" s="645"/>
      <c r="O19" s="523"/>
      <c r="P19" s="627"/>
      <c r="Q19" s="523"/>
      <c r="R19" s="204"/>
      <c r="S19" s="207"/>
    </row>
    <row r="20" spans="1:19" s="63" customFormat="1" ht="9" customHeight="1" x14ac:dyDescent="0.25">
      <c r="A20" s="628"/>
      <c r="B20" s="210"/>
      <c r="C20" s="210"/>
      <c r="D20" s="210"/>
      <c r="E20" s="637" t="str">
        <f>UPPER(IF($D19="","",VLOOKUP($D19,'1D ELO (3)'!$A$7:$P$33,11)))</f>
        <v/>
      </c>
      <c r="F20" s="219" t="str">
        <f>UPPER(IF($D19="","",VLOOKUP($D19,'1D ELO (3)'!$A$7:$P$33,8)))</f>
        <v/>
      </c>
      <c r="G20" s="219" t="str">
        <f>IF($D19="","",VLOOKUP($D19,'1D ELO (3)'!$A$7:$P$33,9))</f>
        <v/>
      </c>
      <c r="H20" s="638"/>
      <c r="I20" s="219" t="str">
        <f>IF($D19="","",VLOOKUP($D19,'1D ELO (3)'!$A$7:$P$33,10))</f>
        <v/>
      </c>
      <c r="J20" s="629"/>
      <c r="K20" s="523"/>
      <c r="L20" s="627"/>
      <c r="M20" s="641"/>
      <c r="N20" s="646"/>
      <c r="O20" s="523"/>
      <c r="P20" s="627"/>
      <c r="Q20" s="523"/>
      <c r="R20" s="204"/>
      <c r="S20" s="207"/>
    </row>
    <row r="21" spans="1:19" s="63" customFormat="1" ht="9" customHeight="1" x14ac:dyDescent="0.25">
      <c r="A21" s="628"/>
      <c r="B21" s="212"/>
      <c r="C21" s="212"/>
      <c r="D21" s="212"/>
      <c r="E21" s="211"/>
      <c r="F21" s="631"/>
      <c r="G21" s="631"/>
      <c r="H21" s="634"/>
      <c r="I21" s="631"/>
      <c r="J21" s="643"/>
      <c r="K21" s="523"/>
      <c r="L21" s="627"/>
      <c r="M21" s="523"/>
      <c r="N21" s="632"/>
      <c r="O21" s="298" t="str">
        <f>UPPER(IF(OR(N22="a",N22="as"),M13,IF(OR(N22="b",N22="bs"),M29,)))</f>
        <v/>
      </c>
      <c r="P21" s="627"/>
      <c r="Q21" s="523"/>
      <c r="R21" s="204"/>
      <c r="S21" s="207"/>
    </row>
    <row r="22" spans="1:19" s="63" customFormat="1" ht="9" customHeight="1" x14ac:dyDescent="0.25">
      <c r="A22" s="628"/>
      <c r="B22" s="212"/>
      <c r="C22" s="212"/>
      <c r="D22" s="212"/>
      <c r="E22" s="211"/>
      <c r="F22" s="631"/>
      <c r="G22" s="631"/>
      <c r="H22" s="634"/>
      <c r="I22" s="631"/>
      <c r="J22" s="643"/>
      <c r="K22" s="523"/>
      <c r="L22" s="627"/>
      <c r="M22" s="215" t="s">
        <v>59</v>
      </c>
      <c r="N22" s="225"/>
      <c r="O22" s="635" t="str">
        <f>UPPER(IF(OR(N22="a",N22="as"),M14,IF(OR(N22="b",N22="bs"),M30,)))</f>
        <v/>
      </c>
      <c r="P22" s="636"/>
      <c r="Q22" s="523"/>
      <c r="R22" s="204"/>
      <c r="S22" s="207"/>
    </row>
    <row r="23" spans="1:19" s="63" customFormat="1" ht="9" customHeight="1" x14ac:dyDescent="0.25">
      <c r="A23" s="628">
        <v>5</v>
      </c>
      <c r="B23" s="197" t="str">
        <f>IF($D23="","",VLOOKUP($D23,'1D ELO (3)'!$A$7:$P$39,14))</f>
        <v/>
      </c>
      <c r="C23" s="197" t="str">
        <f>IF($D23="","",VLOOKUP($D23,'1D ELO (3)'!$A$7:$P$39,15))</f>
        <v/>
      </c>
      <c r="D23" s="199"/>
      <c r="E23" s="637" t="str">
        <f>UPPER(IF($D23="","",VLOOKUP($D23,'1D ELO (3)'!$A$7:$P$39,5)))</f>
        <v/>
      </c>
      <c r="F23" s="219" t="str">
        <f>UPPER(IF($D23="","",VLOOKUP($D23,'1D ELO (3)'!$A$7:$P$39,2)))</f>
        <v/>
      </c>
      <c r="G23" s="219" t="str">
        <f>IF($D23="","",VLOOKUP($D23,'1D ELO (3)'!$A$7:$P$39,3))</f>
        <v/>
      </c>
      <c r="H23" s="638"/>
      <c r="I23" s="219" t="str">
        <f>IF($D23="","",VLOOKUP($D23,'1D ELO (3)'!$A$7:$P$39,4))</f>
        <v/>
      </c>
      <c r="J23" s="626"/>
      <c r="K23" s="523"/>
      <c r="L23" s="627"/>
      <c r="M23" s="523"/>
      <c r="N23" s="640"/>
      <c r="O23" s="523"/>
      <c r="P23" s="640"/>
      <c r="Q23" s="523"/>
      <c r="R23" s="204"/>
      <c r="S23" s="207"/>
    </row>
    <row r="24" spans="1:19" s="63" customFormat="1" ht="9" customHeight="1" x14ac:dyDescent="0.25">
      <c r="A24" s="628"/>
      <c r="B24" s="210"/>
      <c r="C24" s="210"/>
      <c r="D24" s="210"/>
      <c r="E24" s="637" t="str">
        <f>UPPER(IF($D23="","",VLOOKUP($D23,'1D ELO (3)'!$A$7:$P$33,11)))</f>
        <v/>
      </c>
      <c r="F24" s="219" t="str">
        <f>UPPER(IF($D23="","",VLOOKUP($D23,'1D ELO (3)'!$A$7:$P$33,8)))</f>
        <v/>
      </c>
      <c r="G24" s="219" t="str">
        <f>IF($D23="","",VLOOKUP($D23,'1D ELO (3)'!$A$7:$P$33,9))</f>
        <v/>
      </c>
      <c r="H24" s="638"/>
      <c r="I24" s="219" t="str">
        <f>IF($D23="","",VLOOKUP($D23,'1D ELO (3)'!$A$7:$P$33,10))</f>
        <v/>
      </c>
      <c r="J24" s="629"/>
      <c r="K24" s="630" t="str">
        <f>IF(J24="a",F23,IF(J24="b",F25,""))</f>
        <v/>
      </c>
      <c r="L24" s="627"/>
      <c r="M24" s="523"/>
      <c r="N24" s="640"/>
      <c r="O24" s="523"/>
      <c r="P24" s="640"/>
      <c r="Q24" s="523"/>
      <c r="R24" s="204"/>
      <c r="S24" s="207"/>
    </row>
    <row r="25" spans="1:19" s="63" customFormat="1" ht="9" customHeight="1" x14ac:dyDescent="0.25">
      <c r="A25" s="628"/>
      <c r="B25" s="212"/>
      <c r="C25" s="212"/>
      <c r="D25" s="212"/>
      <c r="E25" s="211"/>
      <c r="F25" s="631"/>
      <c r="G25" s="631"/>
      <c r="H25" s="634"/>
      <c r="I25" s="631"/>
      <c r="J25" s="632"/>
      <c r="K25" s="298" t="str">
        <f>UPPER(IF(OR(J26="a",J26="as"),F23,IF(OR(J26="b",J26="bs"),F27,)))</f>
        <v/>
      </c>
      <c r="L25" s="633"/>
      <c r="M25" s="523"/>
      <c r="N25" s="640"/>
      <c r="O25" s="523"/>
      <c r="P25" s="640"/>
      <c r="Q25" s="523"/>
      <c r="R25" s="204"/>
      <c r="S25" s="207"/>
    </row>
    <row r="26" spans="1:19" s="63" customFormat="1" ht="9" customHeight="1" x14ac:dyDescent="0.25">
      <c r="A26" s="628"/>
      <c r="B26" s="212"/>
      <c r="C26" s="212"/>
      <c r="D26" s="212"/>
      <c r="E26" s="211"/>
      <c r="F26" s="631"/>
      <c r="G26" s="631"/>
      <c r="H26" s="634"/>
      <c r="I26" s="528" t="s">
        <v>59</v>
      </c>
      <c r="J26" s="225"/>
      <c r="K26" s="635" t="str">
        <f>UPPER(IF(OR(J26="a",J26="as"),F24,IF(OR(J26="b",J26="bs"),F28,)))</f>
        <v/>
      </c>
      <c r="L26" s="636"/>
      <c r="M26" s="523"/>
      <c r="N26" s="640"/>
      <c r="O26" s="523"/>
      <c r="P26" s="640"/>
      <c r="Q26" s="523"/>
      <c r="R26" s="204"/>
      <c r="S26" s="207"/>
    </row>
    <row r="27" spans="1:19" s="63" customFormat="1" ht="9" customHeight="1" x14ac:dyDescent="0.25">
      <c r="A27" s="628">
        <v>6</v>
      </c>
      <c r="B27" s="197" t="str">
        <f>IF($D27="","",VLOOKUP($D27,'1D ELO (3)'!$A$7:$P$39,14))</f>
        <v/>
      </c>
      <c r="C27" s="197" t="str">
        <f>IF($D27="","",VLOOKUP($D27,'1D ELO (3)'!$A$7:$P$39,15))</f>
        <v/>
      </c>
      <c r="D27" s="199"/>
      <c r="E27" s="637" t="str">
        <f>UPPER(IF($D27="","",VLOOKUP($D27,'1D ELO (3)'!$A$7:$P$39,5)))</f>
        <v/>
      </c>
      <c r="F27" s="219" t="str">
        <f>UPPER(IF($D27="","",VLOOKUP($D27,'1D ELO (3)'!$A$7:$P$39,2)))</f>
        <v/>
      </c>
      <c r="G27" s="219" t="str">
        <f>IF($D27="","",VLOOKUP($D27,'1D ELO (3)'!$A$7:$P$39,3))</f>
        <v/>
      </c>
      <c r="H27" s="638"/>
      <c r="I27" s="219" t="str">
        <f>IF($D27="","",VLOOKUP($D27,'1D ELO (3)'!$A$7:$P$39,4))</f>
        <v/>
      </c>
      <c r="J27" s="639"/>
      <c r="K27" s="523"/>
      <c r="L27" s="640"/>
      <c r="M27" s="526"/>
      <c r="N27" s="645"/>
      <c r="O27" s="523"/>
      <c r="P27" s="640"/>
      <c r="Q27" s="523"/>
      <c r="R27" s="204"/>
      <c r="S27" s="207"/>
    </row>
    <row r="28" spans="1:19" s="63" customFormat="1" ht="9" customHeight="1" x14ac:dyDescent="0.25">
      <c r="A28" s="628"/>
      <c r="B28" s="210"/>
      <c r="C28" s="210"/>
      <c r="D28" s="210"/>
      <c r="E28" s="637" t="str">
        <f>UPPER(IF($D27="","",VLOOKUP($D27,'1D ELO (3)'!$A$7:$P$33,11)))</f>
        <v/>
      </c>
      <c r="F28" s="219" t="str">
        <f>UPPER(IF($D27="","",VLOOKUP($D27,'1D ELO (3)'!$A$7:$P$33,8)))</f>
        <v/>
      </c>
      <c r="G28" s="219" t="str">
        <f>IF($D27="","",VLOOKUP($D27,'1D ELO (3)'!$A$7:$P$33,9))</f>
        <v/>
      </c>
      <c r="H28" s="638"/>
      <c r="I28" s="219" t="str">
        <f>IF($D27="","",VLOOKUP($D27,'1D ELO (3)'!$A$7:$P$33,10))</f>
        <v/>
      </c>
      <c r="J28" s="629"/>
      <c r="K28" s="523"/>
      <c r="L28" s="640"/>
      <c r="M28" s="641"/>
      <c r="N28" s="646"/>
      <c r="O28" s="523"/>
      <c r="P28" s="640"/>
      <c r="Q28" s="523"/>
      <c r="R28" s="204"/>
      <c r="S28" s="207"/>
    </row>
    <row r="29" spans="1:19" s="63" customFormat="1" ht="9" customHeight="1" x14ac:dyDescent="0.25">
      <c r="A29" s="628"/>
      <c r="B29" s="212"/>
      <c r="C29" s="212"/>
      <c r="D29" s="223"/>
      <c r="E29" s="666"/>
      <c r="F29" s="631"/>
      <c r="G29" s="631"/>
      <c r="H29" s="634"/>
      <c r="I29" s="631"/>
      <c r="J29" s="643"/>
      <c r="K29" s="523"/>
      <c r="L29" s="632"/>
      <c r="M29" s="298" t="str">
        <f>UPPER(IF(OR(L30="a",L30="as"),K25,IF(OR(L30="b",L30="bs"),K33,)))</f>
        <v/>
      </c>
      <c r="N29" s="640"/>
      <c r="O29" s="523"/>
      <c r="P29" s="640"/>
      <c r="Q29" s="523"/>
      <c r="R29" s="204"/>
      <c r="S29" s="207"/>
    </row>
    <row r="30" spans="1:19" s="63" customFormat="1" ht="9" customHeight="1" x14ac:dyDescent="0.25">
      <c r="A30" s="628"/>
      <c r="B30" s="212"/>
      <c r="C30" s="212"/>
      <c r="D30" s="223"/>
      <c r="E30" s="666"/>
      <c r="F30" s="631"/>
      <c r="G30" s="631"/>
      <c r="H30" s="634"/>
      <c r="I30" s="631"/>
      <c r="J30" s="643"/>
      <c r="K30" s="215" t="s">
        <v>59</v>
      </c>
      <c r="L30" s="225"/>
      <c r="M30" s="635" t="str">
        <f>UPPER(IF(OR(L30="a",L30="as"),K26,IF(OR(L30="b",L30="bs"),K34,)))</f>
        <v/>
      </c>
      <c r="N30" s="629"/>
      <c r="O30" s="523"/>
      <c r="P30" s="640"/>
      <c r="Q30" s="523"/>
      <c r="R30" s="204"/>
      <c r="S30" s="207"/>
    </row>
    <row r="31" spans="1:19" s="63" customFormat="1" ht="9" customHeight="1" x14ac:dyDescent="0.25">
      <c r="A31" s="644">
        <v>7</v>
      </c>
      <c r="B31" s="197" t="str">
        <f>IF($D31="","",VLOOKUP($D31,'1D ELO (3)'!$A$7:$P$39,14))</f>
        <v/>
      </c>
      <c r="C31" s="197" t="str">
        <f>IF($D31="","",VLOOKUP($D31,'1D ELO (3)'!$A$7:$P$39,15))</f>
        <v/>
      </c>
      <c r="D31" s="199"/>
      <c r="E31" s="637" t="str">
        <f>UPPER(IF($D31="","",VLOOKUP($D31,'1D ELO (3)'!$A$7:$P$39,5)))</f>
        <v/>
      </c>
      <c r="F31" s="219" t="str">
        <f>UPPER(IF($D31="","",VLOOKUP($D31,'1D ELO (3)'!$A$7:$P$39,2)))</f>
        <v/>
      </c>
      <c r="G31" s="219" t="str">
        <f>IF($D31="","",VLOOKUP($D31,'1D ELO (3)'!$A$7:$P$39,3))</f>
        <v/>
      </c>
      <c r="H31" s="638"/>
      <c r="I31" s="219" t="str">
        <f>IF($D31="","",VLOOKUP($D31,'1D ELO (3)'!$A$7:$P$39,4))</f>
        <v/>
      </c>
      <c r="J31" s="626"/>
      <c r="K31" s="523"/>
      <c r="L31" s="640"/>
      <c r="M31" s="523"/>
      <c r="N31" s="627"/>
      <c r="O31" s="526"/>
      <c r="P31" s="640"/>
      <c r="Q31" s="523"/>
      <c r="R31" s="204"/>
      <c r="S31" s="207"/>
    </row>
    <row r="32" spans="1:19" s="63" customFormat="1" ht="9" customHeight="1" x14ac:dyDescent="0.25">
      <c r="A32" s="628"/>
      <c r="B32" s="210"/>
      <c r="C32" s="210"/>
      <c r="D32" s="210"/>
      <c r="E32" s="637" t="str">
        <f>UPPER(IF($D31="","",VLOOKUP($D31,'1D ELO (3)'!$A$7:$P$33,11)))</f>
        <v/>
      </c>
      <c r="F32" s="219" t="str">
        <f>UPPER(IF($D31="","",VLOOKUP($D31,'1D ELO (3)'!$A$7:$P$33,8)))</f>
        <v/>
      </c>
      <c r="G32" s="219" t="str">
        <f>IF($D31="","",VLOOKUP($D31,'1D ELO (3)'!$A$7:$P$33,9))</f>
        <v/>
      </c>
      <c r="H32" s="638"/>
      <c r="I32" s="219" t="str">
        <f>IF($D31="","",VLOOKUP($D31,'1D ELO (3)'!$A$7:$P$33,10))</f>
        <v/>
      </c>
      <c r="J32" s="629"/>
      <c r="K32" s="630" t="str">
        <f>IF(J32="a",F31,IF(J32="b",F33,""))</f>
        <v/>
      </c>
      <c r="L32" s="640"/>
      <c r="M32" s="523"/>
      <c r="N32" s="627"/>
      <c r="O32" s="523"/>
      <c r="P32" s="640"/>
      <c r="Q32" s="523"/>
      <c r="R32" s="204"/>
      <c r="S32" s="207"/>
    </row>
    <row r="33" spans="1:19" s="63" customFormat="1" ht="9" customHeight="1" x14ac:dyDescent="0.25">
      <c r="A33" s="628"/>
      <c r="B33" s="212"/>
      <c r="C33" s="212"/>
      <c r="D33" s="223"/>
      <c r="E33" s="666"/>
      <c r="F33" s="631"/>
      <c r="G33" s="631"/>
      <c r="H33" s="634"/>
      <c r="I33" s="631"/>
      <c r="J33" s="632"/>
      <c r="K33" s="298" t="str">
        <f>UPPER(IF(OR(J34="a",J34="as"),F31,IF(OR(J34="b",J34="bs"),F35,)))</f>
        <v/>
      </c>
      <c r="L33" s="645"/>
      <c r="M33" s="523"/>
      <c r="N33" s="627"/>
      <c r="O33" s="523"/>
      <c r="P33" s="640"/>
      <c r="Q33" s="523"/>
      <c r="R33" s="204"/>
      <c r="S33" s="207"/>
    </row>
    <row r="34" spans="1:19" s="63" customFormat="1" ht="9" customHeight="1" x14ac:dyDescent="0.25">
      <c r="A34" s="628"/>
      <c r="B34" s="212"/>
      <c r="C34" s="212"/>
      <c r="D34" s="223"/>
      <c r="E34" s="666"/>
      <c r="F34" s="631"/>
      <c r="G34" s="631"/>
      <c r="H34" s="634"/>
      <c r="I34" s="528" t="s">
        <v>59</v>
      </c>
      <c r="J34" s="225"/>
      <c r="K34" s="635" t="str">
        <f>UPPER(IF(OR(J34="a",J34="as"),F32,IF(OR(J34="b",J34="bs"),F36,)))</f>
        <v/>
      </c>
      <c r="L34" s="629"/>
      <c r="M34" s="523"/>
      <c r="N34" s="627"/>
      <c r="O34" s="523"/>
      <c r="P34" s="640"/>
      <c r="Q34" s="523"/>
      <c r="R34" s="204"/>
      <c r="S34" s="207"/>
    </row>
    <row r="35" spans="1:19" s="63" customFormat="1" ht="9" customHeight="1" x14ac:dyDescent="0.25">
      <c r="A35" s="623">
        <v>8</v>
      </c>
      <c r="B35" s="197" t="str">
        <f>IF($D35="","",VLOOKUP($D35,'1D ELO (3)'!$A$7:$P$39,14))</f>
        <v/>
      </c>
      <c r="C35" s="197" t="str">
        <f>IF($D35="","",VLOOKUP($D35,'1D ELO (3)'!$A$7:$P$39,15))</f>
        <v/>
      </c>
      <c r="D35" s="199"/>
      <c r="E35" s="624" t="str">
        <f>UPPER(IF($D35="","",VLOOKUP($D35,'1D ELO (3)'!$A$7:$P$39,5)))</f>
        <v/>
      </c>
      <c r="F35" s="235" t="str">
        <f>UPPER(IF($D35="","",VLOOKUP($D35,'1D ELO (3)'!$A$7:$P$39,2)))</f>
        <v/>
      </c>
      <c r="G35" s="235" t="str">
        <f>IF($D35="","",VLOOKUP($D35,'1D ELO (3)'!$A$7:$P$39,3))</f>
        <v/>
      </c>
      <c r="H35" s="625"/>
      <c r="I35" s="235" t="str">
        <f>IF($D35="","",VLOOKUP($D35,'1D ELO (3)'!$A$7:$P$39,4))</f>
        <v/>
      </c>
      <c r="J35" s="639"/>
      <c r="K35" s="523"/>
      <c r="L35" s="627"/>
      <c r="M35" s="526"/>
      <c r="N35" s="633"/>
      <c r="O35" s="523"/>
      <c r="P35" s="640"/>
      <c r="Q35" s="523"/>
      <c r="R35" s="204"/>
      <c r="S35" s="207"/>
    </row>
    <row r="36" spans="1:19" s="63" customFormat="1" ht="9" customHeight="1" x14ac:dyDescent="0.25">
      <c r="A36" s="628"/>
      <c r="B36" s="210"/>
      <c r="C36" s="210"/>
      <c r="D36" s="210"/>
      <c r="E36" s="624" t="str">
        <f>UPPER(IF($D35="","",VLOOKUP($D35,'1D ELO (3)'!$A$7:$P$33,11)))</f>
        <v/>
      </c>
      <c r="F36" s="235" t="str">
        <f>UPPER(IF($D35="","",VLOOKUP($D35,'1D ELO (3)'!$A$7:$P$33,8)))</f>
        <v/>
      </c>
      <c r="G36" s="235" t="str">
        <f>IF($D35="","",VLOOKUP($D35,'1D ELO (3)'!$A$7:$P$33,9))</f>
        <v/>
      </c>
      <c r="H36" s="625"/>
      <c r="I36" s="235" t="str">
        <f>IF($D35="","",VLOOKUP($D35,'1D ELO (3)'!$A$7:$P$33,10))</f>
        <v/>
      </c>
      <c r="J36" s="629"/>
      <c r="K36" s="523"/>
      <c r="L36" s="627"/>
      <c r="M36" s="641"/>
      <c r="N36" s="642"/>
      <c r="O36" s="523"/>
      <c r="P36" s="640"/>
      <c r="Q36" s="523"/>
      <c r="R36" s="204"/>
      <c r="S36" s="207"/>
    </row>
    <row r="37" spans="1:19" s="63" customFormat="1" ht="9" customHeight="1" x14ac:dyDescent="0.25">
      <c r="A37" s="628"/>
      <c r="B37" s="212"/>
      <c r="C37" s="212"/>
      <c r="D37" s="223"/>
      <c r="E37" s="666"/>
      <c r="F37" s="631"/>
      <c r="G37" s="631"/>
      <c r="H37" s="634"/>
      <c r="I37" s="631"/>
      <c r="J37" s="643"/>
      <c r="K37" s="523"/>
      <c r="L37" s="627"/>
      <c r="M37" s="523"/>
      <c r="N37" s="627"/>
      <c r="O37" s="627"/>
      <c r="P37" s="632"/>
      <c r="Q37" s="298" t="str">
        <f>UPPER(IF(OR(P38="a",P38="as"),O21,IF(OR(P38="b",P38="bs"),O53,)))</f>
        <v/>
      </c>
      <c r="R37" s="650"/>
      <c r="S37" s="207"/>
    </row>
    <row r="38" spans="1:19" s="63" customFormat="1" ht="9" customHeight="1" x14ac:dyDescent="0.25">
      <c r="A38" s="628"/>
      <c r="B38" s="212"/>
      <c r="C38" s="212"/>
      <c r="D38" s="223"/>
      <c r="E38" s="666"/>
      <c r="F38" s="631"/>
      <c r="G38" s="631"/>
      <c r="H38" s="634"/>
      <c r="I38" s="631"/>
      <c r="J38" s="643"/>
      <c r="K38" s="523"/>
      <c r="L38" s="627"/>
      <c r="M38" s="523"/>
      <c r="N38" s="627"/>
      <c r="O38" s="215" t="s">
        <v>59</v>
      </c>
      <c r="P38" s="225"/>
      <c r="Q38" s="635" t="str">
        <f>UPPER(IF(OR(P38="a",P38="as"),O22,IF(OR(P38="b",P38="bs"),O54,)))</f>
        <v/>
      </c>
      <c r="R38" s="667"/>
      <c r="S38" s="207"/>
    </row>
    <row r="39" spans="1:19" s="63" customFormat="1" ht="9" customHeight="1" x14ac:dyDescent="0.25">
      <c r="A39" s="623">
        <v>9</v>
      </c>
      <c r="B39" s="197" t="str">
        <f>IF($D39="","",VLOOKUP($D39,'1D ELO (3)'!$A$7:$P$39,14))</f>
        <v/>
      </c>
      <c r="C39" s="197" t="str">
        <f>IF($D39="","",VLOOKUP($D39,'1D ELO (3)'!$A$7:$P$39,15))</f>
        <v/>
      </c>
      <c r="D39" s="199"/>
      <c r="E39" s="665" t="str">
        <f>UPPER(IF($D39="","",VLOOKUP($D39,'1D ELO (3)'!$A$7:$P$39,5)))</f>
        <v/>
      </c>
      <c r="F39" s="235" t="str">
        <f>UPPER(IF($D39="","",VLOOKUP($D39,'1D ELO (3)'!$A$7:$P$39,2)))</f>
        <v/>
      </c>
      <c r="G39" s="235" t="str">
        <f>IF($D39="","",VLOOKUP($D39,'1D ELO (3)'!$A$7:$P$39,3))</f>
        <v/>
      </c>
      <c r="H39" s="625"/>
      <c r="I39" s="235" t="str">
        <f>IF($D39="","",VLOOKUP($D39,'1D ELO (3)'!$A$7:$P$39,4))</f>
        <v/>
      </c>
      <c r="J39" s="626"/>
      <c r="K39" s="523"/>
      <c r="L39" s="627"/>
      <c r="M39" s="523"/>
      <c r="N39" s="627"/>
      <c r="O39" s="523"/>
      <c r="P39" s="640"/>
      <c r="Q39" s="526"/>
      <c r="R39" s="204"/>
      <c r="S39" s="207"/>
    </row>
    <row r="40" spans="1:19" s="63" customFormat="1" ht="9" customHeight="1" x14ac:dyDescent="0.25">
      <c r="A40" s="628"/>
      <c r="B40" s="210"/>
      <c r="C40" s="210"/>
      <c r="D40" s="210"/>
      <c r="E40" s="665" t="str">
        <f>UPPER(IF($D39="","",VLOOKUP($D39,'1D ELO (3)'!$A$7:$P$33,11)))</f>
        <v/>
      </c>
      <c r="F40" s="200" t="str">
        <f>UPPER(IF($D39="","",VLOOKUP($D39,'1D ELO (3)'!$A$7:$P$33,8)))</f>
        <v/>
      </c>
      <c r="G40" s="200" t="str">
        <f>IF($D39="","",VLOOKUP($D39,'1D ELO (3)'!$A$7:$P$33,9))</f>
        <v/>
      </c>
      <c r="H40" s="648"/>
      <c r="I40" s="200" t="str">
        <f>IF($D39="","",VLOOKUP($D39,'1D ELO (3)'!$A$7:$P$33,10))</f>
        <v/>
      </c>
      <c r="J40" s="629"/>
      <c r="K40" s="630" t="str">
        <f>IF(J40="a",F39,IF(J40="b",F41,""))</f>
        <v/>
      </c>
      <c r="L40" s="627"/>
      <c r="M40" s="523"/>
      <c r="N40" s="627"/>
      <c r="O40" s="523"/>
      <c r="P40" s="640"/>
      <c r="Q40" s="641"/>
      <c r="R40" s="668"/>
      <c r="S40" s="207"/>
    </row>
    <row r="41" spans="1:19" s="63" customFormat="1" ht="9" customHeight="1" x14ac:dyDescent="0.25">
      <c r="A41" s="628"/>
      <c r="B41" s="212"/>
      <c r="C41" s="212"/>
      <c r="D41" s="223"/>
      <c r="E41" s="666"/>
      <c r="F41" s="631"/>
      <c r="G41" s="631"/>
      <c r="H41" s="634"/>
      <c r="I41" s="631"/>
      <c r="J41" s="632"/>
      <c r="K41" s="298" t="str">
        <f>UPPER(IF(OR(J42="a",J42="as"),F39,IF(OR(J42="b",J42="bs"),F43,)))</f>
        <v/>
      </c>
      <c r="L41" s="633"/>
      <c r="M41" s="523"/>
      <c r="N41" s="627"/>
      <c r="O41" s="523"/>
      <c r="P41" s="640"/>
      <c r="Q41" s="523"/>
      <c r="R41" s="204"/>
      <c r="S41" s="207"/>
    </row>
    <row r="42" spans="1:19" s="63" customFormat="1" ht="9" customHeight="1" x14ac:dyDescent="0.25">
      <c r="A42" s="628"/>
      <c r="B42" s="212"/>
      <c r="C42" s="212"/>
      <c r="D42" s="223"/>
      <c r="E42" s="666"/>
      <c r="F42" s="631"/>
      <c r="G42" s="631"/>
      <c r="H42" s="634"/>
      <c r="I42" s="528" t="s">
        <v>59</v>
      </c>
      <c r="J42" s="225"/>
      <c r="K42" s="635" t="str">
        <f>UPPER(IF(OR(J42="a",J42="as"),F40,IF(OR(J42="b",J42="bs"),F44,)))</f>
        <v/>
      </c>
      <c r="L42" s="636"/>
      <c r="M42" s="523"/>
      <c r="N42" s="627"/>
      <c r="O42" s="523"/>
      <c r="P42" s="640"/>
      <c r="Q42" s="523"/>
      <c r="R42" s="204"/>
      <c r="S42" s="207"/>
    </row>
    <row r="43" spans="1:19" s="63" customFormat="1" ht="9" customHeight="1" x14ac:dyDescent="0.25">
      <c r="A43" s="628">
        <v>10</v>
      </c>
      <c r="B43" s="197" t="str">
        <f>IF($D43="","",VLOOKUP($D43,'1D ELO (3)'!$A$7:$P$39,13))</f>
        <v/>
      </c>
      <c r="C43" s="197" t="str">
        <f>IF($D43="","",VLOOKUP($D43,'1D ELO (3)'!$A$7:$P$39,15))</f>
        <v/>
      </c>
      <c r="D43" s="199"/>
      <c r="E43" s="637" t="str">
        <f>UPPER(IF($D43="","",VLOOKUP($D43,'1D ELO (3)'!$A$7:$P$39,5)))</f>
        <v/>
      </c>
      <c r="F43" s="219" t="str">
        <f>UPPER(IF($D43="","",VLOOKUP($D43,'1D ELO (3)'!$A$7:$P$39,2)))</f>
        <v/>
      </c>
      <c r="G43" s="219" t="str">
        <f>IF($D43="","",VLOOKUP($D43,'1D ELO (3)'!$A$7:$P$39,3))</f>
        <v/>
      </c>
      <c r="H43" s="638"/>
      <c r="I43" s="219" t="str">
        <f>IF($D43="","",VLOOKUP($D43,'1D ELO (3)'!$A$7:$P$39,4))</f>
        <v/>
      </c>
      <c r="J43" s="639"/>
      <c r="K43" s="523"/>
      <c r="L43" s="640"/>
      <c r="M43" s="526"/>
      <c r="N43" s="633"/>
      <c r="O43" s="523"/>
      <c r="P43" s="640"/>
      <c r="Q43" s="523"/>
      <c r="R43" s="204"/>
      <c r="S43" s="207"/>
    </row>
    <row r="44" spans="1:19" s="63" customFormat="1" ht="9" customHeight="1" x14ac:dyDescent="0.25">
      <c r="A44" s="628"/>
      <c r="B44" s="210"/>
      <c r="C44" s="210"/>
      <c r="D44" s="210"/>
      <c r="E44" s="637" t="str">
        <f>UPPER(IF($D43="","",VLOOKUP($D43,'1D ELO (3)'!$A$7:$P$33,11)))</f>
        <v/>
      </c>
      <c r="F44" s="219" t="str">
        <f>UPPER(IF($D43="","",VLOOKUP($D43,'1D ELO (3)'!$A$7:$P$33,8)))</f>
        <v/>
      </c>
      <c r="G44" s="219" t="str">
        <f>IF($D43="","",VLOOKUP($D43,'1D ELO (3)'!$A$7:$P$33,9))</f>
        <v/>
      </c>
      <c r="H44" s="638"/>
      <c r="I44" s="219" t="str">
        <f>IF($D43="","",VLOOKUP($D43,'1D ELO (3)'!$A$7:$P$33,10))</f>
        <v/>
      </c>
      <c r="J44" s="629"/>
      <c r="K44" s="523"/>
      <c r="L44" s="640"/>
      <c r="M44" s="641"/>
      <c r="N44" s="642"/>
      <c r="O44" s="523"/>
      <c r="P44" s="640"/>
      <c r="Q44" s="523"/>
      <c r="R44" s="204"/>
      <c r="S44" s="207"/>
    </row>
    <row r="45" spans="1:19" s="63" customFormat="1" ht="9" customHeight="1" x14ac:dyDescent="0.25">
      <c r="A45" s="628"/>
      <c r="B45" s="212"/>
      <c r="C45" s="212"/>
      <c r="D45" s="223"/>
      <c r="E45" s="666"/>
      <c r="F45" s="631"/>
      <c r="G45" s="631"/>
      <c r="H45" s="634"/>
      <c r="I45" s="631"/>
      <c r="J45" s="643"/>
      <c r="K45" s="523"/>
      <c r="L45" s="632"/>
      <c r="M45" s="298" t="str">
        <f>UPPER(IF(OR(L46="a",L46="as"),K41,IF(OR(L46="b",L46="bs"),K49,)))</f>
        <v/>
      </c>
      <c r="N45" s="627"/>
      <c r="O45" s="523"/>
      <c r="P45" s="640"/>
      <c r="Q45" s="523"/>
      <c r="R45" s="204"/>
      <c r="S45" s="207"/>
    </row>
    <row r="46" spans="1:19" s="63" customFormat="1" ht="9" customHeight="1" x14ac:dyDescent="0.25">
      <c r="A46" s="628"/>
      <c r="B46" s="212"/>
      <c r="C46" s="212"/>
      <c r="D46" s="223"/>
      <c r="E46" s="666"/>
      <c r="F46" s="631"/>
      <c r="G46" s="631"/>
      <c r="H46" s="634"/>
      <c r="I46" s="631"/>
      <c r="J46" s="643"/>
      <c r="K46" s="215" t="s">
        <v>59</v>
      </c>
      <c r="L46" s="225"/>
      <c r="M46" s="635" t="str">
        <f>UPPER(IF(OR(L46="a",L46="as"),K42,IF(OR(L46="b",L46="bs"),K50,)))</f>
        <v/>
      </c>
      <c r="N46" s="636"/>
      <c r="O46" s="523"/>
      <c r="P46" s="640"/>
      <c r="Q46" s="523"/>
      <c r="R46" s="204"/>
      <c r="S46" s="207"/>
    </row>
    <row r="47" spans="1:19" s="63" customFormat="1" ht="9" customHeight="1" x14ac:dyDescent="0.25">
      <c r="A47" s="644">
        <v>11</v>
      </c>
      <c r="B47" s="197" t="str">
        <f>IF($D47="","",VLOOKUP($D47,'1D ELO (3)'!$A$7:$P$39,14))</f>
        <v/>
      </c>
      <c r="C47" s="197" t="str">
        <f>IF($D47="","",VLOOKUP($D47,'1D ELO (3)'!$A$7:$P$39,15))</f>
        <v/>
      </c>
      <c r="D47" s="199"/>
      <c r="E47" s="637" t="str">
        <f>UPPER(IF($D47="","",VLOOKUP($D47,'1D ELO (3)'!$A$7:$P$39,5)))</f>
        <v/>
      </c>
      <c r="F47" s="219" t="str">
        <f>UPPER(IF($D47="","",VLOOKUP($D47,'1D ELO (3)'!$A$7:$P$39,2)))</f>
        <v/>
      </c>
      <c r="G47" s="219" t="str">
        <f>IF($D47="","",VLOOKUP($D47,'1D ELO (3)'!$A$7:$P$39,3))</f>
        <v/>
      </c>
      <c r="H47" s="638"/>
      <c r="I47" s="219" t="str">
        <f>IF($D47="","",VLOOKUP($D47,'1D ELO (3)'!$A$7:$P$39,4))</f>
        <v/>
      </c>
      <c r="J47" s="626"/>
      <c r="K47" s="523"/>
      <c r="L47" s="640"/>
      <c r="M47" s="523"/>
      <c r="N47" s="640"/>
      <c r="O47" s="526"/>
      <c r="P47" s="640"/>
      <c r="Q47" s="523"/>
      <c r="R47" s="204"/>
      <c r="S47" s="207"/>
    </row>
    <row r="48" spans="1:19" s="63" customFormat="1" ht="9" customHeight="1" x14ac:dyDescent="0.25">
      <c r="A48" s="628"/>
      <c r="B48" s="210"/>
      <c r="C48" s="210"/>
      <c r="D48" s="210"/>
      <c r="E48" s="637" t="str">
        <f>UPPER(IF($D47="","",VLOOKUP($D47,'1D ELO (3)'!$A$7:$P$33,11)))</f>
        <v/>
      </c>
      <c r="F48" s="219" t="str">
        <f>UPPER(IF($D47="","",VLOOKUP($D47,'1D ELO (3)'!$A$7:$P$33,8)))</f>
        <v/>
      </c>
      <c r="G48" s="219" t="str">
        <f>IF($D47="","",VLOOKUP($D47,'1D ELO (3)'!$A$7:$P$33,9))</f>
        <v/>
      </c>
      <c r="H48" s="638"/>
      <c r="I48" s="219" t="str">
        <f>IF($D47="","",VLOOKUP($D47,'1D ELO (3)'!$A$7:$P$33,10))</f>
        <v/>
      </c>
      <c r="J48" s="629"/>
      <c r="K48" s="630" t="str">
        <f>IF(J48="a",F47,IF(J48="b",F49,""))</f>
        <v/>
      </c>
      <c r="L48" s="640"/>
      <c r="M48" s="523"/>
      <c r="N48" s="640"/>
      <c r="O48" s="523"/>
      <c r="P48" s="640"/>
      <c r="Q48" s="523"/>
      <c r="R48" s="204"/>
      <c r="S48" s="207"/>
    </row>
    <row r="49" spans="1:19" s="63" customFormat="1" ht="9" customHeight="1" x14ac:dyDescent="0.25">
      <c r="A49" s="628"/>
      <c r="B49" s="212"/>
      <c r="C49" s="212"/>
      <c r="D49" s="212"/>
      <c r="E49" s="211"/>
      <c r="F49" s="631"/>
      <c r="G49" s="631"/>
      <c r="H49" s="634"/>
      <c r="I49" s="631"/>
      <c r="J49" s="632"/>
      <c r="K49" s="298" t="str">
        <f>UPPER(IF(OR(J50="a",J50="as"),F47,IF(OR(J50="b",J50="bs"),F51,)))</f>
        <v/>
      </c>
      <c r="L49" s="645"/>
      <c r="M49" s="523"/>
      <c r="N49" s="640"/>
      <c r="O49" s="523"/>
      <c r="P49" s="640"/>
      <c r="Q49" s="523"/>
      <c r="R49" s="204"/>
      <c r="S49" s="207"/>
    </row>
    <row r="50" spans="1:19" s="63" customFormat="1" ht="9" customHeight="1" x14ac:dyDescent="0.25">
      <c r="A50" s="628"/>
      <c r="B50" s="212"/>
      <c r="C50" s="212"/>
      <c r="D50" s="212"/>
      <c r="E50" s="211"/>
      <c r="F50" s="631"/>
      <c r="G50" s="631"/>
      <c r="H50" s="634"/>
      <c r="I50" s="528" t="s">
        <v>59</v>
      </c>
      <c r="J50" s="225"/>
      <c r="K50" s="635" t="str">
        <f>UPPER(IF(OR(J50="a",J50="as"),F48,IF(OR(J50="b",J50="bs"),F52,)))</f>
        <v/>
      </c>
      <c r="L50" s="629"/>
      <c r="M50" s="523"/>
      <c r="N50" s="640"/>
      <c r="O50" s="523"/>
      <c r="P50" s="640"/>
      <c r="Q50" s="523"/>
      <c r="R50" s="204"/>
      <c r="S50" s="207"/>
    </row>
    <row r="51" spans="1:19" s="63" customFormat="1" ht="9" customHeight="1" x14ac:dyDescent="0.25">
      <c r="A51" s="628">
        <v>12</v>
      </c>
      <c r="B51" s="197" t="str">
        <f>IF($D51="","",VLOOKUP($D51,'1D ELO (3)'!$A$7:$P$39,14))</f>
        <v/>
      </c>
      <c r="C51" s="197" t="str">
        <f>IF($D51="","",VLOOKUP($D51,'1D ELO (3)'!$A$7:$P$39,15))</f>
        <v/>
      </c>
      <c r="D51" s="199"/>
      <c r="E51" s="637" t="str">
        <f>UPPER(IF($D51="","",VLOOKUP($D51,'1D ELO (3)'!$A$7:$P$39,5)))</f>
        <v/>
      </c>
      <c r="F51" s="219" t="str">
        <f>UPPER(IF($D51="","",VLOOKUP($D51,'1D ELO (3)'!$A$7:$P$39,2)))</f>
        <v/>
      </c>
      <c r="G51" s="219" t="str">
        <f>IF($D51="","",VLOOKUP($D51,'1D ELO (3)'!$A$7:$P$39,3))</f>
        <v/>
      </c>
      <c r="H51" s="638"/>
      <c r="I51" s="219" t="str">
        <f>IF($D51="","",VLOOKUP($D51,'1D ELO (3)'!$A$7:$P$39,4))</f>
        <v/>
      </c>
      <c r="J51" s="639"/>
      <c r="K51" s="523"/>
      <c r="L51" s="627"/>
      <c r="M51" s="526"/>
      <c r="N51" s="645"/>
      <c r="O51" s="523"/>
      <c r="P51" s="640"/>
      <c r="Q51" s="523"/>
      <c r="R51" s="204"/>
      <c r="S51" s="207"/>
    </row>
    <row r="52" spans="1:19" s="63" customFormat="1" ht="9" customHeight="1" x14ac:dyDescent="0.25">
      <c r="A52" s="628"/>
      <c r="B52" s="210"/>
      <c r="C52" s="210"/>
      <c r="D52" s="210"/>
      <c r="E52" s="637" t="str">
        <f>UPPER(IF($D51="","",VLOOKUP($D51,'1D ELO (3)'!$A$7:$P$33,11)))</f>
        <v/>
      </c>
      <c r="F52" s="219" t="str">
        <f>UPPER(IF($D51="","",VLOOKUP($D51,'1D ELO (3)'!$A$7:$P$33,8)))</f>
        <v/>
      </c>
      <c r="G52" s="219" t="str">
        <f>IF($D51="","",VLOOKUP($D51,'1D ELO (3)'!$A$7:$P$33,9))</f>
        <v/>
      </c>
      <c r="H52" s="638"/>
      <c r="I52" s="219" t="str">
        <f>IF($D51="","",VLOOKUP($D51,'1D ELO (3)'!$A$7:$P$33,10))</f>
        <v/>
      </c>
      <c r="J52" s="629"/>
      <c r="K52" s="523"/>
      <c r="L52" s="627"/>
      <c r="M52" s="641"/>
      <c r="N52" s="646"/>
      <c r="O52" s="523"/>
      <c r="P52" s="640"/>
      <c r="Q52" s="523"/>
      <c r="R52" s="204"/>
      <c r="S52" s="207"/>
    </row>
    <row r="53" spans="1:19" s="63" customFormat="1" ht="9" customHeight="1" x14ac:dyDescent="0.25">
      <c r="A53" s="628"/>
      <c r="B53" s="212"/>
      <c r="C53" s="212"/>
      <c r="D53" s="212"/>
      <c r="E53" s="211"/>
      <c r="F53" s="631"/>
      <c r="G53" s="631"/>
      <c r="H53" s="634"/>
      <c r="I53" s="631"/>
      <c r="J53" s="643"/>
      <c r="K53" s="523"/>
      <c r="L53" s="627"/>
      <c r="M53" s="523"/>
      <c r="N53" s="632"/>
      <c r="O53" s="298" t="str">
        <f>UPPER(IF(OR(N54="a",N54="as"),M45,IF(OR(N54="b",N54="bs"),M61,)))</f>
        <v/>
      </c>
      <c r="P53" s="640"/>
      <c r="Q53" s="523"/>
      <c r="R53" s="204"/>
      <c r="S53" s="207"/>
    </row>
    <row r="54" spans="1:19" s="63" customFormat="1" ht="9" customHeight="1" x14ac:dyDescent="0.25">
      <c r="A54" s="628"/>
      <c r="B54" s="212"/>
      <c r="C54" s="212"/>
      <c r="D54" s="212"/>
      <c r="E54" s="211"/>
      <c r="F54" s="631"/>
      <c r="G54" s="631"/>
      <c r="H54" s="634"/>
      <c r="I54" s="631"/>
      <c r="J54" s="643"/>
      <c r="K54" s="523"/>
      <c r="L54" s="627"/>
      <c r="M54" s="215" t="s">
        <v>59</v>
      </c>
      <c r="N54" s="225"/>
      <c r="O54" s="635" t="str">
        <f>UPPER(IF(OR(N54="a",N54="as"),M46,IF(OR(N54="b",N54="bs"),M62,)))</f>
        <v/>
      </c>
      <c r="P54" s="629"/>
      <c r="Q54" s="523"/>
      <c r="R54" s="204"/>
      <c r="S54" s="207"/>
    </row>
    <row r="55" spans="1:19" s="63" customFormat="1" ht="9" customHeight="1" x14ac:dyDescent="0.25">
      <c r="A55" s="644">
        <v>13</v>
      </c>
      <c r="B55" s="197" t="str">
        <f>IF($D55="","",VLOOKUP($D55,'1D ELO (3)'!$A$7:$P$39,14))</f>
        <v/>
      </c>
      <c r="C55" s="197" t="str">
        <f>IF($D55="","",VLOOKUP($D55,'1D ELO (3)'!$A$7:$P$39,15))</f>
        <v/>
      </c>
      <c r="D55" s="199"/>
      <c r="E55" s="637" t="str">
        <f>UPPER(IF($D55="","",VLOOKUP($D55,'1D ELO (3)'!$A$7:$P$39,5)))</f>
        <v/>
      </c>
      <c r="F55" s="219" t="str">
        <f>UPPER(IF($D55="","",VLOOKUP($D55,'1D ELO (3)'!$A$7:$P$39,2)))</f>
        <v/>
      </c>
      <c r="G55" s="219" t="str">
        <f>IF($D55="","",VLOOKUP($D55,'1D ELO (3)'!$A$7:$P$39,3))</f>
        <v/>
      </c>
      <c r="H55" s="638"/>
      <c r="I55" s="219" t="str">
        <f>IF($D55="","",VLOOKUP($D55,'1D ELO (3)'!$A$7:$P$39,4))</f>
        <v/>
      </c>
      <c r="J55" s="626"/>
      <c r="K55" s="523"/>
      <c r="L55" s="627"/>
      <c r="M55" s="523"/>
      <c r="N55" s="640"/>
      <c r="O55" s="523"/>
      <c r="P55" s="627"/>
      <c r="Q55" s="523"/>
      <c r="R55" s="204"/>
      <c r="S55" s="207"/>
    </row>
    <row r="56" spans="1:19" s="63" customFormat="1" ht="9" customHeight="1" x14ac:dyDescent="0.25">
      <c r="A56" s="628"/>
      <c r="B56" s="210"/>
      <c r="C56" s="210"/>
      <c r="D56" s="210"/>
      <c r="E56" s="637" t="str">
        <f>UPPER(IF($D55="","",VLOOKUP($D55,'1D ELO (3)'!$A$7:$P$33,11)))</f>
        <v/>
      </c>
      <c r="F56" s="219" t="str">
        <f>UPPER(IF($D55="","",VLOOKUP($D55,'1D ELO (3)'!$A$7:$P$33,8)))</f>
        <v/>
      </c>
      <c r="G56" s="219" t="str">
        <f>IF($D55="","",VLOOKUP($D55,'1D ELO (3)'!$A$7:$P$33,9))</f>
        <v/>
      </c>
      <c r="H56" s="638"/>
      <c r="I56" s="219" t="str">
        <f>IF($D55="","",VLOOKUP($D55,'1D ELO (3)'!$A$7:$P$33,10))</f>
        <v/>
      </c>
      <c r="J56" s="629"/>
      <c r="K56" s="630" t="str">
        <f>IF(J56="a",F55,IF(J56="b",F57,""))</f>
        <v/>
      </c>
      <c r="L56" s="627"/>
      <c r="M56" s="523"/>
      <c r="N56" s="640"/>
      <c r="O56" s="523"/>
      <c r="P56" s="627"/>
      <c r="Q56" s="523"/>
      <c r="R56" s="204"/>
      <c r="S56" s="207"/>
    </row>
    <row r="57" spans="1:19" s="63" customFormat="1" ht="9" customHeight="1" x14ac:dyDescent="0.25">
      <c r="A57" s="628"/>
      <c r="B57" s="212"/>
      <c r="C57" s="212"/>
      <c r="D57" s="223"/>
      <c r="E57" s="666"/>
      <c r="F57" s="631"/>
      <c r="G57" s="631"/>
      <c r="H57" s="634"/>
      <c r="I57" s="631"/>
      <c r="J57" s="632"/>
      <c r="K57" s="298" t="str">
        <f>UPPER(IF(OR(J58="a",J58="as"),F55,IF(OR(J58="b",J58="bs"),F59,)))</f>
        <v/>
      </c>
      <c r="L57" s="633"/>
      <c r="M57" s="523"/>
      <c r="N57" s="640"/>
      <c r="O57" s="523"/>
      <c r="P57" s="627"/>
      <c r="Q57" s="523"/>
      <c r="R57" s="204"/>
      <c r="S57" s="207"/>
    </row>
    <row r="58" spans="1:19" s="63" customFormat="1" ht="9" customHeight="1" x14ac:dyDescent="0.25">
      <c r="A58" s="628"/>
      <c r="B58" s="212"/>
      <c r="C58" s="212"/>
      <c r="D58" s="223"/>
      <c r="E58" s="666"/>
      <c r="F58" s="631"/>
      <c r="G58" s="631"/>
      <c r="H58" s="634"/>
      <c r="I58" s="528" t="s">
        <v>59</v>
      </c>
      <c r="J58" s="225"/>
      <c r="K58" s="635" t="str">
        <f>UPPER(IF(OR(J58="a",J58="as"),F56,IF(OR(J58="b",J58="bs"),F60,)))</f>
        <v/>
      </c>
      <c r="L58" s="636"/>
      <c r="M58" s="523"/>
      <c r="N58" s="640"/>
      <c r="O58" s="523"/>
      <c r="P58" s="627"/>
      <c r="Q58" s="523"/>
      <c r="R58" s="204"/>
      <c r="S58" s="207"/>
    </row>
    <row r="59" spans="1:19" s="63" customFormat="1" ht="9" customHeight="1" x14ac:dyDescent="0.25">
      <c r="A59" s="628">
        <v>14</v>
      </c>
      <c r="B59" s="197" t="str">
        <f>IF($D59="","",VLOOKUP($D59,'1D ELO (3)'!$A$7:$P$39,14))</f>
        <v/>
      </c>
      <c r="C59" s="197" t="str">
        <f>IF($D59="","",VLOOKUP($D59,'1D ELO (3)'!$A$7:$P$39,15))</f>
        <v/>
      </c>
      <c r="D59" s="199"/>
      <c r="E59" s="637" t="str">
        <f>UPPER(IF($D59="","",VLOOKUP($D59,'1D ELO (3)'!$A$7:$P$39,5)))</f>
        <v/>
      </c>
      <c r="F59" s="219" t="str">
        <f>UPPER(IF($D59="","",VLOOKUP($D59,'1D ELO (3)'!$A$7:$P$39,2)))</f>
        <v/>
      </c>
      <c r="G59" s="219" t="str">
        <f>IF($D59="","",VLOOKUP($D59,'1D ELO (3)'!$A$7:$P$39,3))</f>
        <v/>
      </c>
      <c r="H59" s="638"/>
      <c r="I59" s="219" t="str">
        <f>IF($D59="","",VLOOKUP($D59,'1D ELO (3)'!$A$7:$P$39,4))</f>
        <v/>
      </c>
      <c r="J59" s="639"/>
      <c r="K59" s="523"/>
      <c r="L59" s="640"/>
      <c r="M59" s="526"/>
      <c r="N59" s="645"/>
      <c r="O59" s="523"/>
      <c r="P59" s="627"/>
      <c r="Q59" s="523"/>
      <c r="R59" s="204"/>
      <c r="S59" s="207"/>
    </row>
    <row r="60" spans="1:19" s="63" customFormat="1" ht="9" customHeight="1" x14ac:dyDescent="0.25">
      <c r="A60" s="628"/>
      <c r="B60" s="210"/>
      <c r="C60" s="210"/>
      <c r="D60" s="210"/>
      <c r="E60" s="637" t="str">
        <f>UPPER(IF($D59="","",VLOOKUP($D59,'1D ELO (3)'!$A$7:$P$33,11)))</f>
        <v/>
      </c>
      <c r="F60" s="219" t="str">
        <f>UPPER(IF($D59="","",VLOOKUP($D59,'1D ELO (3)'!$A$7:$P$33,8)))</f>
        <v/>
      </c>
      <c r="G60" s="219" t="str">
        <f>IF($D59="","",VLOOKUP($D59,'1D ELO (3)'!$A$7:$P$33,9))</f>
        <v/>
      </c>
      <c r="H60" s="638"/>
      <c r="I60" s="219" t="str">
        <f>IF($D59="","",VLOOKUP($D59,'1D ELO (3)'!$A$7:$P$33,10))</f>
        <v/>
      </c>
      <c r="J60" s="629"/>
      <c r="K60" s="523"/>
      <c r="L60" s="640"/>
      <c r="M60" s="641"/>
      <c r="N60" s="646"/>
      <c r="O60" s="523"/>
      <c r="P60" s="627"/>
      <c r="Q60" s="523"/>
      <c r="R60" s="204"/>
      <c r="S60" s="207"/>
    </row>
    <row r="61" spans="1:19" s="63" customFormat="1" ht="9" customHeight="1" x14ac:dyDescent="0.25">
      <c r="A61" s="628"/>
      <c r="B61" s="212"/>
      <c r="C61" s="212"/>
      <c r="D61" s="223"/>
      <c r="E61" s="666"/>
      <c r="F61" s="631"/>
      <c r="G61" s="631"/>
      <c r="H61" s="634"/>
      <c r="I61" s="631"/>
      <c r="J61" s="643"/>
      <c r="K61" s="523"/>
      <c r="L61" s="632"/>
      <c r="M61" s="298" t="str">
        <f>UPPER(IF(OR(L62="a",L62="as"),K57,IF(OR(L62="b",L62="bs"),K65,)))</f>
        <v/>
      </c>
      <c r="N61" s="640"/>
      <c r="O61" s="523"/>
      <c r="P61" s="627"/>
      <c r="Q61" s="523"/>
      <c r="R61" s="204"/>
      <c r="S61" s="207"/>
    </row>
    <row r="62" spans="1:19" s="63" customFormat="1" ht="9" customHeight="1" x14ac:dyDescent="0.25">
      <c r="A62" s="628"/>
      <c r="B62" s="212"/>
      <c r="C62" s="212"/>
      <c r="D62" s="223"/>
      <c r="E62" s="666"/>
      <c r="F62" s="631"/>
      <c r="G62" s="631"/>
      <c r="H62" s="634"/>
      <c r="I62" s="631"/>
      <c r="J62" s="643"/>
      <c r="K62" s="215" t="s">
        <v>59</v>
      </c>
      <c r="L62" s="225"/>
      <c r="M62" s="635" t="str">
        <f>UPPER(IF(OR(L62="a",L62="as"),K58,IF(OR(L62="b",L62="bs"),K66,)))</f>
        <v/>
      </c>
      <c r="N62" s="629"/>
      <c r="O62" s="523"/>
      <c r="P62" s="627"/>
      <c r="Q62" s="523"/>
      <c r="R62" s="204"/>
      <c r="S62" s="207"/>
    </row>
    <row r="63" spans="1:19" s="63" customFormat="1" ht="9" customHeight="1" x14ac:dyDescent="0.25">
      <c r="A63" s="644">
        <v>15</v>
      </c>
      <c r="B63" s="197" t="str">
        <f>IF($D63="","",VLOOKUP($D63,'1D ELO (3)'!$A$7:$P$39,14))</f>
        <v/>
      </c>
      <c r="C63" s="197" t="str">
        <f>IF($D63="","",VLOOKUP($D63,'1D ELO (3)'!$A$7:$P$39,15))</f>
        <v/>
      </c>
      <c r="D63" s="199"/>
      <c r="E63" s="637" t="str">
        <f>UPPER(IF($D63="","",VLOOKUP($D63,'1D ELO (3)'!$A$7:$P$39,5)))</f>
        <v/>
      </c>
      <c r="F63" s="219" t="str">
        <f>UPPER(IF($D63="","",VLOOKUP($D63,'1D ELO (3)'!$A$7:$P$39,2)))</f>
        <v/>
      </c>
      <c r="G63" s="219" t="str">
        <f>IF($D63="","",VLOOKUP($D63,'1D ELO (3)'!$A$7:$P$39,3))</f>
        <v/>
      </c>
      <c r="H63" s="638"/>
      <c r="I63" s="219" t="str">
        <f>IF($D63="","",VLOOKUP($D63,'1D ELO (3)'!$A$7:$P$39,4))</f>
        <v/>
      </c>
      <c r="J63" s="626"/>
      <c r="K63" s="523"/>
      <c r="L63" s="640"/>
      <c r="M63" s="523"/>
      <c r="N63" s="627"/>
      <c r="O63" s="672" t="s">
        <v>82</v>
      </c>
      <c r="P63" s="673"/>
      <c r="Q63" s="672" t="s">
        <v>238</v>
      </c>
      <c r="R63" s="673"/>
      <c r="S63" s="207"/>
    </row>
    <row r="64" spans="1:19" s="63" customFormat="1" ht="9" customHeight="1" x14ac:dyDescent="0.25">
      <c r="A64" s="628"/>
      <c r="B64" s="210"/>
      <c r="C64" s="210"/>
      <c r="D64" s="210"/>
      <c r="E64" s="637" t="str">
        <f>UPPER(IF($D63="","",VLOOKUP($D63,'1D ELO (3)'!$A$7:$P$33,11)))</f>
        <v/>
      </c>
      <c r="F64" s="219" t="str">
        <f>UPPER(IF($D63="","",VLOOKUP($D63,'1D ELO (3)'!$A$7:$P$33,8)))</f>
        <v/>
      </c>
      <c r="G64" s="219" t="str">
        <f>IF($D63="","",VLOOKUP($D63,'1D ELO (3)'!$A$7:$P$33,9))</f>
        <v/>
      </c>
      <c r="H64" s="638"/>
      <c r="I64" s="219" t="str">
        <f>IF($D63="","",VLOOKUP($D63,'1D ELO (3)'!$A$7:$P$33,10))</f>
        <v/>
      </c>
      <c r="J64" s="629"/>
      <c r="K64" s="630" t="str">
        <f>IF(J64="a",F63,IF(J64="b",F65,""))</f>
        <v/>
      </c>
      <c r="L64" s="640"/>
      <c r="M64" s="523"/>
      <c r="N64" s="627"/>
      <c r="O64" s="674" t="str">
        <f>UPPER(IF(OR(P38="a",P38="as"),O21,IF(OR(P38="b",P38="bs"),O53,)))</f>
        <v/>
      </c>
      <c r="P64" s="675"/>
      <c r="Q64" s="676"/>
      <c r="R64" s="673"/>
      <c r="S64" s="207"/>
    </row>
    <row r="65" spans="1:19" s="63" customFormat="1" ht="9" customHeight="1" x14ac:dyDescent="0.25">
      <c r="A65" s="628"/>
      <c r="B65" s="212"/>
      <c r="C65" s="212"/>
      <c r="D65" s="212"/>
      <c r="E65" s="211"/>
      <c r="F65" s="631"/>
      <c r="G65" s="631"/>
      <c r="H65" s="634"/>
      <c r="I65" s="631"/>
      <c r="J65" s="632"/>
      <c r="K65" s="298" t="str">
        <f>UPPER(IF(OR(J66="a",J66="as"),F63,IF(OR(J66="b",J66="bs"),F67,)))</f>
        <v/>
      </c>
      <c r="L65" s="645"/>
      <c r="M65" s="523"/>
      <c r="N65" s="627"/>
      <c r="O65" s="677" t="str">
        <f>UPPER(IF(OR(P38="a",P38="as"),O22,IF(OR(P38="b",P38="bs"),O54,)))</f>
        <v/>
      </c>
      <c r="P65" s="678"/>
      <c r="Q65" s="676"/>
      <c r="R65" s="673"/>
      <c r="S65" s="207"/>
    </row>
    <row r="66" spans="1:19" s="63" customFormat="1" ht="9" customHeight="1" x14ac:dyDescent="0.25">
      <c r="A66" s="628"/>
      <c r="B66" s="212"/>
      <c r="C66" s="212"/>
      <c r="D66" s="212"/>
      <c r="E66" s="211"/>
      <c r="F66" s="631"/>
      <c r="G66" s="631"/>
      <c r="H66" s="634"/>
      <c r="I66" s="528" t="s">
        <v>59</v>
      </c>
      <c r="J66" s="225"/>
      <c r="K66" s="635" t="str">
        <f>UPPER(IF(OR(J66="a",J66="as"),F64,IF(OR(J66="b",J66="bs"),F68,)))</f>
        <v/>
      </c>
      <c r="L66" s="629"/>
      <c r="M66" s="523"/>
      <c r="N66" s="627"/>
      <c r="O66" s="673"/>
      <c r="P66" s="679"/>
      <c r="Q66" s="674" t="str">
        <f>UPPER(IF(OR(P67="a",P67="as"),O64,IF(OR(P67="b",P67="bs"),O68,)))</f>
        <v/>
      </c>
      <c r="R66" s="680"/>
      <c r="S66" s="207"/>
    </row>
    <row r="67" spans="1:19" s="63" customFormat="1" ht="9" customHeight="1" x14ac:dyDescent="0.25">
      <c r="A67" s="669">
        <v>16</v>
      </c>
      <c r="B67" s="197" t="str">
        <f>IF($D67="","",VLOOKUP($D67,'1D ELO (3)'!$A$7:$P$39,14))</f>
        <v/>
      </c>
      <c r="C67" s="197" t="str">
        <f>IF($D67="","",VLOOKUP($D67,'1D ELO (3)'!$A$7:$P$39,15))</f>
        <v/>
      </c>
      <c r="D67" s="199"/>
      <c r="E67" s="665" t="str">
        <f>UPPER(IF($D67="","",VLOOKUP($D67,'1D ELO (3)'!$A$7:$P$39,5)))</f>
        <v/>
      </c>
      <c r="F67" s="235" t="str">
        <f>UPPER(IF($D67="","",VLOOKUP($D67,'1D ELO (3)'!$A$7:$P$39,2)))</f>
        <v/>
      </c>
      <c r="G67" s="235" t="str">
        <f>IF($D67="","",VLOOKUP($D67,'1D ELO (3)'!$A$7:$P$39,3))</f>
        <v/>
      </c>
      <c r="H67" s="625"/>
      <c r="I67" s="235" t="str">
        <f>IF($D67="","",VLOOKUP($D67,'1D ELO (3)'!$A$7:$P$39,4))</f>
        <v/>
      </c>
      <c r="J67" s="639"/>
      <c r="K67" s="523"/>
      <c r="L67" s="627"/>
      <c r="M67" s="526"/>
      <c r="N67" s="633"/>
      <c r="O67" s="550" t="s">
        <v>59</v>
      </c>
      <c r="P67" s="681"/>
      <c r="Q67" s="677" t="str">
        <f>UPPER(IF(OR(P67="a",P67="as"),O65,IF(OR(P67="b",P67="bs"),O69,)))</f>
        <v/>
      </c>
      <c r="R67" s="682"/>
      <c r="S67" s="207"/>
    </row>
    <row r="68" spans="1:19" s="63" customFormat="1" ht="9" customHeight="1" x14ac:dyDescent="0.25">
      <c r="A68" s="628"/>
      <c r="B68" s="210"/>
      <c r="C68" s="210"/>
      <c r="D68" s="210"/>
      <c r="E68" s="665" t="str">
        <f>UPPER(IF($D67="","",VLOOKUP($D67,'1D ELO (3)'!$A$7:$P$33,11)))</f>
        <v/>
      </c>
      <c r="F68" s="200" t="str">
        <f>UPPER(IF($D67="","",VLOOKUP($D67,'1D ELO (3)'!$A$7:$P$33,8)))</f>
        <v/>
      </c>
      <c r="G68" s="200" t="str">
        <f>IF($D67="","",VLOOKUP($D67,'1D ELO (3)'!$A$7:$P$33,9))</f>
        <v/>
      </c>
      <c r="H68" s="648"/>
      <c r="I68" s="200" t="str">
        <f>IF($D67="","",VLOOKUP($D67,'1D ELO (3)'!$A$7:$P$33,10))</f>
        <v/>
      </c>
      <c r="J68" s="629"/>
      <c r="K68" s="523"/>
      <c r="L68" s="627"/>
      <c r="M68" s="641"/>
      <c r="N68" s="642"/>
      <c r="O68" s="674" t="str">
        <f>UPPER(IF(OR(P113="a",P113="as"),O96,IF(OR(P113="b",P113="bs"),O128,)))</f>
        <v/>
      </c>
      <c r="P68" s="683"/>
      <c r="Q68" s="676"/>
      <c r="R68" s="673"/>
      <c r="S68" s="207"/>
    </row>
    <row r="69" spans="1:19" s="63" customFormat="1" ht="9" customHeight="1" x14ac:dyDescent="0.25">
      <c r="A69" s="482"/>
      <c r="B69" s="503"/>
      <c r="C69" s="503"/>
      <c r="D69" s="651"/>
      <c r="E69" s="651"/>
      <c r="F69" s="524"/>
      <c r="G69" s="524"/>
      <c r="H69" s="652"/>
      <c r="I69" s="524"/>
      <c r="J69" s="653"/>
      <c r="K69" s="205"/>
      <c r="L69" s="206"/>
      <c r="M69" s="205"/>
      <c r="N69" s="206"/>
      <c r="O69" s="677" t="str">
        <f>UPPER(IF(OR(P113="a",P113="as"),O97,IF(OR(P113="b",P113="bs"),O129,)))</f>
        <v/>
      </c>
      <c r="P69" s="684"/>
      <c r="Q69" s="676"/>
      <c r="R69" s="673"/>
      <c r="S69" s="207"/>
    </row>
    <row r="70" spans="1:19" s="10" customFormat="1" ht="6" customHeight="1" x14ac:dyDescent="0.25">
      <c r="A70" s="482"/>
      <c r="B70" s="503"/>
      <c r="C70" s="503"/>
      <c r="D70" s="651"/>
      <c r="E70" s="651"/>
      <c r="F70" s="524"/>
      <c r="G70" s="524"/>
      <c r="H70" s="652"/>
      <c r="I70" s="524"/>
      <c r="J70" s="653"/>
      <c r="K70" s="205"/>
      <c r="L70" s="206"/>
      <c r="M70" s="307"/>
      <c r="N70" s="308"/>
      <c r="O70" s="685"/>
      <c r="P70" s="686"/>
      <c r="Q70" s="685"/>
      <c r="R70" s="686"/>
      <c r="S70" s="314"/>
    </row>
    <row r="71" spans="1:19" s="21" customFormat="1" ht="10.5" customHeight="1" x14ac:dyDescent="0.25">
      <c r="A71" s="242" t="s">
        <v>54</v>
      </c>
      <c r="B71" s="243"/>
      <c r="C71" s="244"/>
      <c r="D71" s="245" t="s">
        <v>60</v>
      </c>
      <c r="E71" s="245"/>
      <c r="F71" s="246" t="s">
        <v>233</v>
      </c>
      <c r="G71" s="245" t="s">
        <v>60</v>
      </c>
      <c r="H71" s="246" t="s">
        <v>233</v>
      </c>
      <c r="I71" s="654"/>
      <c r="J71" s="246" t="s">
        <v>60</v>
      </c>
      <c r="K71" s="246" t="s">
        <v>62</v>
      </c>
      <c r="L71" s="248"/>
      <c r="M71" s="246" t="s">
        <v>63</v>
      </c>
      <c r="N71" s="249"/>
      <c r="O71" s="250" t="s">
        <v>234</v>
      </c>
      <c r="P71" s="250"/>
      <c r="Q71" s="251"/>
      <c r="R71" s="252"/>
    </row>
    <row r="72" spans="1:19" s="21" customFormat="1" ht="9" customHeight="1" x14ac:dyDescent="0.25">
      <c r="A72" s="309" t="s">
        <v>244</v>
      </c>
      <c r="B72" s="262"/>
      <c r="C72" s="310"/>
      <c r="D72" s="257">
        <v>1</v>
      </c>
      <c r="E72" s="257"/>
      <c r="F72" s="258">
        <f>IF(D72&gt;$R$79,,UPPER(VLOOKUP(D72,'1D ELO (3)'!$A$7:$L$23,2)))</f>
        <v>0</v>
      </c>
      <c r="G72" s="687">
        <v>5</v>
      </c>
      <c r="H72" s="258">
        <f>IF(G72&gt;$R$79,,UPPER(VLOOKUP(G72,'1D ELO (3)'!$A$7:$L$23,2)))</f>
        <v>0</v>
      </c>
      <c r="I72" s="655"/>
      <c r="J72" s="656" t="s">
        <v>66</v>
      </c>
      <c r="K72" s="262"/>
      <c r="L72" s="263"/>
      <c r="M72" s="262"/>
      <c r="N72" s="264"/>
      <c r="O72" s="265" t="s">
        <v>245</v>
      </c>
      <c r="P72" s="266"/>
      <c r="Q72" s="266"/>
      <c r="R72" s="267"/>
    </row>
    <row r="73" spans="1:19" s="21" customFormat="1" ht="9" customHeight="1" x14ac:dyDescent="0.25">
      <c r="A73" s="268" t="s">
        <v>126</v>
      </c>
      <c r="B73" s="269"/>
      <c r="C73" s="271"/>
      <c r="D73" s="257"/>
      <c r="E73" s="257"/>
      <c r="F73" s="258">
        <f>IF(D72&gt;$R$79,,UPPER(VLOOKUP(D72,'1D ELO (3)'!$A$7:$L$23,8)))</f>
        <v>0</v>
      </c>
      <c r="G73" s="687"/>
      <c r="H73" s="258">
        <f>IF(G72&gt;$R$79,,UPPER(VLOOKUP(G72,'1D ELO (3)'!$A$7:$L$23,8)))</f>
        <v>0</v>
      </c>
      <c r="I73" s="655"/>
      <c r="J73" s="656"/>
      <c r="K73" s="258">
        <f>IF(J72&gt;$R$79,,UPPER(VLOOKUP(J72,'1D ELO (3)'!$A$7:$L$23,8)))</f>
        <v>0</v>
      </c>
      <c r="L73" s="263"/>
      <c r="M73" s="262"/>
      <c r="N73" s="264"/>
      <c r="O73" s="269"/>
      <c r="P73" s="273"/>
      <c r="Q73" s="269"/>
      <c r="R73" s="274"/>
    </row>
    <row r="74" spans="1:19" s="21" customFormat="1" ht="9" customHeight="1" x14ac:dyDescent="0.25">
      <c r="A74" s="275"/>
      <c r="B74" s="276"/>
      <c r="C74" s="278"/>
      <c r="D74" s="257">
        <v>2</v>
      </c>
      <c r="E74" s="257"/>
      <c r="F74" s="258">
        <f>IF(D74&gt;$R$79,,UPPER(VLOOKUP(D74,'1D ELO (3)'!$A$7:$L$23,2)))</f>
        <v>0</v>
      </c>
      <c r="G74" s="687">
        <v>6</v>
      </c>
      <c r="H74" s="258">
        <f>IF(G74&gt;$R$79,,UPPER(VLOOKUP(G74,'1D ELO (3)'!$A$7:$L$23,2)))</f>
        <v>0</v>
      </c>
      <c r="I74" s="655"/>
      <c r="J74" s="656" t="s">
        <v>69</v>
      </c>
      <c r="K74" s="262"/>
      <c r="L74" s="263"/>
      <c r="M74" s="262"/>
      <c r="N74" s="264"/>
      <c r="O74" s="265" t="s">
        <v>71</v>
      </c>
      <c r="P74" s="266"/>
      <c r="Q74" s="266"/>
      <c r="R74" s="267"/>
    </row>
    <row r="75" spans="1:19" s="21" customFormat="1" ht="9" customHeight="1" x14ac:dyDescent="0.25">
      <c r="A75" s="279"/>
      <c r="B75" s="182"/>
      <c r="C75" s="280"/>
      <c r="D75" s="257"/>
      <c r="E75" s="257"/>
      <c r="F75" s="258">
        <f>IF(D74&gt;$R$79,,UPPER(VLOOKUP(D74,'1D ELO (3)'!$A$7:$L$23,8)))</f>
        <v>0</v>
      </c>
      <c r="G75" s="687"/>
      <c r="H75" s="258">
        <f>IF(G74&gt;$R$79,,UPPER(VLOOKUP(G74,'1D ELO (3)'!$A$7:$L$23,8)))</f>
        <v>0</v>
      </c>
      <c r="I75" s="655"/>
      <c r="J75" s="656"/>
      <c r="K75" s="262"/>
      <c r="L75" s="263"/>
      <c r="M75" s="262"/>
      <c r="N75" s="264"/>
      <c r="O75" s="262"/>
      <c r="P75" s="263"/>
      <c r="Q75" s="262"/>
      <c r="R75" s="264"/>
    </row>
    <row r="76" spans="1:19" s="21" customFormat="1" ht="9" customHeight="1" x14ac:dyDescent="0.25">
      <c r="A76" s="281"/>
      <c r="B76" s="282"/>
      <c r="C76" s="283"/>
      <c r="D76" s="257">
        <v>3</v>
      </c>
      <c r="E76" s="257"/>
      <c r="F76" s="258">
        <f>IF(D76&gt;$R$79,,UPPER(VLOOKUP(D76,'1D ELO (3)'!$A$7:$L$23,2)))</f>
        <v>0</v>
      </c>
      <c r="G76" s="687">
        <v>7</v>
      </c>
      <c r="H76" s="258">
        <f>IF(G76&gt;$R$79,,UPPER(VLOOKUP(G76,'1D ELO (3)'!$A$7:$L$23,2)))</f>
        <v>0</v>
      </c>
      <c r="I76" s="655"/>
      <c r="J76" s="656" t="s">
        <v>70</v>
      </c>
      <c r="K76" s="262"/>
      <c r="L76" s="263"/>
      <c r="M76" s="262"/>
      <c r="N76" s="264"/>
      <c r="O76" s="269"/>
      <c r="P76" s="273"/>
      <c r="Q76" s="269"/>
      <c r="R76" s="274"/>
    </row>
    <row r="77" spans="1:19" s="21" customFormat="1" ht="9" customHeight="1" x14ac:dyDescent="0.25">
      <c r="A77" s="284"/>
      <c r="B77" s="19"/>
      <c r="C77" s="280"/>
      <c r="D77" s="257"/>
      <c r="E77" s="257"/>
      <c r="F77" s="258">
        <f>IF(D76&gt;$R$79,,UPPER(VLOOKUP(D76,'1D ELO (3)'!$A$7:$L$23,8)))</f>
        <v>0</v>
      </c>
      <c r="G77" s="687"/>
      <c r="H77" s="258">
        <f>IF(G76&gt;$R$79,,UPPER(VLOOKUP(G76,'1D ELO (3)'!$A$7:$L$23,8)))</f>
        <v>0</v>
      </c>
      <c r="I77" s="655"/>
      <c r="J77" s="656"/>
      <c r="K77" s="262"/>
      <c r="L77" s="263"/>
      <c r="M77" s="262"/>
      <c r="N77" s="264"/>
      <c r="O77" s="265" t="s">
        <v>34</v>
      </c>
      <c r="P77" s="266"/>
      <c r="Q77" s="266"/>
      <c r="R77" s="267"/>
    </row>
    <row r="78" spans="1:19" s="21" customFormat="1" ht="9" customHeight="1" x14ac:dyDescent="0.25">
      <c r="A78" s="284"/>
      <c r="B78" s="19"/>
      <c r="C78" s="286"/>
      <c r="D78" s="257">
        <v>4</v>
      </c>
      <c r="E78" s="257"/>
      <c r="F78" s="258">
        <f>IF(D78&gt;$R$79,,UPPER(VLOOKUP(D78,'1D ELO (3)'!$A$7:$L$23,2)))</f>
        <v>0</v>
      </c>
      <c r="G78" s="687">
        <v>8</v>
      </c>
      <c r="H78" s="258">
        <f>IF(G78&gt;$R$79,,UPPER(VLOOKUP(G78,'1D ELO (3)'!$A$7:$L$23,2)))</f>
        <v>0</v>
      </c>
      <c r="I78" s="655"/>
      <c r="J78" s="656" t="s">
        <v>72</v>
      </c>
      <c r="K78" s="262"/>
      <c r="L78" s="263"/>
      <c r="M78" s="262"/>
      <c r="N78" s="264"/>
      <c r="O78" s="262"/>
      <c r="P78" s="263"/>
      <c r="Q78" s="262"/>
      <c r="R78" s="264"/>
    </row>
    <row r="79" spans="1:19" s="21" customFormat="1" ht="9" customHeight="1" x14ac:dyDescent="0.25">
      <c r="A79" s="287"/>
      <c r="B79" s="288"/>
      <c r="C79" s="290"/>
      <c r="D79" s="291"/>
      <c r="E79" s="291"/>
      <c r="F79" s="258">
        <f>IF(D78&gt;$R$79,,UPPER(VLOOKUP(D78,'1D ELO (3)'!$A$7:$L$23,8)))</f>
        <v>0</v>
      </c>
      <c r="G79" s="688"/>
      <c r="H79" s="292">
        <f>IF(G78&gt;$R$79,,UPPER(VLOOKUP(G78,'1D ELO (3)'!$A$7:$L$23,8)))</f>
        <v>0</v>
      </c>
      <c r="I79" s="658"/>
      <c r="J79" s="663"/>
      <c r="K79" s="269"/>
      <c r="L79" s="273"/>
      <c r="M79" s="269"/>
      <c r="N79" s="274"/>
      <c r="O79" s="269">
        <f>R4</f>
        <v>0</v>
      </c>
      <c r="P79" s="273"/>
      <c r="Q79" s="269"/>
      <c r="R79" s="689">
        <f>'1D ELO (3)'!$P$5</f>
        <v>0</v>
      </c>
    </row>
    <row r="80" spans="1:19" s="175" customFormat="1" ht="9.6" x14ac:dyDescent="0.25">
      <c r="A80" s="285"/>
      <c r="B80" s="58" t="s">
        <v>53</v>
      </c>
      <c r="C80" s="58" t="s">
        <v>239</v>
      </c>
      <c r="D80" s="58" t="s">
        <v>240</v>
      </c>
      <c r="E80" s="58" t="s">
        <v>105</v>
      </c>
      <c r="F80" s="69" t="s">
        <v>27</v>
      </c>
      <c r="G80" s="69" t="s">
        <v>28</v>
      </c>
      <c r="H80" s="69"/>
      <c r="I80" s="69" t="s">
        <v>38</v>
      </c>
      <c r="J80" s="69"/>
      <c r="K80" s="58" t="s">
        <v>57</v>
      </c>
      <c r="L80" s="618"/>
      <c r="M80" s="58" t="s">
        <v>160</v>
      </c>
      <c r="N80" s="618"/>
      <c r="O80" s="58" t="s">
        <v>241</v>
      </c>
      <c r="P80" s="618"/>
      <c r="Q80" s="58" t="s">
        <v>242</v>
      </c>
      <c r="R80" s="619"/>
    </row>
    <row r="81" spans="1:21" s="175" customFormat="1" ht="3.75" customHeight="1" x14ac:dyDescent="0.25">
      <c r="A81" s="690"/>
      <c r="B81" s="691"/>
      <c r="C81" s="691"/>
      <c r="D81" s="691"/>
      <c r="E81" s="691"/>
      <c r="F81" s="692"/>
      <c r="G81" s="692"/>
      <c r="H81" s="10"/>
      <c r="I81" s="692"/>
      <c r="J81" s="693"/>
      <c r="K81" s="691"/>
      <c r="L81" s="693"/>
      <c r="M81" s="691"/>
      <c r="N81" s="693"/>
      <c r="O81" s="691"/>
      <c r="P81" s="693"/>
      <c r="Q81" s="691"/>
      <c r="R81" s="694"/>
    </row>
    <row r="82" spans="1:21" s="63" customFormat="1" ht="10.5" customHeight="1" x14ac:dyDescent="0.25">
      <c r="A82" s="623">
        <v>17</v>
      </c>
      <c r="B82" s="197" t="str">
        <f>IF($D82="","",VLOOKUP($D82,'1D ELO (3)'!$A$7:$P$39,14))</f>
        <v/>
      </c>
      <c r="C82" s="197" t="str">
        <f>IF($D82="","",VLOOKUP($D82,'1D ELO (3)'!$A$7:$P$39,15))</f>
        <v/>
      </c>
      <c r="D82" s="199"/>
      <c r="E82" s="624" t="str">
        <f>UPPER(IF($D82="","",VLOOKUP($D82,'1D ELO (3)'!$A$7:$P$39,5)))</f>
        <v/>
      </c>
      <c r="F82" s="235" t="str">
        <f>UPPER(IF($D82="","",VLOOKUP($D82,'1D ELO (3)'!$A$7:$P$39,2)))</f>
        <v/>
      </c>
      <c r="G82" s="235" t="str">
        <f>IF($D82="","",VLOOKUP($D82,'1D ELO (3)'!$A$7:$P$39,3))</f>
        <v/>
      </c>
      <c r="H82" s="625"/>
      <c r="I82" s="235" t="str">
        <f>IF($D82="","",VLOOKUP($D82,'1D ELO (3)'!$A$7:$P$39,4))</f>
        <v/>
      </c>
      <c r="J82" s="626"/>
      <c r="K82" s="523"/>
      <c r="L82" s="627"/>
      <c r="M82" s="523"/>
      <c r="N82" s="627"/>
      <c r="O82" s="523"/>
      <c r="P82" s="627"/>
      <c r="Q82" s="523"/>
      <c r="R82" s="671" t="s">
        <v>246</v>
      </c>
      <c r="S82" s="207"/>
      <c r="U82" s="208">
        <f>Birók!P60</f>
        <v>0</v>
      </c>
    </row>
    <row r="83" spans="1:21" s="63" customFormat="1" ht="9" customHeight="1" x14ac:dyDescent="0.25">
      <c r="A83" s="628"/>
      <c r="B83" s="210"/>
      <c r="C83" s="210"/>
      <c r="D83" s="210"/>
      <c r="E83" s="624" t="str">
        <f>UPPER(IF($D82="","",VLOOKUP($D82,'1D ELO (3)'!$A$7:$P$33,11)))</f>
        <v/>
      </c>
      <c r="F83" s="235" t="str">
        <f>UPPER(IF($D82="","",VLOOKUP($D82,'1D ELO (3)'!$A$7:$P$33,8)))</f>
        <v/>
      </c>
      <c r="G83" s="235" t="str">
        <f>IF($D82="","",VLOOKUP($D82,'1D ELO (3)'!$A$7:$P$33,9))</f>
        <v/>
      </c>
      <c r="H83" s="625"/>
      <c r="I83" s="235" t="str">
        <f>IF($D82="","",VLOOKUP($D82,'1D ELO (3)'!$A$7:$P$33,10))</f>
        <v/>
      </c>
      <c r="J83" s="629"/>
      <c r="K83" s="630" t="str">
        <f>IF(J83="a",F82,IF(J83="b",F84,""))</f>
        <v/>
      </c>
      <c r="L83" s="627"/>
      <c r="M83" s="523"/>
      <c r="N83" s="627"/>
      <c r="O83" s="523"/>
      <c r="P83" s="627"/>
      <c r="Q83" s="523"/>
      <c r="R83" s="204"/>
      <c r="S83" s="207"/>
      <c r="U83" s="218">
        <f>Birók!P61</f>
        <v>0</v>
      </c>
    </row>
    <row r="84" spans="1:21" s="63" customFormat="1" ht="9" customHeight="1" x14ac:dyDescent="0.25">
      <c r="A84" s="628"/>
      <c r="B84" s="212"/>
      <c r="C84" s="212"/>
      <c r="D84" s="212"/>
      <c r="E84" s="316"/>
      <c r="F84" s="631"/>
      <c r="G84" s="631"/>
      <c r="H84" s="10"/>
      <c r="I84" s="631"/>
      <c r="J84" s="632"/>
      <c r="K84" s="298" t="str">
        <f>UPPER(IF(OR(J85="a",J85="as"),F82,IF(OR(J85="b",J85="bs"),F86,)))</f>
        <v/>
      </c>
      <c r="L84" s="633"/>
      <c r="M84" s="523"/>
      <c r="N84" s="627"/>
      <c r="O84" s="523"/>
      <c r="P84" s="627"/>
      <c r="Q84" s="523"/>
      <c r="R84" s="204"/>
      <c r="S84" s="207"/>
      <c r="U84" s="218">
        <f>Birók!P62</f>
        <v>0</v>
      </c>
    </row>
    <row r="85" spans="1:21" s="63" customFormat="1" ht="9" customHeight="1" x14ac:dyDescent="0.25">
      <c r="A85" s="628"/>
      <c r="B85" s="212"/>
      <c r="C85" s="212"/>
      <c r="D85" s="212"/>
      <c r="E85" s="211"/>
      <c r="F85" s="631"/>
      <c r="G85" s="631"/>
      <c r="H85" s="634"/>
      <c r="I85" s="528" t="s">
        <v>59</v>
      </c>
      <c r="J85" s="225"/>
      <c r="K85" s="635" t="str">
        <f>UPPER(IF(OR(J85="a",J85="as"),F83,IF(OR(J85="b",J85="bs"),F87,)))</f>
        <v/>
      </c>
      <c r="L85" s="636"/>
      <c r="M85" s="523"/>
      <c r="N85" s="627"/>
      <c r="O85" s="523"/>
      <c r="P85" s="627"/>
      <c r="Q85" s="523"/>
      <c r="R85" s="204"/>
      <c r="S85" s="207"/>
      <c r="U85" s="218">
        <f>Birók!P63</f>
        <v>0</v>
      </c>
    </row>
    <row r="86" spans="1:21" s="63" customFormat="1" ht="9" customHeight="1" x14ac:dyDescent="0.25">
      <c r="A86" s="628">
        <v>18</v>
      </c>
      <c r="B86" s="197" t="str">
        <f>IF($D86="","",VLOOKUP($D86,'1D ELO (3)'!$A$7:$P$39,14))</f>
        <v/>
      </c>
      <c r="C86" s="197" t="str">
        <f>IF($D86="","",VLOOKUP($D86,'1D ELO (3)'!$A$7:$P$39,15))</f>
        <v/>
      </c>
      <c r="D86" s="199"/>
      <c r="E86" s="637" t="str">
        <f>UPPER(IF($D86="","",VLOOKUP($D86,'1D ELO (3)'!$A$7:$P$39,5)))</f>
        <v/>
      </c>
      <c r="F86" s="219" t="str">
        <f>UPPER(IF($D86="","",VLOOKUP($D86,'1D ELO (3)'!$A$7:$P$39,2)))</f>
        <v/>
      </c>
      <c r="G86" s="219" t="str">
        <f>IF($D86="","",VLOOKUP($D86,'1D ELO (3)'!$A$7:$P$39,3))</f>
        <v/>
      </c>
      <c r="H86" s="638"/>
      <c r="I86" s="219" t="str">
        <f>IF($D86="","",VLOOKUP($D86,'1D ELO (3)'!$A$7:$P$39,4))</f>
        <v/>
      </c>
      <c r="J86" s="639"/>
      <c r="K86" s="523"/>
      <c r="L86" s="640"/>
      <c r="M86" s="526"/>
      <c r="N86" s="633"/>
      <c r="O86" s="523"/>
      <c r="P86" s="627"/>
      <c r="Q86" s="523"/>
      <c r="R86" s="204"/>
      <c r="S86" s="207"/>
      <c r="U86" s="218">
        <f>Birók!P64</f>
        <v>0</v>
      </c>
    </row>
    <row r="87" spans="1:21" s="63" customFormat="1" ht="9" customHeight="1" x14ac:dyDescent="0.25">
      <c r="A87" s="628"/>
      <c r="B87" s="210"/>
      <c r="C87" s="210"/>
      <c r="D87" s="210"/>
      <c r="E87" s="637" t="str">
        <f>UPPER(IF($D86="","",VLOOKUP($D86,'1D ELO (3)'!$A$7:$P$33,11)))</f>
        <v/>
      </c>
      <c r="F87" s="219" t="str">
        <f>UPPER(IF($D86="","",VLOOKUP($D86,'1D ELO (3)'!$A$7:$P$33,8)))</f>
        <v/>
      </c>
      <c r="G87" s="219" t="str">
        <f>IF($D86="","",VLOOKUP($D86,'1D ELO (3)'!$A$7:$P$33,9))</f>
        <v/>
      </c>
      <c r="H87" s="638"/>
      <c r="I87" s="219" t="str">
        <f>IF($D86="","",VLOOKUP($D86,'1D ELO (3)'!$A$7:$P$33,10))</f>
        <v/>
      </c>
      <c r="J87" s="629"/>
      <c r="K87" s="523"/>
      <c r="L87" s="640"/>
      <c r="M87" s="641"/>
      <c r="N87" s="642"/>
      <c r="O87" s="523"/>
      <c r="P87" s="627"/>
      <c r="Q87" s="523"/>
      <c r="R87" s="204"/>
      <c r="S87" s="207"/>
      <c r="U87" s="218">
        <f>Birók!P65</f>
        <v>0</v>
      </c>
    </row>
    <row r="88" spans="1:21" s="63" customFormat="1" ht="9" customHeight="1" x14ac:dyDescent="0.25">
      <c r="A88" s="628"/>
      <c r="B88" s="212"/>
      <c r="C88" s="212"/>
      <c r="D88" s="223"/>
      <c r="E88" s="666"/>
      <c r="F88" s="631"/>
      <c r="G88" s="631"/>
      <c r="H88" s="634"/>
      <c r="I88" s="631"/>
      <c r="J88" s="643"/>
      <c r="K88" s="523"/>
      <c r="L88" s="632"/>
      <c r="M88" s="298" t="str">
        <f>UPPER(IF(OR(L89="a",L89="as"),K84,IF(OR(L89="b",L89="bs"),K92,)))</f>
        <v/>
      </c>
      <c r="N88" s="627"/>
      <c r="O88" s="523"/>
      <c r="P88" s="627"/>
      <c r="Q88" s="523"/>
      <c r="R88" s="204"/>
      <c r="S88" s="207"/>
      <c r="U88" s="218">
        <f>Birók!P66</f>
        <v>0</v>
      </c>
    </row>
    <row r="89" spans="1:21" s="63" customFormat="1" ht="9" customHeight="1" x14ac:dyDescent="0.25">
      <c r="A89" s="628"/>
      <c r="B89" s="212"/>
      <c r="C89" s="212"/>
      <c r="D89" s="223"/>
      <c r="E89" s="666"/>
      <c r="F89" s="631"/>
      <c r="G89" s="631"/>
      <c r="H89" s="634"/>
      <c r="I89" s="631"/>
      <c r="J89" s="643"/>
      <c r="K89" s="215" t="s">
        <v>59</v>
      </c>
      <c r="L89" s="225"/>
      <c r="M89" s="635" t="str">
        <f>UPPER(IF(OR(L89="a",L89="as"),K85,IF(OR(L89="b",L89="bs"),K93,)))</f>
        <v/>
      </c>
      <c r="N89" s="636"/>
      <c r="O89" s="523"/>
      <c r="P89" s="627"/>
      <c r="Q89" s="523"/>
      <c r="R89" s="204"/>
      <c r="S89" s="207"/>
      <c r="U89" s="218">
        <f>Birók!P67</f>
        <v>0</v>
      </c>
    </row>
    <row r="90" spans="1:21" s="63" customFormat="1" ht="9" customHeight="1" x14ac:dyDescent="0.25">
      <c r="A90" s="644">
        <v>19</v>
      </c>
      <c r="B90" s="197" t="str">
        <f>IF($D90="","",VLOOKUP($D90,'1D ELO (3)'!$A$7:$P$39,14))</f>
        <v/>
      </c>
      <c r="C90" s="197" t="str">
        <f>IF($D90="","",VLOOKUP($D90,'1D ELO (3)'!$A$7:$P$39,15))</f>
        <v/>
      </c>
      <c r="D90" s="199"/>
      <c r="E90" s="637" t="str">
        <f>UPPER(IF($D90="","",VLOOKUP($D90,'1D ELO (3)'!$A$7:$P$39,5)))</f>
        <v/>
      </c>
      <c r="F90" s="219" t="str">
        <f>UPPER(IF($D90="","",VLOOKUP($D90,'1D ELO (3)'!$A$7:$P$39,2)))</f>
        <v/>
      </c>
      <c r="G90" s="219" t="str">
        <f>IF($D90="","",VLOOKUP($D90,'1D ELO (3)'!$A$7:$P$39,3))</f>
        <v/>
      </c>
      <c r="H90" s="638"/>
      <c r="I90" s="219" t="str">
        <f>IF($D90="","",VLOOKUP($D90,'1D ELO (3)'!$A$7:$P$39,4))</f>
        <v/>
      </c>
      <c r="J90" s="626"/>
      <c r="K90" s="523"/>
      <c r="L90" s="640"/>
      <c r="M90" s="523"/>
      <c r="N90" s="640"/>
      <c r="O90" s="526"/>
      <c r="P90" s="627"/>
      <c r="Q90" s="523"/>
      <c r="R90" s="204"/>
      <c r="S90" s="207"/>
      <c r="U90" s="218">
        <f>Birók!P68</f>
        <v>0</v>
      </c>
    </row>
    <row r="91" spans="1:21" s="63" customFormat="1" ht="9" customHeight="1" x14ac:dyDescent="0.25">
      <c r="A91" s="628"/>
      <c r="B91" s="210"/>
      <c r="C91" s="210"/>
      <c r="D91" s="210"/>
      <c r="E91" s="637" t="str">
        <f>UPPER(IF($D90="","",VLOOKUP($D90,'1D ELO (3)'!$A$7:$P$33,11)))</f>
        <v/>
      </c>
      <c r="F91" s="219" t="str">
        <f>UPPER(IF($D90="","",VLOOKUP($D90,'1D ELO (3)'!$A$7:$P$33,8)))</f>
        <v/>
      </c>
      <c r="G91" s="219" t="str">
        <f>IF($D90="","",VLOOKUP($D90,'1D ELO (3)'!$A$7:$P$33,9))</f>
        <v/>
      </c>
      <c r="H91" s="638"/>
      <c r="I91" s="219" t="str">
        <f>IF($D90="","",VLOOKUP($D90,'1D ELO (3)'!$A$7:$P$33,10))</f>
        <v/>
      </c>
      <c r="J91" s="629"/>
      <c r="K91" s="630" t="str">
        <f>IF(J91="a",F90,IF(J91="b",F92,""))</f>
        <v/>
      </c>
      <c r="L91" s="640"/>
      <c r="M91" s="523"/>
      <c r="N91" s="640"/>
      <c r="O91" s="523"/>
      <c r="P91" s="627"/>
      <c r="Q91" s="523"/>
      <c r="R91" s="204"/>
      <c r="S91" s="207"/>
      <c r="U91" s="301">
        <f>Birók!P69</f>
        <v>0</v>
      </c>
    </row>
    <row r="92" spans="1:21" s="63" customFormat="1" ht="9" customHeight="1" x14ac:dyDescent="0.25">
      <c r="A92" s="628"/>
      <c r="B92" s="212"/>
      <c r="C92" s="212"/>
      <c r="D92" s="223"/>
      <c r="E92" s="666"/>
      <c r="F92" s="631"/>
      <c r="G92" s="631"/>
      <c r="H92" s="634"/>
      <c r="I92" s="631"/>
      <c r="J92" s="632"/>
      <c r="K92" s="298" t="str">
        <f>UPPER(IF(OR(J93="a",J93="as"),F90,IF(OR(J93="b",J93="bs"),F94,)))</f>
        <v/>
      </c>
      <c r="L92" s="645"/>
      <c r="M92" s="523"/>
      <c r="N92" s="640"/>
      <c r="O92" s="523"/>
      <c r="P92" s="627"/>
      <c r="Q92" s="523"/>
      <c r="R92" s="204"/>
      <c r="S92" s="207"/>
    </row>
    <row r="93" spans="1:21" s="63" customFormat="1" ht="9" customHeight="1" x14ac:dyDescent="0.25">
      <c r="A93" s="628"/>
      <c r="B93" s="212"/>
      <c r="C93" s="212"/>
      <c r="D93" s="223"/>
      <c r="E93" s="666"/>
      <c r="F93" s="631"/>
      <c r="G93" s="631"/>
      <c r="H93" s="634"/>
      <c r="I93" s="528" t="s">
        <v>59</v>
      </c>
      <c r="J93" s="225"/>
      <c r="K93" s="635" t="str">
        <f>UPPER(IF(OR(J93="a",J93="as"),F91,IF(OR(J93="b",J93="bs"),F95,)))</f>
        <v/>
      </c>
      <c r="L93" s="629"/>
      <c r="M93" s="523"/>
      <c r="N93" s="640"/>
      <c r="O93" s="523"/>
      <c r="P93" s="627"/>
      <c r="Q93" s="523"/>
      <c r="R93" s="204"/>
      <c r="S93" s="207"/>
    </row>
    <row r="94" spans="1:21" s="63" customFormat="1" ht="9" customHeight="1" x14ac:dyDescent="0.25">
      <c r="A94" s="628">
        <v>20</v>
      </c>
      <c r="B94" s="197" t="str">
        <f>IF($D94="","",VLOOKUP($D94,'1D ELO (3)'!$A$7:$P$39,14))</f>
        <v/>
      </c>
      <c r="C94" s="197" t="str">
        <f>IF($D94="","",VLOOKUP($D94,'1D ELO (3)'!$A$7:$P$39,15))</f>
        <v/>
      </c>
      <c r="D94" s="199"/>
      <c r="E94" s="637" t="str">
        <f>UPPER(IF($D94="","",VLOOKUP($D94,'1D ELO (3)'!$A$7:$P$39,5)))</f>
        <v/>
      </c>
      <c r="F94" s="219" t="str">
        <f>UPPER(IF($D94="","",VLOOKUP($D94,'1D ELO (3)'!$A$7:$P$39,2)))</f>
        <v/>
      </c>
      <c r="G94" s="219" t="str">
        <f>IF($D94="","",VLOOKUP($D94,'1D ELO (3)'!$A$7:$P$39,3))</f>
        <v/>
      </c>
      <c r="H94" s="638"/>
      <c r="I94" s="219" t="str">
        <f>IF($D94="","",VLOOKUP($D94,'1D ELO (3)'!$A$7:$P$39,4))</f>
        <v/>
      </c>
      <c r="J94" s="639"/>
      <c r="K94" s="523"/>
      <c r="L94" s="627"/>
      <c r="M94" s="526"/>
      <c r="N94" s="645"/>
      <c r="O94" s="523"/>
      <c r="P94" s="627"/>
      <c r="Q94" s="523"/>
      <c r="R94" s="204"/>
      <c r="S94" s="207"/>
    </row>
    <row r="95" spans="1:21" s="63" customFormat="1" ht="9" customHeight="1" x14ac:dyDescent="0.25">
      <c r="A95" s="628"/>
      <c r="B95" s="210"/>
      <c r="C95" s="210"/>
      <c r="D95" s="210"/>
      <c r="E95" s="637" t="str">
        <f>UPPER(IF($D94="","",VLOOKUP($D94,'1D ELO (3)'!$A$7:$P$33,11)))</f>
        <v/>
      </c>
      <c r="F95" s="219" t="str">
        <f>UPPER(IF($D94="","",VLOOKUP($D94,'1D ELO (3)'!$A$7:$P$33,8)))</f>
        <v/>
      </c>
      <c r="G95" s="219" t="str">
        <f>IF($D94="","",VLOOKUP($D94,'1D ELO (3)'!$A$7:$P$33,9))</f>
        <v/>
      </c>
      <c r="H95" s="638"/>
      <c r="I95" s="219" t="str">
        <f>IF($D94="","",VLOOKUP($D94,'1D ELO (3)'!$A$7:$P$33,10))</f>
        <v/>
      </c>
      <c r="J95" s="629"/>
      <c r="K95" s="523"/>
      <c r="L95" s="627"/>
      <c r="M95" s="641"/>
      <c r="N95" s="646"/>
      <c r="O95" s="523"/>
      <c r="P95" s="627"/>
      <c r="Q95" s="523"/>
      <c r="R95" s="204"/>
      <c r="S95" s="207"/>
    </row>
    <row r="96" spans="1:21" s="63" customFormat="1" ht="9" customHeight="1" x14ac:dyDescent="0.25">
      <c r="A96" s="628"/>
      <c r="B96" s="212"/>
      <c r="C96" s="212"/>
      <c r="D96" s="212"/>
      <c r="E96" s="211"/>
      <c r="F96" s="631"/>
      <c r="G96" s="631"/>
      <c r="H96" s="634"/>
      <c r="I96" s="631"/>
      <c r="J96" s="643"/>
      <c r="K96" s="523"/>
      <c r="L96" s="627"/>
      <c r="M96" s="523"/>
      <c r="N96" s="632"/>
      <c r="O96" s="298" t="str">
        <f>UPPER(IF(OR(N97="a",N97="as"),M88,IF(OR(N97="b",N97="bs"),M104,)))</f>
        <v/>
      </c>
      <c r="P96" s="627"/>
      <c r="Q96" s="523"/>
      <c r="R96" s="204"/>
      <c r="S96" s="207"/>
    </row>
    <row r="97" spans="1:19" s="63" customFormat="1" ht="9" customHeight="1" x14ac:dyDescent="0.25">
      <c r="A97" s="628"/>
      <c r="B97" s="212"/>
      <c r="C97" s="212"/>
      <c r="D97" s="212"/>
      <c r="E97" s="211"/>
      <c r="F97" s="631"/>
      <c r="G97" s="631"/>
      <c r="H97" s="634"/>
      <c r="I97" s="631"/>
      <c r="J97" s="643"/>
      <c r="K97" s="523"/>
      <c r="L97" s="627"/>
      <c r="M97" s="215" t="s">
        <v>59</v>
      </c>
      <c r="N97" s="225"/>
      <c r="O97" s="635" t="str">
        <f>UPPER(IF(OR(N97="a",N97="as"),M89,IF(OR(N97="b",N97="bs"),M105,)))</f>
        <v/>
      </c>
      <c r="P97" s="636"/>
      <c r="Q97" s="523"/>
      <c r="R97" s="204"/>
      <c r="S97" s="207"/>
    </row>
    <row r="98" spans="1:19" s="63" customFormat="1" ht="9" customHeight="1" x14ac:dyDescent="0.25">
      <c r="A98" s="628">
        <v>21</v>
      </c>
      <c r="B98" s="197" t="str">
        <f>IF($D98="","",VLOOKUP($D98,'1D ELO (3)'!$A$7:$P$39,14))</f>
        <v/>
      </c>
      <c r="C98" s="197" t="str">
        <f>IF($D98="","",VLOOKUP($D98,'1D ELO (3)'!$A$7:$P$39,15))</f>
        <v/>
      </c>
      <c r="D98" s="199"/>
      <c r="E98" s="637" t="str">
        <f>UPPER(IF($D98="","",VLOOKUP($D98,'1D ELO (3)'!$A$7:$P$39,5)))</f>
        <v/>
      </c>
      <c r="F98" s="219" t="str">
        <f>UPPER(IF($D98="","",VLOOKUP($D98,'1D ELO (3)'!$A$7:$P$39,2)))</f>
        <v/>
      </c>
      <c r="G98" s="219" t="str">
        <f>IF($D98="","",VLOOKUP($D98,'1D ELO (3)'!$A$7:$P$39,3))</f>
        <v/>
      </c>
      <c r="H98" s="638"/>
      <c r="I98" s="219" t="str">
        <f>IF($D98="","",VLOOKUP($D98,'1D ELO (3)'!$A$7:$P$39,4))</f>
        <v/>
      </c>
      <c r="J98" s="626"/>
      <c r="K98" s="523"/>
      <c r="L98" s="627"/>
      <c r="M98" s="523"/>
      <c r="N98" s="640"/>
      <c r="O98" s="523"/>
      <c r="P98" s="640"/>
      <c r="Q98" s="523"/>
      <c r="R98" s="204"/>
      <c r="S98" s="207"/>
    </row>
    <row r="99" spans="1:19" s="63" customFormat="1" ht="9" customHeight="1" x14ac:dyDescent="0.25">
      <c r="A99" s="628"/>
      <c r="B99" s="210"/>
      <c r="C99" s="210"/>
      <c r="D99" s="210"/>
      <c r="E99" s="637" t="str">
        <f>UPPER(IF($D98="","",VLOOKUP($D98,'1D ELO (3)'!$A$7:$P$33,11)))</f>
        <v/>
      </c>
      <c r="F99" s="219" t="str">
        <f>UPPER(IF($D98="","",VLOOKUP($D98,'1D ELO (3)'!$A$7:$P$33,8)))</f>
        <v/>
      </c>
      <c r="G99" s="219" t="str">
        <f>IF($D98="","",VLOOKUP($D98,'1D ELO (3)'!$A$7:$P$33,9))</f>
        <v/>
      </c>
      <c r="H99" s="638"/>
      <c r="I99" s="219" t="str">
        <f>IF($D98="","",VLOOKUP($D98,'1D ELO (3)'!$A$7:$P$33,10))</f>
        <v/>
      </c>
      <c r="J99" s="629"/>
      <c r="K99" s="630" t="str">
        <f>IF(J99="a",F98,IF(J99="b",F100,""))</f>
        <v/>
      </c>
      <c r="L99" s="627"/>
      <c r="M99" s="523"/>
      <c r="N99" s="640"/>
      <c r="O99" s="523"/>
      <c r="P99" s="640"/>
      <c r="Q99" s="523"/>
      <c r="R99" s="204"/>
      <c r="S99" s="207"/>
    </row>
    <row r="100" spans="1:19" s="63" customFormat="1" ht="9" customHeight="1" x14ac:dyDescent="0.25">
      <c r="A100" s="628"/>
      <c r="B100" s="212"/>
      <c r="C100" s="212"/>
      <c r="D100" s="212"/>
      <c r="E100" s="211"/>
      <c r="F100" s="631"/>
      <c r="G100" s="631"/>
      <c r="H100" s="634"/>
      <c r="I100" s="631"/>
      <c r="J100" s="632"/>
      <c r="K100" s="298" t="str">
        <f>UPPER(IF(OR(J101="a",J101="as"),F98,IF(OR(J101="b",J101="bs"),F102,)))</f>
        <v/>
      </c>
      <c r="L100" s="633"/>
      <c r="M100" s="523"/>
      <c r="N100" s="640"/>
      <c r="O100" s="523"/>
      <c r="P100" s="640"/>
      <c r="Q100" s="523"/>
      <c r="R100" s="204"/>
      <c r="S100" s="207"/>
    </row>
    <row r="101" spans="1:19" s="63" customFormat="1" ht="9" customHeight="1" x14ac:dyDescent="0.25">
      <c r="A101" s="628"/>
      <c r="B101" s="212"/>
      <c r="C101" s="212"/>
      <c r="D101" s="212"/>
      <c r="E101" s="211"/>
      <c r="F101" s="631"/>
      <c r="G101" s="631"/>
      <c r="H101" s="634"/>
      <c r="I101" s="528" t="s">
        <v>59</v>
      </c>
      <c r="J101" s="225"/>
      <c r="K101" s="635" t="str">
        <f>UPPER(IF(OR(J101="a",J101="as"),F99,IF(OR(J101="b",J101="bs"),F103,)))</f>
        <v/>
      </c>
      <c r="L101" s="636"/>
      <c r="M101" s="523"/>
      <c r="N101" s="640"/>
      <c r="O101" s="523"/>
      <c r="P101" s="640"/>
      <c r="Q101" s="523"/>
      <c r="R101" s="204"/>
      <c r="S101" s="207"/>
    </row>
    <row r="102" spans="1:19" s="63" customFormat="1" ht="9" customHeight="1" x14ac:dyDescent="0.25">
      <c r="A102" s="628">
        <v>22</v>
      </c>
      <c r="B102" s="197" t="str">
        <f>IF($D102="","",VLOOKUP($D102,'1D ELO (3)'!$A$7:$P$39,14))</f>
        <v/>
      </c>
      <c r="C102" s="197" t="str">
        <f>IF($D102="","",VLOOKUP($D102,'1D ELO (3)'!$A$7:$P$39,15))</f>
        <v/>
      </c>
      <c r="D102" s="199"/>
      <c r="E102" s="637" t="str">
        <f>UPPER(IF($D102="","",VLOOKUP($D102,'1D ELO (3)'!$A$7:$P$39,5)))</f>
        <v/>
      </c>
      <c r="F102" s="219" t="str">
        <f>UPPER(IF($D102="","",VLOOKUP($D102,'1D ELO (3)'!$A$7:$P$39,2)))</f>
        <v/>
      </c>
      <c r="G102" s="219" t="str">
        <f>IF($D102="","",VLOOKUP($D102,'1D ELO (3)'!$A$7:$P$39,3))</f>
        <v/>
      </c>
      <c r="H102" s="638"/>
      <c r="I102" s="219" t="str">
        <f>IF($D102="","",VLOOKUP($D102,'1D ELO (3)'!$A$7:$P$39,4))</f>
        <v/>
      </c>
      <c r="J102" s="639"/>
      <c r="K102" s="523"/>
      <c r="L102" s="640"/>
      <c r="M102" s="526"/>
      <c r="N102" s="645"/>
      <c r="O102" s="523"/>
      <c r="P102" s="640"/>
      <c r="Q102" s="523"/>
      <c r="R102" s="204"/>
      <c r="S102" s="207"/>
    </row>
    <row r="103" spans="1:19" s="63" customFormat="1" ht="9" customHeight="1" x14ac:dyDescent="0.25">
      <c r="A103" s="628"/>
      <c r="B103" s="210"/>
      <c r="C103" s="210"/>
      <c r="D103" s="210"/>
      <c r="E103" s="637" t="str">
        <f>UPPER(IF($D102="","",VLOOKUP($D102,'1D ELO (3)'!$A$7:$P$33,11)))</f>
        <v/>
      </c>
      <c r="F103" s="219" t="str">
        <f>UPPER(IF($D102="","",VLOOKUP($D102,'1D ELO (3)'!$A$7:$P$33,8)))</f>
        <v/>
      </c>
      <c r="G103" s="219" t="str">
        <f>IF($D102="","",VLOOKUP($D102,'1D ELO (3)'!$A$7:$P$33,9))</f>
        <v/>
      </c>
      <c r="H103" s="638"/>
      <c r="I103" s="219" t="str">
        <f>IF($D102="","",VLOOKUP($D102,'1D ELO (3)'!$A$7:$P$33,10))</f>
        <v/>
      </c>
      <c r="J103" s="629"/>
      <c r="K103" s="523"/>
      <c r="L103" s="640"/>
      <c r="M103" s="641"/>
      <c r="N103" s="646"/>
      <c r="O103" s="523"/>
      <c r="P103" s="640"/>
      <c r="Q103" s="523"/>
      <c r="R103" s="204"/>
      <c r="S103" s="207"/>
    </row>
    <row r="104" spans="1:19" s="63" customFormat="1" ht="9" customHeight="1" x14ac:dyDescent="0.25">
      <c r="A104" s="628"/>
      <c r="B104" s="212"/>
      <c r="C104" s="212"/>
      <c r="D104" s="223"/>
      <c r="E104" s="666"/>
      <c r="F104" s="631"/>
      <c r="G104" s="631"/>
      <c r="H104" s="634"/>
      <c r="I104" s="631"/>
      <c r="J104" s="643"/>
      <c r="K104" s="523"/>
      <c r="L104" s="632"/>
      <c r="M104" s="298" t="str">
        <f>UPPER(IF(OR(L105="a",L105="as"),K100,IF(OR(L105="b",L105="bs"),K108,)))</f>
        <v/>
      </c>
      <c r="N104" s="640"/>
      <c r="O104" s="523"/>
      <c r="P104" s="640"/>
      <c r="Q104" s="523"/>
      <c r="R104" s="204"/>
      <c r="S104" s="207"/>
    </row>
    <row r="105" spans="1:19" s="63" customFormat="1" ht="9" customHeight="1" x14ac:dyDescent="0.25">
      <c r="A105" s="628"/>
      <c r="B105" s="212"/>
      <c r="C105" s="212"/>
      <c r="D105" s="223"/>
      <c r="E105" s="666"/>
      <c r="F105" s="631"/>
      <c r="G105" s="631"/>
      <c r="H105" s="634"/>
      <c r="I105" s="631"/>
      <c r="J105" s="643"/>
      <c r="K105" s="215" t="s">
        <v>59</v>
      </c>
      <c r="L105" s="225"/>
      <c r="M105" s="635" t="str">
        <f>UPPER(IF(OR(L105="a",L105="as"),K101,IF(OR(L105="b",L105="bs"),K109,)))</f>
        <v/>
      </c>
      <c r="N105" s="629"/>
      <c r="O105" s="523"/>
      <c r="P105" s="640"/>
      <c r="Q105" s="523"/>
      <c r="R105" s="204"/>
      <c r="S105" s="207"/>
    </row>
    <row r="106" spans="1:19" s="63" customFormat="1" ht="9" customHeight="1" x14ac:dyDescent="0.25">
      <c r="A106" s="644">
        <v>23</v>
      </c>
      <c r="B106" s="197" t="str">
        <f>IF($D106="","",VLOOKUP($D106,'1D ELO (3)'!$A$7:$P$39,14))</f>
        <v/>
      </c>
      <c r="C106" s="197" t="str">
        <f>IF($D106="","",VLOOKUP($D106,'1D ELO (3)'!$A$7:$P$39,15))</f>
        <v/>
      </c>
      <c r="D106" s="199"/>
      <c r="E106" s="637" t="str">
        <f>UPPER(IF($D106="","",VLOOKUP($D106,'1D ELO (3)'!$A$7:$P$39,5)))</f>
        <v/>
      </c>
      <c r="F106" s="219" t="str">
        <f>UPPER(IF($D106="","",VLOOKUP($D106,'1D ELO (3)'!$A$7:$P$39,2)))</f>
        <v/>
      </c>
      <c r="G106" s="219" t="str">
        <f>IF($D106="","",VLOOKUP($D106,'1D ELO (3)'!$A$7:$P$39,3))</f>
        <v/>
      </c>
      <c r="H106" s="638"/>
      <c r="I106" s="219" t="str">
        <f>IF($D106="","",VLOOKUP($D106,'1D ELO (3)'!$A$7:$P$39,4))</f>
        <v/>
      </c>
      <c r="J106" s="626"/>
      <c r="K106" s="523"/>
      <c r="L106" s="640"/>
      <c r="M106" s="523"/>
      <c r="N106" s="627"/>
      <c r="O106" s="526"/>
      <c r="P106" s="640"/>
      <c r="Q106" s="523"/>
      <c r="R106" s="204"/>
      <c r="S106" s="207"/>
    </row>
    <row r="107" spans="1:19" s="63" customFormat="1" ht="9" customHeight="1" x14ac:dyDescent="0.25">
      <c r="A107" s="628"/>
      <c r="B107" s="210"/>
      <c r="C107" s="210"/>
      <c r="D107" s="210"/>
      <c r="E107" s="637" t="str">
        <f>UPPER(IF($D106="","",VLOOKUP($D106,'1D ELO (3)'!$A$7:$P$33,11)))</f>
        <v/>
      </c>
      <c r="F107" s="219" t="str">
        <f>UPPER(IF($D106="","",VLOOKUP($D106,'1D ELO (3)'!$A$7:$P$33,8)))</f>
        <v/>
      </c>
      <c r="G107" s="219" t="str">
        <f>IF($D106="","",VLOOKUP($D106,'1D ELO (3)'!$A$7:$P$33,9))</f>
        <v/>
      </c>
      <c r="H107" s="638"/>
      <c r="I107" s="219" t="str">
        <f>IF($D106="","",VLOOKUP($D106,'1D ELO (3)'!$A$7:$P$33,10))</f>
        <v/>
      </c>
      <c r="J107" s="629"/>
      <c r="K107" s="630" t="str">
        <f>IF(J107="a",F106,IF(J107="b",F108,""))</f>
        <v/>
      </c>
      <c r="L107" s="640"/>
      <c r="M107" s="523"/>
      <c r="N107" s="627"/>
      <c r="O107" s="523"/>
      <c r="P107" s="640"/>
      <c r="Q107" s="523"/>
      <c r="R107" s="204"/>
      <c r="S107" s="207"/>
    </row>
    <row r="108" spans="1:19" s="63" customFormat="1" ht="9" customHeight="1" x14ac:dyDescent="0.25">
      <c r="A108" s="628"/>
      <c r="B108" s="212"/>
      <c r="C108" s="212"/>
      <c r="D108" s="223"/>
      <c r="E108" s="666"/>
      <c r="F108" s="631"/>
      <c r="G108" s="631"/>
      <c r="H108" s="634"/>
      <c r="I108" s="631"/>
      <c r="J108" s="632"/>
      <c r="K108" s="298" t="str">
        <f>UPPER(IF(OR(J109="a",J109="as"),F106,IF(OR(J109="b",J109="bs"),F110,)))</f>
        <v/>
      </c>
      <c r="L108" s="645"/>
      <c r="M108" s="523"/>
      <c r="N108" s="627"/>
      <c r="O108" s="523"/>
      <c r="P108" s="640"/>
      <c r="Q108" s="523"/>
      <c r="R108" s="204"/>
      <c r="S108" s="207"/>
    </row>
    <row r="109" spans="1:19" s="63" customFormat="1" ht="9" customHeight="1" x14ac:dyDescent="0.25">
      <c r="A109" s="628"/>
      <c r="B109" s="212"/>
      <c r="C109" s="212"/>
      <c r="D109" s="223"/>
      <c r="E109" s="666"/>
      <c r="F109" s="631"/>
      <c r="G109" s="631"/>
      <c r="H109" s="634"/>
      <c r="I109" s="528" t="s">
        <v>59</v>
      </c>
      <c r="J109" s="225"/>
      <c r="K109" s="635" t="str">
        <f>UPPER(IF(OR(J109="a",J109="as"),F107,IF(OR(J109="b",J109="bs"),F111,)))</f>
        <v/>
      </c>
      <c r="L109" s="629"/>
      <c r="M109" s="523"/>
      <c r="N109" s="627"/>
      <c r="O109" s="523"/>
      <c r="P109" s="640"/>
      <c r="Q109" s="523"/>
      <c r="R109" s="204"/>
      <c r="S109" s="207"/>
    </row>
    <row r="110" spans="1:19" s="63" customFormat="1" ht="9" customHeight="1" x14ac:dyDescent="0.25">
      <c r="A110" s="623">
        <v>24</v>
      </c>
      <c r="B110" s="197" t="str">
        <f>IF($D110="","",VLOOKUP($D110,'1D ELO (3)'!$A$7:$P$39,14))</f>
        <v/>
      </c>
      <c r="C110" s="197" t="str">
        <f>IF($D110="","",VLOOKUP($D110,'1D ELO (3)'!$A$7:$P$39,15))</f>
        <v/>
      </c>
      <c r="D110" s="199"/>
      <c r="E110" s="624" t="str">
        <f>UPPER(IF($D110="","",VLOOKUP($D110,'1D ELO (3)'!$A$7:$P$39,5)))</f>
        <v/>
      </c>
      <c r="F110" s="235" t="str">
        <f>UPPER(IF($D110="","",VLOOKUP($D110,'1D ELO (3)'!$A$7:$P$39,2)))</f>
        <v/>
      </c>
      <c r="G110" s="235" t="str">
        <f>IF($D110="","",VLOOKUP($D110,'1D ELO (3)'!$A$7:$P$39,3))</f>
        <v/>
      </c>
      <c r="H110" s="625"/>
      <c r="I110" s="235" t="str">
        <f>IF($D110="","",VLOOKUP($D110,'1D ELO (3)'!$A$7:$P$39,4))</f>
        <v/>
      </c>
      <c r="J110" s="639"/>
      <c r="K110" s="523"/>
      <c r="L110" s="627"/>
      <c r="M110" s="526"/>
      <c r="N110" s="633"/>
      <c r="O110" s="523"/>
      <c r="P110" s="640"/>
      <c r="Q110" s="523"/>
      <c r="R110" s="204"/>
      <c r="S110" s="207"/>
    </row>
    <row r="111" spans="1:19" s="63" customFormat="1" ht="9" customHeight="1" x14ac:dyDescent="0.25">
      <c r="A111" s="628"/>
      <c r="B111" s="210"/>
      <c r="C111" s="210"/>
      <c r="D111" s="210"/>
      <c r="E111" s="624" t="str">
        <f>UPPER(IF($D110="","",VLOOKUP($D110,'1D ELO (3)'!$A$7:$P$33,11)))</f>
        <v/>
      </c>
      <c r="F111" s="235" t="str">
        <f>UPPER(IF($D110="","",VLOOKUP($D110,'1D ELO (3)'!$A$7:$P$33,8)))</f>
        <v/>
      </c>
      <c r="G111" s="235" t="str">
        <f>IF($D110="","",VLOOKUP($D110,'1D ELO (3)'!$A$7:$P$33,9))</f>
        <v/>
      </c>
      <c r="H111" s="625"/>
      <c r="I111" s="235" t="str">
        <f>IF($D110="","",VLOOKUP($D110,'1D ELO (3)'!$A$7:$P$33,10))</f>
        <v/>
      </c>
      <c r="J111" s="629"/>
      <c r="K111" s="523"/>
      <c r="L111" s="627"/>
      <c r="M111" s="641"/>
      <c r="N111" s="642"/>
      <c r="O111" s="523"/>
      <c r="P111" s="640"/>
      <c r="Q111" s="523"/>
      <c r="R111" s="204"/>
      <c r="S111" s="207"/>
    </row>
    <row r="112" spans="1:19" s="63" customFormat="1" ht="9" customHeight="1" x14ac:dyDescent="0.25">
      <c r="A112" s="628"/>
      <c r="B112" s="212"/>
      <c r="C112" s="212"/>
      <c r="D112" s="223"/>
      <c r="E112" s="666"/>
      <c r="F112" s="631"/>
      <c r="G112" s="631"/>
      <c r="H112" s="634"/>
      <c r="I112" s="631"/>
      <c r="J112" s="643"/>
      <c r="K112" s="523"/>
      <c r="L112" s="627"/>
      <c r="M112" s="523"/>
      <c r="N112" s="627"/>
      <c r="O112" s="627"/>
      <c r="P112" s="632"/>
      <c r="Q112" s="298" t="str">
        <f>UPPER(IF(OR(P113="a",P113="as"),O96,IF(OR(P113="b",P113="bs"),O128,)))</f>
        <v/>
      </c>
      <c r="R112" s="650"/>
      <c r="S112" s="207"/>
    </row>
    <row r="113" spans="1:19" s="63" customFormat="1" ht="9" customHeight="1" x14ac:dyDescent="0.25">
      <c r="A113" s="628"/>
      <c r="B113" s="212"/>
      <c r="C113" s="212"/>
      <c r="D113" s="223"/>
      <c r="E113" s="666"/>
      <c r="F113" s="631"/>
      <c r="G113" s="631"/>
      <c r="H113" s="634"/>
      <c r="I113" s="631"/>
      <c r="J113" s="643"/>
      <c r="K113" s="523"/>
      <c r="L113" s="627"/>
      <c r="M113" s="523"/>
      <c r="N113" s="627"/>
      <c r="O113" s="215" t="s">
        <v>59</v>
      </c>
      <c r="P113" s="225"/>
      <c r="Q113" s="635" t="str">
        <f>UPPER(IF(OR(P113="a",P113="as"),O97,IF(OR(P113="b",P113="bs"),O129,)))</f>
        <v/>
      </c>
      <c r="R113" s="667"/>
      <c r="S113" s="207"/>
    </row>
    <row r="114" spans="1:19" s="63" customFormat="1" ht="9" customHeight="1" x14ac:dyDescent="0.25">
      <c r="A114" s="623">
        <v>25</v>
      </c>
      <c r="B114" s="197" t="str">
        <f>IF($D114="","",VLOOKUP($D114,'1D ELO (3)'!$A$7:$P$39,14))</f>
        <v/>
      </c>
      <c r="C114" s="197" t="str">
        <f>IF($D114="","",VLOOKUP($D114,'1D ELO (3)'!$A$7:$P$39,15))</f>
        <v/>
      </c>
      <c r="D114" s="199"/>
      <c r="E114" s="624" t="str">
        <f>UPPER(IF($D114="","",VLOOKUP($D114,'1D ELO (3)'!$A$7:$P$39,5)))</f>
        <v/>
      </c>
      <c r="F114" s="235" t="str">
        <f>UPPER(IF($D114="","",VLOOKUP($D114,'1D ELO (3)'!$A$7:$P$39,2)))</f>
        <v/>
      </c>
      <c r="G114" s="235" t="str">
        <f>IF($D114="","",VLOOKUP($D114,'1D ELO (3)'!$A$7:$P$39,3))</f>
        <v/>
      </c>
      <c r="H114" s="625"/>
      <c r="I114" s="235" t="str">
        <f>IF($D114="","",VLOOKUP($D114,'1D ELO (3)'!$A$7:$P$39,4))</f>
        <v/>
      </c>
      <c r="J114" s="626"/>
      <c r="K114" s="523"/>
      <c r="L114" s="627"/>
      <c r="M114" s="523"/>
      <c r="N114" s="627"/>
      <c r="O114" s="523"/>
      <c r="P114" s="640"/>
      <c r="Q114" s="526"/>
      <c r="R114" s="204"/>
      <c r="S114" s="207"/>
    </row>
    <row r="115" spans="1:19" s="63" customFormat="1" ht="9" customHeight="1" x14ac:dyDescent="0.25">
      <c r="A115" s="628"/>
      <c r="B115" s="210"/>
      <c r="C115" s="210"/>
      <c r="D115" s="210"/>
      <c r="E115" s="624" t="str">
        <f>UPPER(IF($D114="","",VLOOKUP($D114,'1D ELO (3)'!$A$7:$P$33,11)))</f>
        <v/>
      </c>
      <c r="F115" s="235" t="str">
        <f>UPPER(IF($D114="","",VLOOKUP($D114,'1D ELO (3)'!$A$7:$P$33,8)))</f>
        <v/>
      </c>
      <c r="G115" s="235" t="str">
        <f>IF($D114="","",VLOOKUP($D114,'1D ELO (3)'!$A$7:$P$33,9))</f>
        <v/>
      </c>
      <c r="H115" s="625"/>
      <c r="I115" s="235" t="str">
        <f>IF($D114="","",VLOOKUP($D114,'1D ELO (3)'!$A$7:$P$33,10))</f>
        <v/>
      </c>
      <c r="J115" s="629"/>
      <c r="K115" s="630" t="str">
        <f>IF(J115="a",F114,IF(J115="b",F116,""))</f>
        <v/>
      </c>
      <c r="L115" s="627"/>
      <c r="M115" s="523"/>
      <c r="N115" s="627"/>
      <c r="O115" s="523"/>
      <c r="P115" s="640"/>
      <c r="Q115" s="641"/>
      <c r="R115" s="668"/>
      <c r="S115" s="207"/>
    </row>
    <row r="116" spans="1:19" s="63" customFormat="1" ht="9" customHeight="1" x14ac:dyDescent="0.25">
      <c r="A116" s="628"/>
      <c r="B116" s="212"/>
      <c r="C116" s="212"/>
      <c r="D116" s="223"/>
      <c r="E116" s="666"/>
      <c r="F116" s="631"/>
      <c r="G116" s="631"/>
      <c r="H116" s="634"/>
      <c r="I116" s="631"/>
      <c r="J116" s="632"/>
      <c r="K116" s="298" t="str">
        <f>UPPER(IF(OR(J117="a",J117="as"),F114,IF(OR(J117="b",J117="bs"),F118,)))</f>
        <v/>
      </c>
      <c r="L116" s="633"/>
      <c r="M116" s="523"/>
      <c r="N116" s="627"/>
      <c r="O116" s="523"/>
      <c r="P116" s="640"/>
      <c r="Q116" s="523"/>
      <c r="R116" s="204"/>
      <c r="S116" s="207"/>
    </row>
    <row r="117" spans="1:19" s="63" customFormat="1" ht="9" customHeight="1" x14ac:dyDescent="0.25">
      <c r="A117" s="628"/>
      <c r="B117" s="212"/>
      <c r="C117" s="212"/>
      <c r="D117" s="223"/>
      <c r="E117" s="666"/>
      <c r="F117" s="631"/>
      <c r="G117" s="631"/>
      <c r="H117" s="634"/>
      <c r="I117" s="528" t="s">
        <v>59</v>
      </c>
      <c r="J117" s="225"/>
      <c r="K117" s="635" t="str">
        <f>UPPER(IF(OR(J117="a",J117="as"),F115,IF(OR(J117="b",J117="bs"),F119,)))</f>
        <v/>
      </c>
      <c r="L117" s="636"/>
      <c r="M117" s="523"/>
      <c r="N117" s="627"/>
      <c r="O117" s="523"/>
      <c r="P117" s="640"/>
      <c r="Q117" s="523"/>
      <c r="R117" s="204"/>
      <c r="S117" s="207"/>
    </row>
    <row r="118" spans="1:19" s="63" customFormat="1" ht="9" customHeight="1" x14ac:dyDescent="0.25">
      <c r="A118" s="628">
        <v>26</v>
      </c>
      <c r="B118" s="197" t="str">
        <f>IF($D118="","",VLOOKUP($D118,'1D ELO (3)'!$A$7:$P$39,14))</f>
        <v/>
      </c>
      <c r="C118" s="197" t="str">
        <f>IF($D118="","",VLOOKUP($D118,'1D ELO (3)'!$A$7:$P$39,15))</f>
        <v/>
      </c>
      <c r="D118" s="199"/>
      <c r="E118" s="637" t="str">
        <f>UPPER(IF($D118="","",VLOOKUP($D118,'1D ELO (3)'!$A$7:$P$39,5)))</f>
        <v/>
      </c>
      <c r="F118" s="219" t="str">
        <f>UPPER(IF($D118="","",VLOOKUP($D118,'1D ELO (3)'!$A$7:$P$39,2)))</f>
        <v/>
      </c>
      <c r="G118" s="219" t="str">
        <f>IF($D118="","",VLOOKUP($D118,'1D ELO (3)'!$A$7:$P$39,3))</f>
        <v/>
      </c>
      <c r="H118" s="638"/>
      <c r="I118" s="219" t="str">
        <f>IF($D118="","",VLOOKUP($D118,'1D ELO (3)'!$A$7:$P$39,4))</f>
        <v/>
      </c>
      <c r="J118" s="639"/>
      <c r="K118" s="523"/>
      <c r="L118" s="640"/>
      <c r="M118" s="526"/>
      <c r="N118" s="633"/>
      <c r="O118" s="523"/>
      <c r="P118" s="640"/>
      <c r="Q118" s="523"/>
      <c r="R118" s="204"/>
      <c r="S118" s="207"/>
    </row>
    <row r="119" spans="1:19" s="63" customFormat="1" ht="9" customHeight="1" x14ac:dyDescent="0.25">
      <c r="A119" s="628"/>
      <c r="B119" s="210"/>
      <c r="C119" s="210"/>
      <c r="D119" s="210"/>
      <c r="E119" s="637" t="str">
        <f>UPPER(IF($D118="","",VLOOKUP($D118,'1D ELO (3)'!$A$7:$P$33,11)))</f>
        <v/>
      </c>
      <c r="F119" s="219" t="str">
        <f>UPPER(IF($D118="","",VLOOKUP($D118,'1D ELO (3)'!$A$7:$P$33,8)))</f>
        <v/>
      </c>
      <c r="G119" s="219" t="str">
        <f>IF($D118="","",VLOOKUP($D118,'1D ELO (3)'!$A$7:$P$33,9))</f>
        <v/>
      </c>
      <c r="H119" s="638"/>
      <c r="I119" s="219" t="str">
        <f>IF($D118="","",VLOOKUP($D118,'1D ELO (3)'!$A$7:$P$33,10))</f>
        <v/>
      </c>
      <c r="J119" s="629"/>
      <c r="K119" s="523"/>
      <c r="L119" s="640"/>
      <c r="M119" s="641"/>
      <c r="N119" s="642"/>
      <c r="O119" s="523"/>
      <c r="P119" s="640"/>
      <c r="Q119" s="523"/>
      <c r="R119" s="204"/>
      <c r="S119" s="207"/>
    </row>
    <row r="120" spans="1:19" s="63" customFormat="1" ht="9" customHeight="1" x14ac:dyDescent="0.25">
      <c r="A120" s="628"/>
      <c r="B120" s="212"/>
      <c r="C120" s="212"/>
      <c r="D120" s="223"/>
      <c r="E120" s="666"/>
      <c r="F120" s="631"/>
      <c r="G120" s="631"/>
      <c r="H120" s="634"/>
      <c r="I120" s="631"/>
      <c r="J120" s="643"/>
      <c r="K120" s="523"/>
      <c r="L120" s="632"/>
      <c r="M120" s="298" t="str">
        <f>UPPER(IF(OR(L121="a",L121="as"),K116,IF(OR(L121="b",L121="bs"),K124,)))</f>
        <v/>
      </c>
      <c r="N120" s="627"/>
      <c r="O120" s="523"/>
      <c r="P120" s="640"/>
      <c r="Q120" s="523"/>
      <c r="R120" s="204"/>
      <c r="S120" s="207"/>
    </row>
    <row r="121" spans="1:19" s="63" customFormat="1" ht="9" customHeight="1" x14ac:dyDescent="0.25">
      <c r="A121" s="628"/>
      <c r="B121" s="212"/>
      <c r="C121" s="212"/>
      <c r="D121" s="223"/>
      <c r="E121" s="666"/>
      <c r="F121" s="631"/>
      <c r="G121" s="631"/>
      <c r="H121" s="634"/>
      <c r="I121" s="631"/>
      <c r="J121" s="643"/>
      <c r="K121" s="215" t="s">
        <v>59</v>
      </c>
      <c r="L121" s="225"/>
      <c r="M121" s="635" t="str">
        <f>UPPER(IF(OR(L121="a",L121="as"),K117,IF(OR(L121="b",L121="bs"),K125,)))</f>
        <v/>
      </c>
      <c r="N121" s="636"/>
      <c r="O121" s="523"/>
      <c r="P121" s="640"/>
      <c r="Q121" s="523"/>
      <c r="R121" s="204"/>
      <c r="S121" s="207"/>
    </row>
    <row r="122" spans="1:19" s="63" customFormat="1" ht="9" customHeight="1" x14ac:dyDescent="0.25">
      <c r="A122" s="644">
        <v>27</v>
      </c>
      <c r="B122" s="197" t="str">
        <f>IF($D122="","",VLOOKUP($D122,'1D ELO (3)'!$A$7:$P$39,14))</f>
        <v/>
      </c>
      <c r="C122" s="197" t="str">
        <f>IF($D122="","",VLOOKUP($D122,'1D ELO (3)'!$A$7:$P$39,15))</f>
        <v/>
      </c>
      <c r="D122" s="199"/>
      <c r="E122" s="637" t="str">
        <f>UPPER(IF($D122="","",VLOOKUP($D122,'1D ELO (3)'!$A$7:$P$39,5)))</f>
        <v/>
      </c>
      <c r="F122" s="219" t="str">
        <f>UPPER(IF($D122="","",VLOOKUP($D122,'1D ELO (3)'!$A$7:$P$39,2)))</f>
        <v/>
      </c>
      <c r="G122" s="219" t="str">
        <f>IF($D122="","",VLOOKUP($D122,'1D ELO (3)'!$A$7:$P$39,3))</f>
        <v/>
      </c>
      <c r="H122" s="638"/>
      <c r="I122" s="219" t="str">
        <f>IF($D122="","",VLOOKUP($D122,'1D ELO (3)'!$A$7:$P$39,4))</f>
        <v/>
      </c>
      <c r="J122" s="626"/>
      <c r="K122" s="523"/>
      <c r="L122" s="640"/>
      <c r="M122" s="523"/>
      <c r="N122" s="640"/>
      <c r="O122" s="526"/>
      <c r="P122" s="640"/>
      <c r="Q122" s="523"/>
      <c r="R122" s="204"/>
      <c r="S122" s="207"/>
    </row>
    <row r="123" spans="1:19" s="63" customFormat="1" ht="9" customHeight="1" x14ac:dyDescent="0.25">
      <c r="A123" s="628"/>
      <c r="B123" s="210"/>
      <c r="C123" s="210"/>
      <c r="D123" s="210"/>
      <c r="E123" s="637" t="str">
        <f>UPPER(IF($D122="","",VLOOKUP($D122,'1D ELO (3)'!$A$7:$P$33,11)))</f>
        <v/>
      </c>
      <c r="F123" s="219" t="str">
        <f>UPPER(IF($D122="","",VLOOKUP($D122,'1D ELO (3)'!$A$7:$P$33,8)))</f>
        <v/>
      </c>
      <c r="G123" s="219" t="str">
        <f>IF($D122="","",VLOOKUP($D122,'1D ELO (3)'!$A$7:$P$33,9))</f>
        <v/>
      </c>
      <c r="H123" s="638"/>
      <c r="I123" s="219" t="str">
        <f>IF($D122="","",VLOOKUP($D122,'1D ELO (3)'!$A$7:$P$33,10))</f>
        <v/>
      </c>
      <c r="J123" s="629"/>
      <c r="K123" s="630" t="str">
        <f>IF(J123="a",F122,IF(J123="b",F124,""))</f>
        <v/>
      </c>
      <c r="L123" s="640"/>
      <c r="M123" s="523"/>
      <c r="N123" s="640"/>
      <c r="O123" s="523"/>
      <c r="P123" s="640"/>
      <c r="Q123" s="523"/>
      <c r="R123" s="204"/>
      <c r="S123" s="207"/>
    </row>
    <row r="124" spans="1:19" s="63" customFormat="1" ht="9" customHeight="1" x14ac:dyDescent="0.25">
      <c r="A124" s="628"/>
      <c r="B124" s="212"/>
      <c r="C124" s="212"/>
      <c r="D124" s="212"/>
      <c r="E124" s="211"/>
      <c r="F124" s="631"/>
      <c r="G124" s="631"/>
      <c r="H124" s="634"/>
      <c r="I124" s="631"/>
      <c r="J124" s="632"/>
      <c r="K124" s="298" t="str">
        <f>UPPER(IF(OR(J125="a",J125="as"),F122,IF(OR(J125="b",J125="bs"),F126,)))</f>
        <v/>
      </c>
      <c r="L124" s="645"/>
      <c r="M124" s="523"/>
      <c r="N124" s="640"/>
      <c r="O124" s="523"/>
      <c r="P124" s="640"/>
      <c r="Q124" s="523"/>
      <c r="R124" s="204"/>
      <c r="S124" s="207"/>
    </row>
    <row r="125" spans="1:19" s="63" customFormat="1" ht="9" customHeight="1" x14ac:dyDescent="0.25">
      <c r="A125" s="628"/>
      <c r="B125" s="212"/>
      <c r="C125" s="212"/>
      <c r="D125" s="212"/>
      <c r="E125" s="211"/>
      <c r="F125" s="631"/>
      <c r="G125" s="631"/>
      <c r="H125" s="634"/>
      <c r="I125" s="528" t="s">
        <v>59</v>
      </c>
      <c r="J125" s="225"/>
      <c r="K125" s="635" t="str">
        <f>UPPER(IF(OR(J125="a",J125="as"),F123,IF(OR(J125="b",J125="bs"),F127,)))</f>
        <v/>
      </c>
      <c r="L125" s="629"/>
      <c r="M125" s="523"/>
      <c r="N125" s="640"/>
      <c r="O125" s="523"/>
      <c r="P125" s="640"/>
      <c r="Q125" s="523"/>
      <c r="R125" s="204"/>
      <c r="S125" s="207"/>
    </row>
    <row r="126" spans="1:19" s="63" customFormat="1" ht="9" customHeight="1" x14ac:dyDescent="0.25">
      <c r="A126" s="628">
        <v>28</v>
      </c>
      <c r="B126" s="197" t="str">
        <f>IF($D126="","",VLOOKUP($D126,'1D ELO (3)'!$A$7:$P$39,14))</f>
        <v/>
      </c>
      <c r="C126" s="197" t="str">
        <f>IF($D126="","",VLOOKUP($D126,'1D ELO (3)'!$A$7:$P$39,15))</f>
        <v/>
      </c>
      <c r="D126" s="199"/>
      <c r="E126" s="637" t="str">
        <f>UPPER(IF($D126="","",VLOOKUP($D126,'1D ELO (3)'!$A$7:$P$39,5)))</f>
        <v/>
      </c>
      <c r="F126" s="219" t="str">
        <f>UPPER(IF($D126="","",VLOOKUP($D126,'1D ELO (3)'!$A$7:$P$39,2)))</f>
        <v/>
      </c>
      <c r="G126" s="219" t="str">
        <f>IF($D126="","",VLOOKUP($D126,'1D ELO (3)'!$A$7:$P$39,3))</f>
        <v/>
      </c>
      <c r="H126" s="638"/>
      <c r="I126" s="219" t="str">
        <f>IF($D126="","",VLOOKUP($D126,'1D ELO (3)'!$A$7:$P$39,4))</f>
        <v/>
      </c>
      <c r="J126" s="639"/>
      <c r="K126" s="523"/>
      <c r="L126" s="627"/>
      <c r="M126" s="526"/>
      <c r="N126" s="645"/>
      <c r="O126" s="523"/>
      <c r="P126" s="640"/>
      <c r="Q126" s="523"/>
      <c r="R126" s="204"/>
      <c r="S126" s="207"/>
    </row>
    <row r="127" spans="1:19" s="63" customFormat="1" ht="9" customHeight="1" x14ac:dyDescent="0.25">
      <c r="A127" s="628"/>
      <c r="B127" s="210"/>
      <c r="C127" s="210"/>
      <c r="D127" s="210"/>
      <c r="E127" s="637" t="str">
        <f>UPPER(IF($D126="","",VLOOKUP($D126,'1D ELO (3)'!$A$7:$P$33,11)))</f>
        <v/>
      </c>
      <c r="F127" s="219" t="str">
        <f>UPPER(IF($D126="","",VLOOKUP($D126,'1D ELO (3)'!$A$7:$P$33,8)))</f>
        <v/>
      </c>
      <c r="G127" s="219" t="str">
        <f>IF($D126="","",VLOOKUP($D126,'1D ELO (3)'!$A$7:$P$33,9))</f>
        <v/>
      </c>
      <c r="H127" s="638"/>
      <c r="I127" s="219" t="str">
        <f>IF($D126="","",VLOOKUP($D126,'1D ELO (3)'!$A$7:$P$33,10))</f>
        <v/>
      </c>
      <c r="J127" s="629"/>
      <c r="K127" s="523"/>
      <c r="L127" s="627"/>
      <c r="M127" s="641"/>
      <c r="N127" s="646"/>
      <c r="O127" s="523"/>
      <c r="P127" s="640"/>
      <c r="Q127" s="523"/>
      <c r="R127" s="204"/>
      <c r="S127" s="207"/>
    </row>
    <row r="128" spans="1:19" s="63" customFormat="1" ht="9" customHeight="1" x14ac:dyDescent="0.25">
      <c r="A128" s="628"/>
      <c r="B128" s="212"/>
      <c r="C128" s="212"/>
      <c r="D128" s="212"/>
      <c r="E128" s="211"/>
      <c r="F128" s="631"/>
      <c r="G128" s="631"/>
      <c r="H128" s="634"/>
      <c r="I128" s="631"/>
      <c r="J128" s="643"/>
      <c r="K128" s="523"/>
      <c r="L128" s="627"/>
      <c r="M128" s="523"/>
      <c r="N128" s="632"/>
      <c r="O128" s="298" t="str">
        <f>UPPER(IF(OR(N129="a",N129="as"),M120,IF(OR(N129="b",N129="bs"),M136,)))</f>
        <v/>
      </c>
      <c r="P128" s="640"/>
      <c r="Q128" s="523"/>
      <c r="R128" s="204"/>
      <c r="S128" s="207"/>
    </row>
    <row r="129" spans="1:19" s="63" customFormat="1" ht="9" customHeight="1" x14ac:dyDescent="0.25">
      <c r="A129" s="628"/>
      <c r="B129" s="212"/>
      <c r="C129" s="212"/>
      <c r="D129" s="212"/>
      <c r="E129" s="211"/>
      <c r="F129" s="631"/>
      <c r="G129" s="631"/>
      <c r="H129" s="634"/>
      <c r="I129" s="631"/>
      <c r="J129" s="643"/>
      <c r="K129" s="523"/>
      <c r="L129" s="627"/>
      <c r="M129" s="215" t="s">
        <v>59</v>
      </c>
      <c r="N129" s="225"/>
      <c r="O129" s="635" t="str">
        <f>UPPER(IF(OR(N129="a",N129="as"),M121,IF(OR(N129="b",N129="bs"),M137,)))</f>
        <v/>
      </c>
      <c r="P129" s="629"/>
      <c r="Q129" s="523"/>
      <c r="R129" s="204"/>
      <c r="S129" s="207"/>
    </row>
    <row r="130" spans="1:19" s="63" customFormat="1" ht="9" customHeight="1" x14ac:dyDescent="0.25">
      <c r="A130" s="644">
        <v>29</v>
      </c>
      <c r="B130" s="197" t="str">
        <f>IF($D130="","",VLOOKUP($D130,'1D ELO (3)'!$A$7:$P$39,14))</f>
        <v/>
      </c>
      <c r="C130" s="197" t="str">
        <f>IF($D130="","",VLOOKUP($D130,'1D ELO (3)'!$A$7:$P$39,15))</f>
        <v/>
      </c>
      <c r="D130" s="199"/>
      <c r="E130" s="637" t="str">
        <f>UPPER(IF($D130="","",VLOOKUP($D130,'1D ELO (3)'!$A$7:$P$39,5)))</f>
        <v/>
      </c>
      <c r="F130" s="219" t="str">
        <f>UPPER(IF($D130="","",VLOOKUP($D130,'1D ELO (3)'!$A$7:$P$39,2)))</f>
        <v/>
      </c>
      <c r="G130" s="219" t="str">
        <f>IF($D130="","",VLOOKUP($D130,'1D ELO (3)'!$A$7:$P$39,3))</f>
        <v/>
      </c>
      <c r="H130" s="638"/>
      <c r="I130" s="219" t="str">
        <f>IF($D130="","",VLOOKUP($D130,'1D ELO (3)'!$A$7:$P$39,4))</f>
        <v/>
      </c>
      <c r="J130" s="626"/>
      <c r="K130" s="523"/>
      <c r="L130" s="627"/>
      <c r="M130" s="523"/>
      <c r="N130" s="640"/>
      <c r="O130" s="523"/>
      <c r="P130" s="627"/>
      <c r="Q130" s="523"/>
      <c r="R130" s="204"/>
      <c r="S130" s="207"/>
    </row>
    <row r="131" spans="1:19" s="63" customFormat="1" ht="9" customHeight="1" x14ac:dyDescent="0.25">
      <c r="A131" s="628"/>
      <c r="B131" s="210"/>
      <c r="C131" s="210"/>
      <c r="D131" s="210"/>
      <c r="E131" s="637" t="str">
        <f>UPPER(IF($D130="","",VLOOKUP($D130,'1D ELO (3)'!$A$7:$P$33,11)))</f>
        <v/>
      </c>
      <c r="F131" s="219" t="str">
        <f>UPPER(IF($D130="","",VLOOKUP($D130,'1D ELO (3)'!$A$7:$P$33,8)))</f>
        <v/>
      </c>
      <c r="G131" s="219" t="str">
        <f>IF($D130="","",VLOOKUP($D130,'1D ELO (3)'!$A$7:$P$33,9))</f>
        <v/>
      </c>
      <c r="H131" s="638"/>
      <c r="I131" s="219" t="str">
        <f>IF($D130="","",VLOOKUP($D130,'1D ELO (3)'!$A$7:$P$33,10))</f>
        <v/>
      </c>
      <c r="J131" s="629"/>
      <c r="K131" s="630" t="str">
        <f>IF(J131="a",F130,IF(J131="b",F132,""))</f>
        <v/>
      </c>
      <c r="L131" s="627"/>
      <c r="M131" s="523"/>
      <c r="N131" s="640"/>
      <c r="O131" s="523"/>
      <c r="P131" s="627"/>
      <c r="Q131" s="523"/>
      <c r="R131" s="204"/>
      <c r="S131" s="207"/>
    </row>
    <row r="132" spans="1:19" s="63" customFormat="1" ht="9" customHeight="1" x14ac:dyDescent="0.25">
      <c r="A132" s="628"/>
      <c r="B132" s="212"/>
      <c r="C132" s="212"/>
      <c r="D132" s="223"/>
      <c r="E132" s="666"/>
      <c r="F132" s="631"/>
      <c r="G132" s="631"/>
      <c r="H132" s="634"/>
      <c r="I132" s="631"/>
      <c r="J132" s="632"/>
      <c r="K132" s="298" t="str">
        <f>UPPER(IF(OR(J133="a",J133="as"),F130,IF(OR(J133="b",J133="bs"),F134,)))</f>
        <v/>
      </c>
      <c r="L132" s="633"/>
      <c r="M132" s="523"/>
      <c r="N132" s="640"/>
      <c r="O132" s="523"/>
      <c r="P132" s="627"/>
      <c r="Q132" s="523"/>
      <c r="R132" s="204"/>
      <c r="S132" s="207"/>
    </row>
    <row r="133" spans="1:19" s="63" customFormat="1" ht="9" customHeight="1" x14ac:dyDescent="0.25">
      <c r="A133" s="628"/>
      <c r="B133" s="212"/>
      <c r="C133" s="212"/>
      <c r="D133" s="223"/>
      <c r="E133" s="666"/>
      <c r="F133" s="631"/>
      <c r="G133" s="631"/>
      <c r="H133" s="634"/>
      <c r="I133" s="528" t="s">
        <v>59</v>
      </c>
      <c r="J133" s="225"/>
      <c r="K133" s="635" t="str">
        <f>UPPER(IF(OR(J133="a",J133="as"),F131,IF(OR(J133="b",J133="bs"),F135,)))</f>
        <v/>
      </c>
      <c r="L133" s="636"/>
      <c r="M133" s="523"/>
      <c r="N133" s="640"/>
      <c r="O133" s="523"/>
      <c r="P133" s="627"/>
      <c r="Q133" s="523"/>
      <c r="R133" s="204"/>
      <c r="S133" s="207"/>
    </row>
    <row r="134" spans="1:19" s="63" customFormat="1" ht="9" customHeight="1" x14ac:dyDescent="0.25">
      <c r="A134" s="628">
        <v>30</v>
      </c>
      <c r="B134" s="197" t="str">
        <f>IF($D134="","",VLOOKUP($D134,'1D ELO (3)'!$A$7:$P$39,14))</f>
        <v/>
      </c>
      <c r="C134" s="197" t="str">
        <f>IF($D134="","",VLOOKUP($D134,'1D ELO (3)'!$A$7:$P$39,15))</f>
        <v/>
      </c>
      <c r="D134" s="199"/>
      <c r="E134" s="637" t="str">
        <f>UPPER(IF($D134="","",VLOOKUP($D134,'1D ELO (3)'!$A$7:$P$39,5)))</f>
        <v/>
      </c>
      <c r="F134" s="219" t="str">
        <f>UPPER(IF($D134="","",VLOOKUP($D134,'1D ELO (3)'!$A$7:$P$39,2)))</f>
        <v/>
      </c>
      <c r="G134" s="219" t="str">
        <f>IF($D134="","",VLOOKUP($D134,'1D ELO (3)'!$A$7:$P$39,3))</f>
        <v/>
      </c>
      <c r="H134" s="638"/>
      <c r="I134" s="219" t="str">
        <f>IF($D134="","",VLOOKUP($D134,'1D ELO (3)'!$A$7:$P$39,4))</f>
        <v/>
      </c>
      <c r="J134" s="639"/>
      <c r="K134" s="523"/>
      <c r="L134" s="640"/>
      <c r="M134" s="526"/>
      <c r="N134" s="645"/>
      <c r="O134" s="523"/>
      <c r="P134" s="627"/>
      <c r="Q134" s="523"/>
      <c r="R134" s="204"/>
      <c r="S134" s="207"/>
    </row>
    <row r="135" spans="1:19" s="63" customFormat="1" ht="9" customHeight="1" x14ac:dyDescent="0.25">
      <c r="A135" s="628"/>
      <c r="B135" s="210"/>
      <c r="C135" s="210"/>
      <c r="D135" s="210"/>
      <c r="E135" s="637" t="str">
        <f>UPPER(IF($D134="","",VLOOKUP($D134,'1D ELO (3)'!$A$7:$P$33,11)))</f>
        <v/>
      </c>
      <c r="F135" s="219" t="str">
        <f>UPPER(IF($D134="","",VLOOKUP($D134,'1D ELO (3)'!$A$7:$P$33,8)))</f>
        <v/>
      </c>
      <c r="G135" s="219" t="str">
        <f>IF($D134="","",VLOOKUP($D134,'1D ELO (3)'!$A$7:$P$33,9))</f>
        <v/>
      </c>
      <c r="H135" s="638"/>
      <c r="I135" s="219" t="str">
        <f>IF($D134="","",VLOOKUP($D134,'1D ELO (3)'!$A$7:$P$33,10))</f>
        <v/>
      </c>
      <c r="J135" s="629"/>
      <c r="K135" s="523"/>
      <c r="L135" s="640"/>
      <c r="M135" s="641"/>
      <c r="N135" s="646"/>
      <c r="O135" s="523"/>
      <c r="P135" s="627"/>
      <c r="Q135" s="523"/>
      <c r="R135" s="204"/>
      <c r="S135" s="207"/>
    </row>
    <row r="136" spans="1:19" s="63" customFormat="1" ht="9" customHeight="1" x14ac:dyDescent="0.25">
      <c r="A136" s="628"/>
      <c r="B136" s="212"/>
      <c r="C136" s="212"/>
      <c r="D136" s="223"/>
      <c r="E136" s="666"/>
      <c r="F136" s="631"/>
      <c r="G136" s="631"/>
      <c r="H136" s="634"/>
      <c r="I136" s="631"/>
      <c r="J136" s="643"/>
      <c r="K136" s="523"/>
      <c r="L136" s="632"/>
      <c r="M136" s="298" t="str">
        <f>UPPER(IF(OR(L137="a",L137="as"),K132,IF(OR(L137="b",L137="bs"),K140,)))</f>
        <v/>
      </c>
      <c r="N136" s="640"/>
      <c r="O136" s="523"/>
      <c r="P136" s="627"/>
      <c r="Q136" s="523"/>
      <c r="R136" s="204"/>
      <c r="S136" s="207"/>
    </row>
    <row r="137" spans="1:19" s="63" customFormat="1" ht="9" customHeight="1" x14ac:dyDescent="0.25">
      <c r="A137" s="628"/>
      <c r="B137" s="212"/>
      <c r="C137" s="212"/>
      <c r="D137" s="223"/>
      <c r="E137" s="666"/>
      <c r="F137" s="631"/>
      <c r="G137" s="631"/>
      <c r="H137" s="634"/>
      <c r="I137" s="631"/>
      <c r="J137" s="643"/>
      <c r="K137" s="215" t="s">
        <v>59</v>
      </c>
      <c r="L137" s="225"/>
      <c r="M137" s="635" t="str">
        <f>UPPER(IF(OR(L137="a",L137="as"),K133,IF(OR(L137="b",L137="bs"),K141,)))</f>
        <v/>
      </c>
      <c r="N137" s="629"/>
      <c r="O137" s="523"/>
      <c r="P137" s="627"/>
      <c r="Q137" s="523"/>
      <c r="R137" s="204"/>
      <c r="S137" s="207"/>
    </row>
    <row r="138" spans="1:19" s="63" customFormat="1" ht="9" customHeight="1" x14ac:dyDescent="0.25">
      <c r="A138" s="644">
        <v>31</v>
      </c>
      <c r="B138" s="197" t="str">
        <f>IF($D138="","",VLOOKUP($D138,'1D ELO (3)'!$A$7:$P$39,14))</f>
        <v/>
      </c>
      <c r="C138" s="197" t="str">
        <f>IF($D138="","",VLOOKUP($D138,'1D ELO (3)'!$A$7:$P$39,15))</f>
        <v/>
      </c>
      <c r="D138" s="199"/>
      <c r="E138" s="637" t="str">
        <f>UPPER(IF($D138="","",VLOOKUP($D138,'1D ELO (3)'!$A$7:$P$39,5)))</f>
        <v/>
      </c>
      <c r="F138" s="219" t="str">
        <f>UPPER(IF($D138="","",VLOOKUP($D138,'1D ELO (3)'!$A$7:$P$39,2)))</f>
        <v/>
      </c>
      <c r="G138" s="219" t="str">
        <f>IF($D138="","",VLOOKUP($D138,'1D ELO (3)'!$A$7:$P$39,3))</f>
        <v/>
      </c>
      <c r="H138" s="638"/>
      <c r="I138" s="219" t="str">
        <f>IF($D138="","",VLOOKUP($D138,'1D ELO (3)'!$A$7:$P$39,4))</f>
        <v/>
      </c>
      <c r="J138" s="626"/>
      <c r="K138" s="523"/>
      <c r="L138" s="640"/>
      <c r="M138" s="523"/>
      <c r="N138" s="627"/>
      <c r="O138" s="672" t="str">
        <f>O63</f>
        <v>Döntő</v>
      </c>
      <c r="P138" s="673"/>
      <c r="Q138" s="672" t="str">
        <f>Q63</f>
        <v>Nyertes</v>
      </c>
      <c r="R138" s="673"/>
      <c r="S138" s="207"/>
    </row>
    <row r="139" spans="1:19" s="63" customFormat="1" ht="9" customHeight="1" x14ac:dyDescent="0.25">
      <c r="A139" s="628"/>
      <c r="B139" s="210"/>
      <c r="C139" s="210"/>
      <c r="D139" s="210"/>
      <c r="E139" s="637" t="str">
        <f>UPPER(IF($D138="","",VLOOKUP($D138,'1D ELO (3)'!$A$7:$P$33,11)))</f>
        <v/>
      </c>
      <c r="F139" s="219" t="str">
        <f>UPPER(IF($D138="","",VLOOKUP($D138,'1D ELO (3)'!$A$7:$P$33,8)))</f>
        <v/>
      </c>
      <c r="G139" s="219" t="str">
        <f>IF($D138="","",VLOOKUP($D138,'1D ELO (3)'!$A$7:$P$33,9))</f>
        <v/>
      </c>
      <c r="H139" s="638"/>
      <c r="I139" s="219" t="str">
        <f>IF($D138="","",VLOOKUP($D138,'1D ELO (3)'!$A$7:$P$33,10))</f>
        <v/>
      </c>
      <c r="J139" s="629"/>
      <c r="K139" s="630" t="str">
        <f>IF(J139="a",F138,IF(J139="b",F140,""))</f>
        <v/>
      </c>
      <c r="L139" s="640"/>
      <c r="M139" s="523"/>
      <c r="N139" s="627"/>
      <c r="O139" s="674" t="str">
        <f>O64</f>
        <v/>
      </c>
      <c r="P139" s="673"/>
      <c r="Q139" s="676"/>
      <c r="R139" s="673"/>
      <c r="S139" s="207"/>
    </row>
    <row r="140" spans="1:19" s="63" customFormat="1" ht="9" customHeight="1" x14ac:dyDescent="0.25">
      <c r="A140" s="628"/>
      <c r="B140" s="212"/>
      <c r="C140" s="212"/>
      <c r="D140" s="212"/>
      <c r="E140" s="211"/>
      <c r="F140" s="631"/>
      <c r="G140" s="631"/>
      <c r="H140" s="634"/>
      <c r="I140" s="631"/>
      <c r="J140" s="632"/>
      <c r="K140" s="298" t="str">
        <f>UPPER(IF(OR(J141="a",J141="as"),F138,IF(OR(J141="b",J141="bs"),F142,)))</f>
        <v/>
      </c>
      <c r="L140" s="645"/>
      <c r="M140" s="523"/>
      <c r="N140" s="627"/>
      <c r="O140" s="677" t="str">
        <f>O65</f>
        <v/>
      </c>
      <c r="P140" s="695"/>
      <c r="Q140" s="676"/>
      <c r="R140" s="673"/>
      <c r="S140" s="207"/>
    </row>
    <row r="141" spans="1:19" s="63" customFormat="1" ht="9" customHeight="1" x14ac:dyDescent="0.25">
      <c r="A141" s="628"/>
      <c r="B141" s="212"/>
      <c r="C141" s="212"/>
      <c r="D141" s="212"/>
      <c r="E141" s="211"/>
      <c r="F141" s="631"/>
      <c r="G141" s="631"/>
      <c r="H141" s="634"/>
      <c r="I141" s="528" t="s">
        <v>59</v>
      </c>
      <c r="J141" s="225"/>
      <c r="K141" s="635" t="str">
        <f>UPPER(IF(OR(J141="a",J141="as"),F139,IF(OR(J141="b",J141="bs"),F143,)))</f>
        <v/>
      </c>
      <c r="L141" s="629"/>
      <c r="M141" s="523"/>
      <c r="N141" s="627"/>
      <c r="O141" s="676"/>
      <c r="P141" s="696"/>
      <c r="Q141" s="674" t="str">
        <f>Q66</f>
        <v/>
      </c>
      <c r="R141" s="673"/>
      <c r="S141" s="207"/>
    </row>
    <row r="142" spans="1:19" s="63" customFormat="1" ht="9" customHeight="1" x14ac:dyDescent="0.25">
      <c r="A142" s="669">
        <v>32</v>
      </c>
      <c r="B142" s="197" t="str">
        <f>IF($D142="","",VLOOKUP($D142,'1D ELO (3)'!$A$7:$P$39,14))</f>
        <v/>
      </c>
      <c r="C142" s="197" t="str">
        <f>IF($D142="","",VLOOKUP($D142,'1D ELO (3)'!$A$7:$P$39,15))</f>
        <v/>
      </c>
      <c r="D142" s="199"/>
      <c r="E142" s="624" t="str">
        <f>UPPER(IF($D142="","",VLOOKUP($D142,'1D ELO (3)'!$A$7:$P$39,5)))</f>
        <v/>
      </c>
      <c r="F142" s="235" t="str">
        <f>UPPER(IF($D142="","",VLOOKUP($D142,'1D ELO (3)'!$A$7:$P$39,2)))</f>
        <v/>
      </c>
      <c r="G142" s="235" t="str">
        <f>IF($D142="","",VLOOKUP($D142,'1D ELO (3)'!$A$7:$P$39,3))</f>
        <v/>
      </c>
      <c r="H142" s="625"/>
      <c r="I142" s="235" t="str">
        <f>IF($D142="","",VLOOKUP($D142,'1D ELO (3)'!$A$7:$P$39,4))</f>
        <v/>
      </c>
      <c r="J142" s="639"/>
      <c r="K142" s="523"/>
      <c r="L142" s="627"/>
      <c r="M142" s="526"/>
      <c r="N142" s="633"/>
      <c r="O142" s="676"/>
      <c r="P142" s="696"/>
      <c r="Q142" s="677" t="str">
        <f>Q67</f>
        <v/>
      </c>
      <c r="R142" s="695"/>
      <c r="S142" s="207"/>
    </row>
    <row r="143" spans="1:19" s="63" customFormat="1" ht="9" customHeight="1" x14ac:dyDescent="0.25">
      <c r="A143" s="628"/>
      <c r="B143" s="210"/>
      <c r="C143" s="210"/>
      <c r="D143" s="210"/>
      <c r="E143" s="624" t="str">
        <f>UPPER(IF($D142="","",VLOOKUP($D142,'1D ELO (3)'!$A$7:$P$33,11)))</f>
        <v/>
      </c>
      <c r="F143" s="235" t="str">
        <f>UPPER(IF($D142="","",VLOOKUP($D142,'1D ELO (3)'!$A$7:$P$33,8)))</f>
        <v/>
      </c>
      <c r="G143" s="235" t="str">
        <f>IF($D142="","",VLOOKUP($D142,'1D ELO (3)'!$A$7:$P$33,9))</f>
        <v/>
      </c>
      <c r="H143" s="625"/>
      <c r="I143" s="235" t="str">
        <f>IF($D142="","",VLOOKUP($D142,'1D ELO (3)'!$A$7:$P$33,10))</f>
        <v/>
      </c>
      <c r="J143" s="629"/>
      <c r="K143" s="523"/>
      <c r="L143" s="627"/>
      <c r="M143" s="641"/>
      <c r="N143" s="642"/>
      <c r="O143" s="674" t="str">
        <f>O68</f>
        <v/>
      </c>
      <c r="P143" s="696"/>
      <c r="Q143" s="676">
        <f>Q68</f>
        <v>0</v>
      </c>
      <c r="R143" s="673"/>
      <c r="S143" s="207"/>
    </row>
    <row r="144" spans="1:19" s="63" customFormat="1" ht="9" customHeight="1" x14ac:dyDescent="0.25">
      <c r="A144" s="482"/>
      <c r="B144" s="503"/>
      <c r="C144" s="503"/>
      <c r="D144" s="651"/>
      <c r="E144" s="651"/>
      <c r="F144" s="524"/>
      <c r="G144" s="524"/>
      <c r="H144" s="652"/>
      <c r="I144" s="524"/>
      <c r="J144" s="653"/>
      <c r="K144" s="205"/>
      <c r="L144" s="206"/>
      <c r="M144" s="205"/>
      <c r="N144" s="206"/>
      <c r="O144" s="677" t="str">
        <f>O69</f>
        <v/>
      </c>
      <c r="P144" s="697"/>
      <c r="Q144" s="698"/>
      <c r="R144" s="699"/>
      <c r="S144" s="207"/>
    </row>
    <row r="145" spans="1:19" s="10" customFormat="1" ht="6" customHeight="1" x14ac:dyDescent="0.25">
      <c r="A145" s="482"/>
      <c r="B145" s="503"/>
      <c r="C145" s="503"/>
      <c r="D145" s="651"/>
      <c r="E145" s="651"/>
      <c r="F145" s="524"/>
      <c r="G145" s="524"/>
      <c r="H145" s="652"/>
      <c r="I145" s="524"/>
      <c r="J145" s="653"/>
      <c r="K145" s="205"/>
      <c r="L145" s="206"/>
      <c r="M145" s="307"/>
      <c r="N145" s="308"/>
      <c r="O145" s="685"/>
      <c r="P145" s="686"/>
      <c r="Q145" s="685"/>
      <c r="R145" s="686"/>
      <c r="S145" s="314"/>
    </row>
    <row r="146" spans="1:19" s="21" customFormat="1" ht="10.5" customHeight="1" x14ac:dyDescent="0.25">
      <c r="A146" s="242" t="s">
        <v>54</v>
      </c>
      <c r="B146" s="243"/>
      <c r="C146" s="244"/>
      <c r="D146" s="245" t="s">
        <v>60</v>
      </c>
      <c r="E146" s="245"/>
      <c r="F146" s="246" t="s">
        <v>233</v>
      </c>
      <c r="G146" s="245" t="s">
        <v>60</v>
      </c>
      <c r="H146" s="246" t="s">
        <v>233</v>
      </c>
      <c r="I146" s="654"/>
      <c r="J146" s="246" t="s">
        <v>60</v>
      </c>
      <c r="K146" s="246" t="s">
        <v>62</v>
      </c>
      <c r="L146" s="248"/>
      <c r="M146" s="246" t="s">
        <v>63</v>
      </c>
      <c r="N146" s="249"/>
      <c r="O146" s="250" t="s">
        <v>234</v>
      </c>
      <c r="P146" s="250"/>
      <c r="Q146" s="251">
        <f>Q71</f>
        <v>0</v>
      </c>
      <c r="R146" s="252"/>
    </row>
    <row r="147" spans="1:19" s="21" customFormat="1" ht="9" customHeight="1" x14ac:dyDescent="0.25">
      <c r="A147" s="309" t="s">
        <v>244</v>
      </c>
      <c r="B147" s="262"/>
      <c r="C147" s="310"/>
      <c r="D147" s="257">
        <v>1</v>
      </c>
      <c r="E147" s="257"/>
      <c r="F147" s="258">
        <f t="shared" ref="F147:H154" si="0">F72</f>
        <v>0</v>
      </c>
      <c r="G147" s="416">
        <f t="shared" si="0"/>
        <v>5</v>
      </c>
      <c r="H147" s="416">
        <f t="shared" si="0"/>
        <v>0</v>
      </c>
      <c r="I147" s="655"/>
      <c r="J147" s="656" t="s">
        <v>66</v>
      </c>
      <c r="K147" s="262">
        <f t="shared" ref="K147:K154" si="1">K72</f>
        <v>0</v>
      </c>
      <c r="L147" s="263"/>
      <c r="M147" s="262">
        <f t="shared" ref="M147:M154" si="2">M72</f>
        <v>0</v>
      </c>
      <c r="N147" s="264"/>
      <c r="O147" s="265" t="s">
        <v>245</v>
      </c>
      <c r="P147" s="266"/>
      <c r="Q147" s="266"/>
      <c r="R147" s="267"/>
    </row>
    <row r="148" spans="1:19" s="21" customFormat="1" ht="9" customHeight="1" x14ac:dyDescent="0.25">
      <c r="A148" s="268" t="s">
        <v>126</v>
      </c>
      <c r="B148" s="269"/>
      <c r="C148" s="271"/>
      <c r="D148" s="257"/>
      <c r="E148" s="257"/>
      <c r="F148" s="258">
        <f t="shared" si="0"/>
        <v>0</v>
      </c>
      <c r="G148" s="416">
        <f t="shared" si="0"/>
        <v>0</v>
      </c>
      <c r="H148" s="416">
        <f t="shared" si="0"/>
        <v>0</v>
      </c>
      <c r="I148" s="655"/>
      <c r="J148" s="656"/>
      <c r="K148" s="262">
        <f t="shared" si="1"/>
        <v>0</v>
      </c>
      <c r="L148" s="263"/>
      <c r="M148" s="262">
        <f t="shared" si="2"/>
        <v>0</v>
      </c>
      <c r="N148" s="264"/>
      <c r="O148" s="269"/>
      <c r="P148" s="273"/>
      <c r="Q148" s="269"/>
      <c r="R148" s="274"/>
    </row>
    <row r="149" spans="1:19" s="21" customFormat="1" ht="9" customHeight="1" x14ac:dyDescent="0.25">
      <c r="A149" s="275"/>
      <c r="B149" s="276"/>
      <c r="C149" s="278"/>
      <c r="D149" s="257">
        <v>2</v>
      </c>
      <c r="E149" s="257"/>
      <c r="F149" s="258">
        <f t="shared" si="0"/>
        <v>0</v>
      </c>
      <c r="G149" s="416">
        <f t="shared" si="0"/>
        <v>6</v>
      </c>
      <c r="H149" s="416">
        <f t="shared" si="0"/>
        <v>0</v>
      </c>
      <c r="I149" s="655"/>
      <c r="J149" s="656" t="s">
        <v>69</v>
      </c>
      <c r="K149" s="262">
        <f t="shared" si="1"/>
        <v>0</v>
      </c>
      <c r="L149" s="263"/>
      <c r="M149" s="262">
        <f t="shared" si="2"/>
        <v>0</v>
      </c>
      <c r="N149" s="264"/>
      <c r="O149" s="265" t="s">
        <v>71</v>
      </c>
      <c r="P149" s="266"/>
      <c r="Q149" s="266"/>
      <c r="R149" s="267"/>
    </row>
    <row r="150" spans="1:19" s="21" customFormat="1" ht="9" customHeight="1" x14ac:dyDescent="0.25">
      <c r="A150" s="279"/>
      <c r="B150" s="182"/>
      <c r="C150" s="280"/>
      <c r="D150" s="257"/>
      <c r="E150" s="257"/>
      <c r="F150" s="258">
        <f t="shared" si="0"/>
        <v>0</v>
      </c>
      <c r="G150" s="416">
        <f t="shared" si="0"/>
        <v>0</v>
      </c>
      <c r="H150" s="416">
        <f t="shared" si="0"/>
        <v>0</v>
      </c>
      <c r="I150" s="655"/>
      <c r="J150" s="656"/>
      <c r="K150" s="262">
        <f t="shared" si="1"/>
        <v>0</v>
      </c>
      <c r="L150" s="263"/>
      <c r="M150" s="262">
        <f t="shared" si="2"/>
        <v>0</v>
      </c>
      <c r="N150" s="264"/>
      <c r="O150" s="262"/>
      <c r="P150" s="263"/>
      <c r="Q150" s="262"/>
      <c r="R150" s="264"/>
    </row>
    <row r="151" spans="1:19" s="21" customFormat="1" ht="9" customHeight="1" x14ac:dyDescent="0.25">
      <c r="A151" s="281"/>
      <c r="B151" s="282"/>
      <c r="C151" s="283"/>
      <c r="D151" s="257">
        <v>3</v>
      </c>
      <c r="E151" s="257"/>
      <c r="F151" s="258">
        <f t="shared" si="0"/>
        <v>0</v>
      </c>
      <c r="G151" s="416">
        <f t="shared" si="0"/>
        <v>7</v>
      </c>
      <c r="H151" s="416">
        <f t="shared" si="0"/>
        <v>0</v>
      </c>
      <c r="I151" s="655"/>
      <c r="J151" s="656" t="s">
        <v>70</v>
      </c>
      <c r="K151" s="262">
        <f t="shared" si="1"/>
        <v>0</v>
      </c>
      <c r="L151" s="263"/>
      <c r="M151" s="262">
        <f t="shared" si="2"/>
        <v>0</v>
      </c>
      <c r="N151" s="264"/>
      <c r="O151" s="269"/>
      <c r="P151" s="273"/>
      <c r="Q151" s="269"/>
      <c r="R151" s="274"/>
    </row>
    <row r="152" spans="1:19" s="21" customFormat="1" ht="9" customHeight="1" x14ac:dyDescent="0.25">
      <c r="A152" s="284"/>
      <c r="B152" s="19"/>
      <c r="C152" s="280"/>
      <c r="D152" s="257"/>
      <c r="E152" s="257"/>
      <c r="F152" s="258">
        <f t="shared" si="0"/>
        <v>0</v>
      </c>
      <c r="G152" s="416">
        <f t="shared" si="0"/>
        <v>0</v>
      </c>
      <c r="H152" s="416">
        <f t="shared" si="0"/>
        <v>0</v>
      </c>
      <c r="I152" s="655"/>
      <c r="J152" s="656"/>
      <c r="K152" s="262">
        <f t="shared" si="1"/>
        <v>0</v>
      </c>
      <c r="L152" s="263"/>
      <c r="M152" s="262">
        <f t="shared" si="2"/>
        <v>0</v>
      </c>
      <c r="N152" s="264"/>
      <c r="O152" s="265" t="s">
        <v>34</v>
      </c>
      <c r="P152" s="266"/>
      <c r="Q152" s="266"/>
      <c r="R152" s="267"/>
    </row>
    <row r="153" spans="1:19" s="21" customFormat="1" ht="9" customHeight="1" x14ac:dyDescent="0.25">
      <c r="A153" s="284"/>
      <c r="B153" s="19"/>
      <c r="C153" s="286"/>
      <c r="D153" s="257">
        <v>4</v>
      </c>
      <c r="E153" s="257"/>
      <c r="F153" s="258">
        <f t="shared" si="0"/>
        <v>0</v>
      </c>
      <c r="G153" s="416">
        <f t="shared" si="0"/>
        <v>8</v>
      </c>
      <c r="H153" s="416">
        <f t="shared" si="0"/>
        <v>0</v>
      </c>
      <c r="I153" s="655"/>
      <c r="J153" s="656" t="s">
        <v>72</v>
      </c>
      <c r="K153" s="262">
        <f t="shared" si="1"/>
        <v>0</v>
      </c>
      <c r="L153" s="263"/>
      <c r="M153" s="262">
        <f t="shared" si="2"/>
        <v>0</v>
      </c>
      <c r="N153" s="264"/>
      <c r="O153" s="262"/>
      <c r="P153" s="263"/>
      <c r="Q153" s="262"/>
      <c r="R153" s="264"/>
    </row>
    <row r="154" spans="1:19" s="21" customFormat="1" ht="9" customHeight="1" x14ac:dyDescent="0.25">
      <c r="A154" s="287"/>
      <c r="B154" s="288"/>
      <c r="C154" s="290"/>
      <c r="D154" s="291"/>
      <c r="E154" s="291"/>
      <c r="F154" s="292">
        <f t="shared" si="0"/>
        <v>0</v>
      </c>
      <c r="G154" s="412">
        <f t="shared" si="0"/>
        <v>0</v>
      </c>
      <c r="H154" s="412">
        <f t="shared" si="0"/>
        <v>0</v>
      </c>
      <c r="I154" s="658"/>
      <c r="J154" s="663"/>
      <c r="K154" s="269">
        <f t="shared" si="1"/>
        <v>0</v>
      </c>
      <c r="L154" s="273"/>
      <c r="M154" s="269">
        <f t="shared" si="2"/>
        <v>0</v>
      </c>
      <c r="N154" s="274"/>
      <c r="O154" s="269">
        <f>O79</f>
        <v>0</v>
      </c>
      <c r="P154" s="273"/>
      <c r="Q154" s="269"/>
      <c r="R154" s="274"/>
    </row>
  </sheetData>
  <mergeCells count="1">
    <mergeCell ref="A4:C4"/>
  </mergeCells>
  <conditionalFormatting sqref="D7 D11 D15 D19 D23 D27 D31 D35 D39 D43 D47 D51 D55 D59 D63 D67 D82 D86 D90 D94 D98 D102 D106 D110 D114 D118 D122 D126 D130 D134 D138 D142">
    <cfRule type="cellIs" dxfId="752" priority="22"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751" priority="23" operator="equal">
      <formula>"Bye"</formula>
    </cfRule>
  </conditionalFormatting>
  <conditionalFormatting sqref="I10 K14 I18 M22 I26 K30 I34 O38 I42 K46 I50 M54 I58 K62 I66 O67 I85 K89 I93 M97 I101 K105 I109 O113 I117 K121 I125 M129 I133 K137 I141">
    <cfRule type="expression" dxfId="750" priority="29">
      <formula>AND($O$1="CU",I10="Umpire")</formula>
    </cfRule>
    <cfRule type="expression" dxfId="749" priority="30">
      <formula>AND($O$1="CU",I10&lt;&gt;"Umpire",J10&lt;&gt;"")</formula>
    </cfRule>
    <cfRule type="expression" dxfId="748" priority="31">
      <formula>AND($O$1="CU",I10&lt;&gt;"Umpire")</formula>
    </cfRule>
  </conditionalFormatting>
  <conditionalFormatting sqref="J10 L14 J18 N22 J26 L30 J34 P38 J42 L46 J50 N54 J58 L62 J66 P67 J85 L89 J93 N97 J101 L105 J109 P113 J117 L121 J125 N129 J133 L137 J141">
    <cfRule type="expression" dxfId="747" priority="24">
      <formula>$O$1="CU"</formula>
    </cfRule>
  </conditionalFormatting>
  <conditionalFormatting sqref="K9 M13 K17 O21 K25 M29 K33 Q37 K41 M45 K49 O53 K57 M61 K65 Q66 K84 M88 K92 O96 K100 M104 K108 Q112 K116 M120 K124 O128 K132 M136 K140">
    <cfRule type="expression" dxfId="746" priority="27">
      <formula>J10="as"</formula>
    </cfRule>
    <cfRule type="expression" dxfId="745" priority="28">
      <formula>J10="bs"</formula>
    </cfRule>
  </conditionalFormatting>
  <conditionalFormatting sqref="K10 M14 K18 O22 K26 M30 K34 Q38 K42 M46 K50 O54 K58 M62 K66 Q67 K85 M89 K93 O97 K101 M105 K109 Q113 K117 M121 K125 O129 K133 M137 K141">
    <cfRule type="expression" dxfId="744" priority="25">
      <formula>J10="as"</formula>
    </cfRule>
    <cfRule type="expression" dxfId="743" priority="26">
      <formula>J10="bs"</formula>
    </cfRule>
  </conditionalFormatting>
  <conditionalFormatting sqref="O64">
    <cfRule type="expression" dxfId="742" priority="16">
      <formula>P38="as"</formula>
    </cfRule>
    <cfRule type="expression" dxfId="741" priority="17">
      <formula>P38="bs"</formula>
    </cfRule>
  </conditionalFormatting>
  <conditionalFormatting sqref="O65">
    <cfRule type="expression" dxfId="740" priority="20">
      <formula>P38="as"</formula>
    </cfRule>
    <cfRule type="expression" dxfId="739" priority="21">
      <formula>P38="bs"</formula>
    </cfRule>
  </conditionalFormatting>
  <conditionalFormatting sqref="O68">
    <cfRule type="expression" dxfId="738" priority="14">
      <formula>P113="as"</formula>
    </cfRule>
    <cfRule type="expression" dxfId="737" priority="15">
      <formula>P113="bs"</formula>
    </cfRule>
  </conditionalFormatting>
  <conditionalFormatting sqref="O69">
    <cfRule type="expression" dxfId="736" priority="18">
      <formula>P113="as"</formula>
    </cfRule>
    <cfRule type="expression" dxfId="735" priority="19">
      <formula>P113="bs"</formula>
    </cfRule>
  </conditionalFormatting>
  <conditionalFormatting sqref="O139">
    <cfRule type="expression" dxfId="734" priority="6">
      <formula>P38="as"</formula>
    </cfRule>
    <cfRule type="expression" dxfId="733" priority="7">
      <formula>P38="bs"</formula>
    </cfRule>
  </conditionalFormatting>
  <conditionalFormatting sqref="O140">
    <cfRule type="expression" dxfId="732" priority="10">
      <formula>P38="as"</formula>
    </cfRule>
    <cfRule type="expression" dxfId="731" priority="11">
      <formula>P38="bs"</formula>
    </cfRule>
  </conditionalFormatting>
  <conditionalFormatting sqref="O143">
    <cfRule type="expression" dxfId="730" priority="4">
      <formula>P113="as"</formula>
    </cfRule>
    <cfRule type="expression" dxfId="729" priority="5">
      <formula>P113="bs"</formula>
    </cfRule>
  </conditionalFormatting>
  <conditionalFormatting sqref="O144">
    <cfRule type="expression" dxfId="728" priority="8">
      <formula>P113="as"</formula>
    </cfRule>
    <cfRule type="expression" dxfId="727" priority="9">
      <formula>P113="bs"</formula>
    </cfRule>
  </conditionalFormatting>
  <conditionalFormatting sqref="Q141">
    <cfRule type="expression" dxfId="726" priority="2">
      <formula>P67="as"</formula>
    </cfRule>
    <cfRule type="expression" dxfId="725" priority="3">
      <formula>P67="bs"</formula>
    </cfRule>
  </conditionalFormatting>
  <conditionalFormatting sqref="Q142">
    <cfRule type="expression" dxfId="724" priority="12">
      <formula>P67="as"</formula>
    </cfRule>
    <cfRule type="expression" dxfId="723" priority="13">
      <formula>P67="bs"</formula>
    </cfRule>
  </conditionalFormatting>
  <dataValidations count="1">
    <dataValidation type="list" allowBlank="1" showInputMessage="1" sqref="I10 K14 I18 M22 I26 K30 I34 O38 I42 K46 I50 M54 I58 K62 I66 O67 I85 K89 I93 M97 I101 K105 I109 O113 I117 K121 I125 M129 I133 K137 I141" xr:uid="{00000000-0002-0000-3A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rowBreaks count="1" manualBreakCount="1">
    <brk id="79"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60418" r:id="rId3" name="Button 1">
              <controlPr defaultSize="0" autoPict="0">
                <anchor moveWithCells="1" sizeWithCells="1">
                  <from>
                    <xdr:col>12</xdr:col>
                    <xdr:colOff>510540</xdr:colOff>
                    <xdr:row>0</xdr:row>
                    <xdr:rowOff>7620</xdr:rowOff>
                  </from>
                  <to>
                    <xdr:col>14</xdr:col>
                    <xdr:colOff>350520</xdr:colOff>
                    <xdr:row>1</xdr:row>
                    <xdr:rowOff>45720</xdr:rowOff>
                  </to>
                </anchor>
              </controlPr>
            </control>
          </mc:Choice>
        </mc:AlternateContent>
        <mc:AlternateContent xmlns:mc="http://schemas.openxmlformats.org/markup-compatibility/2006">
          <mc:Choice Requires="x14">
            <control shapeId="60417" r:id="rId4" name="Button 2">
              <controlPr defaultSize="0" autoPict="0">
                <anchor moveWithCells="1" sizeWithCells="1">
                  <from>
                    <xdr:col>12</xdr:col>
                    <xdr:colOff>495300</xdr:colOff>
                    <xdr:row>0</xdr:row>
                    <xdr:rowOff>175260</xdr:rowOff>
                  </from>
                  <to>
                    <xdr:col>14</xdr:col>
                    <xdr:colOff>350520</xdr:colOff>
                    <xdr:row>1</xdr:row>
                    <xdr:rowOff>45720</xdr:rowOff>
                  </to>
                </anchor>
              </controlPr>
            </control>
          </mc:Choice>
        </mc:AlternateContent>
        <mc:AlternateContent xmlns:mc="http://schemas.openxmlformats.org/markup-compatibility/2006">
          <mc:Choice Requires="x14">
            <control shapeId="60420" r:id="rId5" name="Button 4">
              <controlPr defaultSize="0" autoFill="0" autoPict="0" altText="Legyen bíró">
                <anchor moveWithCells="1">
                  <from>
                    <xdr:col>12</xdr:col>
                    <xdr:colOff>640080</xdr:colOff>
                    <xdr:row>0</xdr:row>
                    <xdr:rowOff>7620</xdr:rowOff>
                  </from>
                  <to>
                    <xdr:col>14</xdr:col>
                    <xdr:colOff>434340</xdr:colOff>
                    <xdr:row>1</xdr:row>
                    <xdr:rowOff>-60960</xdr:rowOff>
                  </to>
                </anchor>
              </controlPr>
            </control>
          </mc:Choice>
        </mc:AlternateContent>
        <mc:AlternateContent xmlns:mc="http://schemas.openxmlformats.org/markup-compatibility/2006">
          <mc:Choice Requires="x14">
            <control shapeId="60421" r:id="rId6" name="Button 5">
              <controlPr defaultSize="0" autoFill="0" autoPict="0" altText="Nincs bíró">
                <anchor moveWithCells="1">
                  <from>
                    <xdr:col>12</xdr:col>
                    <xdr:colOff>617220</xdr:colOff>
                    <xdr:row>0</xdr:row>
                    <xdr:rowOff>220980</xdr:rowOff>
                  </from>
                  <to>
                    <xdr:col>14</xdr:col>
                    <xdr:colOff>434340</xdr:colOff>
                    <xdr:row>1</xdr:row>
                    <xdr:rowOff>53340</xdr:rowOff>
                  </to>
                </anchor>
              </controlPr>
            </control>
          </mc:Choice>
        </mc:AlternateContent>
      </controls>
    </mc:Choice>
  </mc:AlternateConten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FFFF"/>
  </sheetPr>
  <dimension ref="A1:O134"/>
  <sheetViews>
    <sheetView showGridLines="0" showZeros="0" zoomScale="85" zoomScaleNormal="85" workbookViewId="0">
      <pane ySplit="6" topLeftCell="A7" activePane="bottomLeft" state="frozen"/>
      <selection pane="bottomLeft" activeCell="Q9" sqref="Q9"/>
    </sheetView>
  </sheetViews>
  <sheetFormatPr defaultColWidth="8.6640625" defaultRowHeight="12.75" customHeight="1" x14ac:dyDescent="0.25"/>
  <cols>
    <col min="1" max="1" width="6.33203125" customWidth="1"/>
    <col min="2" max="2" width="14.5546875" customWidth="1"/>
    <col min="3" max="3" width="13.88671875" customWidth="1"/>
    <col min="4" max="4" width="11.6640625" style="45" customWidth="1"/>
    <col min="5" max="5" width="10.44140625" style="92" customWidth="1"/>
    <col min="6" max="6" width="30.33203125" style="93" customWidth="1"/>
    <col min="7" max="7" width="8.6640625" style="94"/>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95" t="str">
        <f>Altalanos!$A$6</f>
        <v>Diákolimpia / H-B vm</v>
      </c>
      <c r="B1" s="96"/>
      <c r="C1" s="96"/>
      <c r="D1" s="97"/>
      <c r="E1" s="98" t="s">
        <v>31</v>
      </c>
      <c r="F1" s="99"/>
      <c r="G1" s="100"/>
      <c r="H1" s="101"/>
      <c r="I1" s="101"/>
      <c r="J1" s="101"/>
      <c r="K1" s="101"/>
      <c r="L1" s="101"/>
      <c r="M1" s="101"/>
      <c r="N1" s="101"/>
      <c r="O1" s="102"/>
    </row>
    <row r="2" spans="1:15" ht="13.2" x14ac:dyDescent="0.25">
      <c r="B2" s="103" t="s">
        <v>32</v>
      </c>
      <c r="C2" s="104">
        <f>Altalanos!$D$8</f>
        <v>0</v>
      </c>
      <c r="D2" s="99"/>
      <c r="E2" s="98" t="s">
        <v>33</v>
      </c>
      <c r="F2" s="105"/>
      <c r="G2" s="106"/>
      <c r="H2" s="107"/>
      <c r="I2" s="107"/>
      <c r="J2" s="107"/>
      <c r="K2" s="107"/>
      <c r="L2" s="108"/>
      <c r="M2" s="109"/>
      <c r="N2" s="109"/>
      <c r="O2" s="108"/>
    </row>
    <row r="3" spans="1:15" s="10" customFormat="1" ht="13.2" x14ac:dyDescent="0.25">
      <c r="A3" s="110"/>
      <c r="B3" s="111"/>
      <c r="C3" s="111"/>
      <c r="D3" s="111"/>
      <c r="E3" s="112"/>
      <c r="F3" s="111"/>
      <c r="G3" s="113"/>
      <c r="H3" s="114"/>
      <c r="I3" s="115"/>
      <c r="J3" s="115"/>
      <c r="K3" s="115"/>
      <c r="L3" s="116" t="s">
        <v>34</v>
      </c>
      <c r="M3" s="117"/>
      <c r="N3" s="118"/>
      <c r="O3" s="119"/>
    </row>
    <row r="4" spans="1:15" s="10" customFormat="1" ht="13.2" x14ac:dyDescent="0.25">
      <c r="A4" s="56" t="s">
        <v>24</v>
      </c>
      <c r="B4" s="56"/>
      <c r="C4" s="54" t="s">
        <v>13</v>
      </c>
      <c r="D4" s="56" t="s">
        <v>35</v>
      </c>
      <c r="E4" s="120"/>
      <c r="F4" s="121"/>
      <c r="G4" s="122" t="s">
        <v>36</v>
      </c>
      <c r="H4" s="123"/>
      <c r="I4" s="124"/>
      <c r="J4" s="124"/>
      <c r="K4" s="124"/>
      <c r="L4" s="123"/>
      <c r="M4" s="125"/>
      <c r="N4" s="125"/>
      <c r="O4" s="126"/>
    </row>
    <row r="5" spans="1:15" s="10" customFormat="1" ht="13.2" x14ac:dyDescent="0.25">
      <c r="A5" s="3" t="str">
        <f>Altalanos!$A$10</f>
        <v>2025. 04. 29-30.</v>
      </c>
      <c r="B5" s="3"/>
      <c r="C5" s="127" t="str">
        <f>Altalanos!$C$10</f>
        <v>Berettyóújfalu</v>
      </c>
      <c r="D5" s="128" t="str">
        <f>Altalanos!$D$10</f>
        <v xml:space="preserve">  </v>
      </c>
      <c r="E5" s="129"/>
      <c r="F5" s="128"/>
      <c r="G5" s="130">
        <f>Altalanos!$E$10</f>
        <v>0</v>
      </c>
      <c r="H5" s="131"/>
      <c r="I5" s="129"/>
      <c r="J5" s="129"/>
      <c r="K5" s="129"/>
      <c r="L5" s="131"/>
      <c r="M5" s="128"/>
      <c r="N5" s="128"/>
      <c r="O5" s="132"/>
    </row>
    <row r="6" spans="1:15" ht="30" customHeight="1" x14ac:dyDescent="0.25">
      <c r="A6" s="133" t="s">
        <v>37</v>
      </c>
      <c r="B6" s="134" t="s">
        <v>27</v>
      </c>
      <c r="C6" s="134" t="s">
        <v>28</v>
      </c>
      <c r="D6" s="134" t="s">
        <v>38</v>
      </c>
      <c r="E6" s="135" t="s">
        <v>39</v>
      </c>
      <c r="F6" s="136" t="s">
        <v>40</v>
      </c>
      <c r="G6" s="137" t="s">
        <v>41</v>
      </c>
      <c r="H6" s="138" t="s">
        <v>42</v>
      </c>
      <c r="I6" s="139" t="s">
        <v>43</v>
      </c>
      <c r="J6" s="140" t="s">
        <v>44</v>
      </c>
      <c r="K6" s="139" t="s">
        <v>45</v>
      </c>
      <c r="L6" s="141" t="s">
        <v>46</v>
      </c>
      <c r="M6" s="142" t="s">
        <v>47</v>
      </c>
      <c r="N6" s="143" t="s">
        <v>48</v>
      </c>
      <c r="O6" s="135" t="s">
        <v>49</v>
      </c>
    </row>
    <row r="7" spans="1:15" s="72" customFormat="1" ht="18.75" customHeight="1" x14ac:dyDescent="0.25">
      <c r="A7" s="144">
        <v>1</v>
      </c>
      <c r="B7" s="145"/>
      <c r="C7" s="145"/>
      <c r="D7" s="146"/>
      <c r="E7" s="147"/>
      <c r="F7" s="148"/>
      <c r="G7" s="149"/>
      <c r="H7" s="150"/>
      <c r="I7" s="151"/>
      <c r="J7" s="152"/>
      <c r="K7" s="151"/>
      <c r="L7" s="153"/>
      <c r="M7" s="146"/>
      <c r="N7" s="154"/>
      <c r="O7" s="148"/>
    </row>
    <row r="8" spans="1:15" s="72" customFormat="1" ht="18.75" customHeight="1" x14ac:dyDescent="0.25">
      <c r="A8" s="144">
        <v>2</v>
      </c>
      <c r="B8" s="145"/>
      <c r="C8" s="145"/>
      <c r="D8" s="146"/>
      <c r="E8" s="147"/>
      <c r="F8" s="155"/>
      <c r="G8" s="146"/>
      <c r="H8" s="150"/>
      <c r="I8" s="151"/>
      <c r="J8" s="152"/>
      <c r="K8" s="151"/>
      <c r="L8" s="153"/>
      <c r="M8" s="146"/>
      <c r="N8" s="154"/>
      <c r="O8" s="156"/>
    </row>
    <row r="9" spans="1:15" s="72" customFormat="1" ht="18.75" customHeight="1" x14ac:dyDescent="0.25">
      <c r="A9" s="144">
        <v>3</v>
      </c>
      <c r="B9" s="145"/>
      <c r="C9" s="145"/>
      <c r="D9" s="146"/>
      <c r="E9" s="147"/>
      <c r="F9" s="155"/>
      <c r="G9" s="146"/>
      <c r="H9" s="150"/>
      <c r="I9" s="151"/>
      <c r="J9" s="152"/>
      <c r="K9" s="151"/>
      <c r="L9" s="153"/>
      <c r="M9" s="146"/>
      <c r="N9" s="157"/>
      <c r="O9" s="155"/>
    </row>
    <row r="10" spans="1:15" s="72" customFormat="1" ht="18.75" customHeight="1" x14ac:dyDescent="0.25">
      <c r="A10" s="144">
        <v>4</v>
      </c>
      <c r="B10" s="145"/>
      <c r="C10" s="145"/>
      <c r="D10" s="146"/>
      <c r="E10" s="147"/>
      <c r="F10" s="155"/>
      <c r="G10" s="146"/>
      <c r="H10" s="150"/>
      <c r="I10" s="151"/>
      <c r="J10" s="152"/>
      <c r="K10" s="151"/>
      <c r="L10" s="153"/>
      <c r="M10" s="146"/>
      <c r="N10" s="158"/>
      <c r="O10" s="156"/>
    </row>
    <row r="11" spans="1:15" s="72" customFormat="1" ht="18.75" customHeight="1" x14ac:dyDescent="0.25">
      <c r="A11" s="144">
        <v>5</v>
      </c>
      <c r="B11" s="145"/>
      <c r="C11" s="145"/>
      <c r="D11" s="146"/>
      <c r="E11" s="147"/>
      <c r="F11" s="155"/>
      <c r="G11" s="149"/>
      <c r="H11" s="150"/>
      <c r="I11" s="151"/>
      <c r="J11" s="152"/>
      <c r="K11" s="151"/>
      <c r="L11" s="153"/>
      <c r="M11" s="146"/>
      <c r="N11" s="157"/>
      <c r="O11" s="156"/>
    </row>
    <row r="12" spans="1:15" s="72" customFormat="1" ht="18.75" customHeight="1" x14ac:dyDescent="0.25">
      <c r="A12" s="144">
        <v>6</v>
      </c>
      <c r="B12" s="145"/>
      <c r="C12" s="145"/>
      <c r="D12" s="146"/>
      <c r="E12" s="147"/>
      <c r="F12" s="155"/>
      <c r="G12" s="146"/>
      <c r="H12" s="150"/>
      <c r="I12" s="151"/>
      <c r="J12" s="152"/>
      <c r="K12" s="151"/>
      <c r="L12" s="153"/>
      <c r="M12" s="146"/>
      <c r="N12" s="157"/>
      <c r="O12" s="156"/>
    </row>
    <row r="13" spans="1:15" s="72" customFormat="1" ht="18.75" customHeight="1" x14ac:dyDescent="0.25">
      <c r="A13" s="144">
        <v>7</v>
      </c>
      <c r="B13" s="145"/>
      <c r="C13" s="145"/>
      <c r="D13" s="146"/>
      <c r="E13" s="147"/>
      <c r="F13" s="155"/>
      <c r="G13" s="146"/>
      <c r="H13" s="150"/>
      <c r="I13" s="151"/>
      <c r="J13" s="152"/>
      <c r="K13" s="151"/>
      <c r="L13" s="153"/>
      <c r="M13" s="146"/>
      <c r="N13" s="157"/>
      <c r="O13" s="156"/>
    </row>
    <row r="14" spans="1:15" s="72" customFormat="1" ht="18.75" customHeight="1" x14ac:dyDescent="0.25">
      <c r="A14" s="144">
        <v>8</v>
      </c>
      <c r="B14" s="145"/>
      <c r="C14" s="145"/>
      <c r="D14" s="146"/>
      <c r="E14" s="147"/>
      <c r="F14" s="155"/>
      <c r="G14" s="146"/>
      <c r="H14" s="150"/>
      <c r="I14" s="151"/>
      <c r="J14" s="152"/>
      <c r="K14" s="151"/>
      <c r="L14" s="153"/>
      <c r="M14" s="146"/>
      <c r="N14" s="157"/>
      <c r="O14" s="156"/>
    </row>
    <row r="15" spans="1:15" s="72" customFormat="1" ht="18.75" customHeight="1" x14ac:dyDescent="0.25">
      <c r="A15" s="144">
        <v>9</v>
      </c>
      <c r="B15" s="145"/>
      <c r="C15" s="145"/>
      <c r="D15" s="146"/>
      <c r="E15" s="147"/>
      <c r="F15" s="155"/>
      <c r="G15" s="146"/>
      <c r="H15" s="150"/>
      <c r="I15" s="151"/>
      <c r="J15" s="152"/>
      <c r="K15" s="151"/>
      <c r="L15" s="153"/>
      <c r="M15" s="146"/>
      <c r="N15" s="159"/>
      <c r="O15" s="156"/>
    </row>
    <row r="16" spans="1:15" s="72" customFormat="1" ht="18.75" customHeight="1" x14ac:dyDescent="0.25">
      <c r="A16" s="144">
        <v>10</v>
      </c>
      <c r="B16" s="145"/>
      <c r="C16" s="145"/>
      <c r="D16" s="146"/>
      <c r="E16" s="147"/>
      <c r="F16" s="155"/>
      <c r="G16" s="146"/>
      <c r="H16" s="150"/>
      <c r="I16" s="151"/>
      <c r="J16" s="152"/>
      <c r="K16" s="151"/>
      <c r="L16" s="153"/>
      <c r="M16" s="146"/>
      <c r="N16" s="154"/>
      <c r="O16" s="156"/>
    </row>
    <row r="17" spans="1:15" s="72" customFormat="1" ht="18.75" customHeight="1" x14ac:dyDescent="0.25">
      <c r="A17" s="144">
        <v>11</v>
      </c>
      <c r="B17" s="145"/>
      <c r="C17" s="145"/>
      <c r="D17" s="146"/>
      <c r="E17" s="147"/>
      <c r="F17" s="155"/>
      <c r="G17" s="146"/>
      <c r="H17" s="150"/>
      <c r="I17" s="151"/>
      <c r="J17" s="152"/>
      <c r="K17" s="151"/>
      <c r="L17" s="153"/>
      <c r="M17" s="146"/>
      <c r="N17" s="154"/>
      <c r="O17" s="156"/>
    </row>
    <row r="18" spans="1:15" s="72" customFormat="1" ht="18.75" customHeight="1" x14ac:dyDescent="0.25">
      <c r="A18" s="144">
        <v>12</v>
      </c>
      <c r="B18" s="145"/>
      <c r="C18" s="145"/>
      <c r="D18" s="146"/>
      <c r="E18" s="147"/>
      <c r="F18" s="155"/>
      <c r="G18" s="146"/>
      <c r="H18" s="150"/>
      <c r="I18" s="151"/>
      <c r="J18" s="152"/>
      <c r="K18" s="151"/>
      <c r="L18" s="153"/>
      <c r="M18" s="146"/>
      <c r="N18" s="154"/>
      <c r="O18" s="156"/>
    </row>
    <row r="19" spans="1:15" s="72" customFormat="1" ht="18.75" customHeight="1" x14ac:dyDescent="0.25">
      <c r="A19" s="144">
        <v>13</v>
      </c>
      <c r="B19" s="145"/>
      <c r="C19" s="145"/>
      <c r="D19" s="146"/>
      <c r="E19" s="147"/>
      <c r="F19" s="155"/>
      <c r="G19" s="146"/>
      <c r="H19" s="150"/>
      <c r="I19" s="151"/>
      <c r="J19" s="152"/>
      <c r="K19" s="151"/>
      <c r="L19" s="153"/>
      <c r="M19" s="146"/>
      <c r="N19" s="160"/>
      <c r="O19" s="156"/>
    </row>
    <row r="20" spans="1:15" s="72" customFormat="1" ht="18.75" customHeight="1" x14ac:dyDescent="0.25">
      <c r="A20" s="144">
        <v>14</v>
      </c>
      <c r="B20" s="145"/>
      <c r="C20" s="145"/>
      <c r="D20" s="146"/>
      <c r="E20" s="147"/>
      <c r="F20" s="155"/>
      <c r="G20" s="146"/>
      <c r="H20" s="150"/>
      <c r="I20" s="151"/>
      <c r="J20" s="152"/>
      <c r="K20" s="151"/>
      <c r="L20" s="153"/>
      <c r="M20" s="146"/>
      <c r="N20" s="160"/>
      <c r="O20" s="156"/>
    </row>
    <row r="21" spans="1:15" s="72" customFormat="1" ht="18.75" customHeight="1" x14ac:dyDescent="0.25">
      <c r="A21" s="144">
        <v>15</v>
      </c>
      <c r="B21" s="145"/>
      <c r="C21" s="145"/>
      <c r="D21" s="146"/>
      <c r="E21" s="147"/>
      <c r="F21" s="155"/>
      <c r="G21" s="146"/>
      <c r="H21" s="150"/>
      <c r="I21" s="151"/>
      <c r="J21" s="152"/>
      <c r="K21" s="151"/>
      <c r="L21" s="153"/>
      <c r="M21" s="146"/>
      <c r="N21" s="154"/>
      <c r="O21" s="156"/>
    </row>
    <row r="22" spans="1:15" s="72" customFormat="1" ht="18.75" customHeight="1" x14ac:dyDescent="0.25">
      <c r="A22" s="144">
        <v>16</v>
      </c>
      <c r="B22" s="145"/>
      <c r="C22" s="145"/>
      <c r="D22" s="146"/>
      <c r="E22" s="147"/>
      <c r="F22" s="155"/>
      <c r="G22" s="146"/>
      <c r="H22" s="150"/>
      <c r="I22" s="151"/>
      <c r="J22" s="152"/>
      <c r="K22" s="151"/>
      <c r="L22" s="153"/>
      <c r="M22" s="146"/>
      <c r="N22" s="154"/>
      <c r="O22" s="156"/>
    </row>
    <row r="23" spans="1:15" s="72" customFormat="1" ht="18.75" customHeight="1" x14ac:dyDescent="0.25">
      <c r="A23" s="144">
        <v>17</v>
      </c>
      <c r="B23" s="145"/>
      <c r="C23" s="145"/>
      <c r="D23" s="146"/>
      <c r="E23" s="147"/>
      <c r="F23" s="155"/>
      <c r="G23" s="146"/>
      <c r="H23" s="150"/>
      <c r="I23" s="151"/>
      <c r="J23" s="152"/>
      <c r="K23" s="151"/>
      <c r="L23" s="153"/>
      <c r="M23" s="146"/>
      <c r="N23" s="154"/>
      <c r="O23" s="156"/>
    </row>
    <row r="24" spans="1:15" s="72" customFormat="1" ht="18.75" customHeight="1" x14ac:dyDescent="0.25">
      <c r="A24" s="144">
        <v>18</v>
      </c>
      <c r="B24" s="145"/>
      <c r="C24" s="145"/>
      <c r="D24" s="146"/>
      <c r="E24" s="147"/>
      <c r="F24" s="155"/>
      <c r="G24" s="146"/>
      <c r="H24" s="150"/>
      <c r="I24" s="151"/>
      <c r="J24" s="152"/>
      <c r="K24" s="151"/>
      <c r="L24" s="153"/>
      <c r="M24" s="146"/>
      <c r="N24" s="154"/>
      <c r="O24" s="156"/>
    </row>
    <row r="25" spans="1:15" s="72" customFormat="1" ht="18.75" customHeight="1" x14ac:dyDescent="0.25">
      <c r="A25" s="144">
        <v>19</v>
      </c>
      <c r="B25" s="145"/>
      <c r="C25" s="145"/>
      <c r="D25" s="146"/>
      <c r="E25" s="147"/>
      <c r="F25" s="155"/>
      <c r="G25" s="146"/>
      <c r="H25" s="150"/>
      <c r="I25" s="151"/>
      <c r="J25" s="152"/>
      <c r="K25" s="151"/>
      <c r="L25" s="153"/>
      <c r="M25" s="146"/>
      <c r="N25" s="154"/>
      <c r="O25" s="156"/>
    </row>
    <row r="26" spans="1:15" s="72" customFormat="1" ht="18.75" customHeight="1" x14ac:dyDescent="0.25">
      <c r="A26" s="144">
        <v>20</v>
      </c>
      <c r="B26" s="145"/>
      <c r="C26" s="145"/>
      <c r="D26" s="146"/>
      <c r="E26" s="147"/>
      <c r="F26" s="155"/>
      <c r="G26" s="146"/>
      <c r="H26" s="150"/>
      <c r="I26" s="151"/>
      <c r="J26" s="152"/>
      <c r="K26" s="151"/>
      <c r="L26" s="153"/>
      <c r="M26" s="146"/>
      <c r="N26" s="154"/>
      <c r="O26" s="156"/>
    </row>
    <row r="27" spans="1:15" s="72" customFormat="1" ht="18.75" customHeight="1" x14ac:dyDescent="0.25">
      <c r="A27" s="144">
        <v>21</v>
      </c>
      <c r="B27" s="145"/>
      <c r="C27" s="145"/>
      <c r="D27" s="146"/>
      <c r="E27" s="147"/>
      <c r="F27" s="155"/>
      <c r="G27" s="146"/>
      <c r="H27" s="150"/>
      <c r="I27" s="151"/>
      <c r="J27" s="152"/>
      <c r="K27" s="151"/>
      <c r="L27" s="153"/>
      <c r="M27" s="146"/>
      <c r="N27" s="160"/>
      <c r="O27" s="155"/>
    </row>
    <row r="28" spans="1:15" s="72" customFormat="1" ht="18.75" customHeight="1" x14ac:dyDescent="0.25">
      <c r="A28" s="144">
        <v>22</v>
      </c>
      <c r="B28" s="145"/>
      <c r="C28" s="145"/>
      <c r="D28" s="146"/>
      <c r="E28" s="147"/>
      <c r="F28" s="161"/>
      <c r="G28" s="161"/>
      <c r="H28" s="150"/>
      <c r="I28" s="151"/>
      <c r="J28" s="152"/>
      <c r="K28" s="151"/>
      <c r="L28" s="153"/>
      <c r="M28" s="160"/>
      <c r="N28" s="160"/>
      <c r="O28" s="160"/>
    </row>
    <row r="29" spans="1:15" s="72" customFormat="1" ht="18.75" customHeight="1" x14ac:dyDescent="0.25">
      <c r="A29" s="144">
        <v>23</v>
      </c>
      <c r="B29" s="145"/>
      <c r="C29" s="145"/>
      <c r="D29" s="146"/>
      <c r="E29" s="147"/>
      <c r="F29" s="161"/>
      <c r="G29" s="161"/>
      <c r="H29" s="150"/>
      <c r="I29" s="151"/>
      <c r="J29" s="152"/>
      <c r="K29" s="151"/>
      <c r="L29" s="153"/>
      <c r="M29" s="160"/>
      <c r="N29" s="154"/>
      <c r="O29" s="160"/>
    </row>
    <row r="30" spans="1:15" s="72" customFormat="1" ht="18.75" customHeight="1" x14ac:dyDescent="0.25">
      <c r="A30" s="144">
        <v>24</v>
      </c>
      <c r="B30" s="145"/>
      <c r="C30" s="145"/>
      <c r="D30" s="146"/>
      <c r="E30" s="147"/>
      <c r="F30" s="161"/>
      <c r="G30" s="162"/>
      <c r="H30" s="150"/>
      <c r="I30" s="151"/>
      <c r="J30" s="152"/>
      <c r="K30" s="151"/>
      <c r="L30" s="153"/>
      <c r="M30" s="160"/>
      <c r="N30" s="154">
        <f t="shared" ref="N30:N61" si="0">IF(L30="DA",1,IF(L30="WC",2,IF(L30="SE",3,IF(L30="Q",4,IF(L30="LL",5,999)))))</f>
        <v>999</v>
      </c>
      <c r="O30" s="160"/>
    </row>
    <row r="31" spans="1:15" s="72" customFormat="1" ht="18.75" customHeight="1" x14ac:dyDescent="0.25">
      <c r="A31" s="144">
        <v>25</v>
      </c>
      <c r="B31" s="145"/>
      <c r="C31" s="145"/>
      <c r="D31" s="146"/>
      <c r="E31" s="147"/>
      <c r="F31" s="161"/>
      <c r="G31" s="162"/>
      <c r="H31" s="150"/>
      <c r="I31" s="151"/>
      <c r="J31" s="152"/>
      <c r="K31" s="151"/>
      <c r="L31" s="153"/>
      <c r="M31" s="160"/>
      <c r="N31" s="154">
        <f t="shared" si="0"/>
        <v>999</v>
      </c>
      <c r="O31" s="160"/>
    </row>
    <row r="32" spans="1:15" s="72" customFormat="1" ht="18.75" customHeight="1" x14ac:dyDescent="0.25">
      <c r="A32" s="144">
        <v>26</v>
      </c>
      <c r="B32" s="145"/>
      <c r="C32" s="145"/>
      <c r="D32" s="146"/>
      <c r="E32" s="147"/>
      <c r="F32" s="161"/>
      <c r="G32" s="162"/>
      <c r="H32" s="150"/>
      <c r="I32" s="151"/>
      <c r="J32" s="152"/>
      <c r="K32" s="151"/>
      <c r="L32" s="153"/>
      <c r="M32" s="160"/>
      <c r="N32" s="154">
        <f t="shared" si="0"/>
        <v>999</v>
      </c>
      <c r="O32" s="160"/>
    </row>
    <row r="33" spans="1:15" s="72" customFormat="1" ht="18.75" customHeight="1" x14ac:dyDescent="0.25">
      <c r="A33" s="144">
        <v>27</v>
      </c>
      <c r="B33" s="145"/>
      <c r="C33" s="145"/>
      <c r="D33" s="146"/>
      <c r="E33" s="147"/>
      <c r="F33" s="161"/>
      <c r="G33" s="162"/>
      <c r="H33" s="150" t="e">
        <f>IF(AND(O33="",#REF!&gt;0,#REF!&lt;5),I33,)</f>
        <v>#REF!</v>
      </c>
      <c r="I33" s="151" t="str">
        <f>IF(D33="","ZZZ9",IF(AND(#REF!&gt;0,#REF!&lt;5),D33&amp;#REF!,D33&amp;"9"))</f>
        <v>ZZZ9</v>
      </c>
      <c r="J33" s="152">
        <f t="shared" ref="J33:J64" si="1">IF(O33="",999,O33)</f>
        <v>999</v>
      </c>
      <c r="K33" s="151">
        <f t="shared" ref="K33:K64" si="2">IF(N33=999,999,1)</f>
        <v>999</v>
      </c>
      <c r="L33" s="153"/>
      <c r="M33" s="160"/>
      <c r="N33" s="154">
        <f t="shared" si="0"/>
        <v>999</v>
      </c>
      <c r="O33" s="160"/>
    </row>
    <row r="34" spans="1:15" s="72" customFormat="1" ht="18.75" customHeight="1" x14ac:dyDescent="0.25">
      <c r="A34" s="144">
        <v>28</v>
      </c>
      <c r="B34" s="145"/>
      <c r="C34" s="145"/>
      <c r="D34" s="146"/>
      <c r="E34" s="147"/>
      <c r="F34" s="161"/>
      <c r="G34" s="162"/>
      <c r="H34" s="150" t="e">
        <f>IF(AND(O34="",#REF!&gt;0,#REF!&lt;5),I34,)</f>
        <v>#REF!</v>
      </c>
      <c r="I34" s="151" t="str">
        <f>IF(D34="","ZZZ9",IF(AND(#REF!&gt;0,#REF!&lt;5),D34&amp;#REF!,D34&amp;"9"))</f>
        <v>ZZZ9</v>
      </c>
      <c r="J34" s="152">
        <f t="shared" si="1"/>
        <v>999</v>
      </c>
      <c r="K34" s="151">
        <f t="shared" si="2"/>
        <v>999</v>
      </c>
      <c r="L34" s="153"/>
      <c r="M34" s="160"/>
      <c r="N34" s="154">
        <f t="shared" si="0"/>
        <v>999</v>
      </c>
      <c r="O34" s="160"/>
    </row>
    <row r="35" spans="1:15" s="72" customFormat="1" ht="18.75" customHeight="1" x14ac:dyDescent="0.25">
      <c r="A35" s="144">
        <v>29</v>
      </c>
      <c r="B35" s="145"/>
      <c r="C35" s="145"/>
      <c r="D35" s="146"/>
      <c r="E35" s="147"/>
      <c r="F35" s="161"/>
      <c r="G35" s="162"/>
      <c r="H35" s="150" t="e">
        <f>IF(AND(O35="",#REF!&gt;0,#REF!&lt;5),I35,)</f>
        <v>#REF!</v>
      </c>
      <c r="I35" s="151" t="str">
        <f>IF(D35="","ZZZ9",IF(AND(#REF!&gt;0,#REF!&lt;5),D35&amp;#REF!,D35&amp;"9"))</f>
        <v>ZZZ9</v>
      </c>
      <c r="J35" s="152">
        <f t="shared" si="1"/>
        <v>999</v>
      </c>
      <c r="K35" s="151">
        <f t="shared" si="2"/>
        <v>999</v>
      </c>
      <c r="L35" s="153"/>
      <c r="M35" s="160"/>
      <c r="N35" s="154">
        <f t="shared" si="0"/>
        <v>999</v>
      </c>
      <c r="O35" s="160"/>
    </row>
    <row r="36" spans="1:15" s="72" customFormat="1" ht="18.75" customHeight="1" x14ac:dyDescent="0.25">
      <c r="A36" s="144">
        <v>30</v>
      </c>
      <c r="B36" s="145"/>
      <c r="C36" s="145"/>
      <c r="D36" s="146"/>
      <c r="E36" s="147"/>
      <c r="F36" s="161"/>
      <c r="G36" s="162"/>
      <c r="H36" s="150" t="e">
        <f>IF(AND(O36="",#REF!&gt;0,#REF!&lt;5),I36,)</f>
        <v>#REF!</v>
      </c>
      <c r="I36" s="151" t="str">
        <f>IF(D36="","ZZZ9",IF(AND(#REF!&gt;0,#REF!&lt;5),D36&amp;#REF!,D36&amp;"9"))</f>
        <v>ZZZ9</v>
      </c>
      <c r="J36" s="152">
        <f t="shared" si="1"/>
        <v>999</v>
      </c>
      <c r="K36" s="151">
        <f t="shared" si="2"/>
        <v>999</v>
      </c>
      <c r="L36" s="153"/>
      <c r="M36" s="160"/>
      <c r="N36" s="154">
        <f t="shared" si="0"/>
        <v>999</v>
      </c>
      <c r="O36" s="160"/>
    </row>
    <row r="37" spans="1:15" s="72" customFormat="1" ht="18.75" customHeight="1" x14ac:dyDescent="0.25">
      <c r="A37" s="144">
        <v>31</v>
      </c>
      <c r="B37" s="145"/>
      <c r="C37" s="145"/>
      <c r="D37" s="146"/>
      <c r="E37" s="147"/>
      <c r="F37" s="161"/>
      <c r="G37" s="162"/>
      <c r="H37" s="150" t="e">
        <f>IF(AND(O37="",#REF!&gt;0,#REF!&lt;5),I37,)</f>
        <v>#REF!</v>
      </c>
      <c r="I37" s="151" t="str">
        <f>IF(D37="","ZZZ9",IF(AND(#REF!&gt;0,#REF!&lt;5),D37&amp;#REF!,D37&amp;"9"))</f>
        <v>ZZZ9</v>
      </c>
      <c r="J37" s="152">
        <f t="shared" si="1"/>
        <v>999</v>
      </c>
      <c r="K37" s="151">
        <f t="shared" si="2"/>
        <v>999</v>
      </c>
      <c r="L37" s="153"/>
      <c r="M37" s="160"/>
      <c r="N37" s="154">
        <f t="shared" si="0"/>
        <v>999</v>
      </c>
      <c r="O37" s="160"/>
    </row>
    <row r="38" spans="1:15" s="72" customFormat="1" ht="18.75" customHeight="1" x14ac:dyDescent="0.25">
      <c r="A38" s="144">
        <v>32</v>
      </c>
      <c r="B38" s="145"/>
      <c r="C38" s="145"/>
      <c r="D38" s="146"/>
      <c r="E38" s="147"/>
      <c r="F38" s="161"/>
      <c r="G38" s="162"/>
      <c r="H38" s="150" t="e">
        <f>IF(AND(O38="",#REF!&gt;0,#REF!&lt;5),I38,)</f>
        <v>#REF!</v>
      </c>
      <c r="I38" s="151" t="str">
        <f>IF(D38="","ZZZ9",IF(AND(#REF!&gt;0,#REF!&lt;5),D38&amp;#REF!,D38&amp;"9"))</f>
        <v>ZZZ9</v>
      </c>
      <c r="J38" s="152">
        <f t="shared" si="1"/>
        <v>999</v>
      </c>
      <c r="K38" s="151">
        <f t="shared" si="2"/>
        <v>999</v>
      </c>
      <c r="L38" s="153"/>
      <c r="M38" s="160"/>
      <c r="N38" s="154">
        <f t="shared" si="0"/>
        <v>999</v>
      </c>
      <c r="O38" s="160"/>
    </row>
    <row r="39" spans="1:15" s="72" customFormat="1" ht="18.75" customHeight="1" x14ac:dyDescent="0.25">
      <c r="A39" s="144">
        <v>33</v>
      </c>
      <c r="B39" s="145"/>
      <c r="C39" s="145"/>
      <c r="D39" s="146"/>
      <c r="E39" s="147"/>
      <c r="F39" s="161"/>
      <c r="G39" s="162"/>
      <c r="H39" s="150" t="e">
        <f>IF(AND(O39="",#REF!&gt;0,#REF!&lt;5),I39,)</f>
        <v>#REF!</v>
      </c>
      <c r="I39" s="151" t="str">
        <f>IF(D39="","ZZZ9",IF(AND(#REF!&gt;0,#REF!&lt;5),D39&amp;#REF!,D39&amp;"9"))</f>
        <v>ZZZ9</v>
      </c>
      <c r="J39" s="152">
        <f t="shared" si="1"/>
        <v>999</v>
      </c>
      <c r="K39" s="151">
        <f t="shared" si="2"/>
        <v>999</v>
      </c>
      <c r="L39" s="153"/>
      <c r="M39" s="160"/>
      <c r="N39" s="154">
        <f t="shared" si="0"/>
        <v>999</v>
      </c>
      <c r="O39" s="160"/>
    </row>
    <row r="40" spans="1:15" s="72" customFormat="1" ht="18.75" customHeight="1" x14ac:dyDescent="0.25">
      <c r="A40" s="144">
        <v>34</v>
      </c>
      <c r="B40" s="145"/>
      <c r="C40" s="145"/>
      <c r="D40" s="146"/>
      <c r="E40" s="147"/>
      <c r="F40" s="161"/>
      <c r="G40" s="162"/>
      <c r="H40" s="150" t="e">
        <f>IF(AND(O40="",#REF!&gt;0,#REF!&lt;5),I40,)</f>
        <v>#REF!</v>
      </c>
      <c r="I40" s="151" t="str">
        <f>IF(D40="","ZZZ9",IF(AND(#REF!&gt;0,#REF!&lt;5),D40&amp;#REF!,D40&amp;"9"))</f>
        <v>ZZZ9</v>
      </c>
      <c r="J40" s="152">
        <f t="shared" si="1"/>
        <v>999</v>
      </c>
      <c r="K40" s="151">
        <f t="shared" si="2"/>
        <v>999</v>
      </c>
      <c r="L40" s="153"/>
      <c r="M40" s="160"/>
      <c r="N40" s="154">
        <f t="shared" si="0"/>
        <v>999</v>
      </c>
      <c r="O40" s="160"/>
    </row>
    <row r="41" spans="1:15" s="72" customFormat="1" ht="18.75" customHeight="1" x14ac:dyDescent="0.25">
      <c r="A41" s="144">
        <v>35</v>
      </c>
      <c r="B41" s="145"/>
      <c r="C41" s="145"/>
      <c r="D41" s="146"/>
      <c r="E41" s="147"/>
      <c r="F41" s="161"/>
      <c r="G41" s="162"/>
      <c r="H41" s="150" t="e">
        <f>IF(AND(O41="",#REF!&gt;0,#REF!&lt;5),I41,)</f>
        <v>#REF!</v>
      </c>
      <c r="I41" s="151" t="str">
        <f>IF(D41="","ZZZ9",IF(AND(#REF!&gt;0,#REF!&lt;5),D41&amp;#REF!,D41&amp;"9"))</f>
        <v>ZZZ9</v>
      </c>
      <c r="J41" s="152">
        <f t="shared" si="1"/>
        <v>999</v>
      </c>
      <c r="K41" s="151">
        <f t="shared" si="2"/>
        <v>999</v>
      </c>
      <c r="L41" s="153"/>
      <c r="M41" s="160"/>
      <c r="N41" s="154">
        <f t="shared" si="0"/>
        <v>999</v>
      </c>
      <c r="O41" s="160"/>
    </row>
    <row r="42" spans="1:15" s="72" customFormat="1" ht="18.75" customHeight="1" x14ac:dyDescent="0.25">
      <c r="A42" s="144">
        <v>36</v>
      </c>
      <c r="B42" s="145"/>
      <c r="C42" s="145"/>
      <c r="D42" s="146"/>
      <c r="E42" s="147"/>
      <c r="F42" s="161"/>
      <c r="G42" s="162"/>
      <c r="H42" s="150" t="e">
        <f>IF(AND(O42="",#REF!&gt;0,#REF!&lt;5),I42,)</f>
        <v>#REF!</v>
      </c>
      <c r="I42" s="151" t="str">
        <f>IF(D42="","ZZZ9",IF(AND(#REF!&gt;0,#REF!&lt;5),D42&amp;#REF!,D42&amp;"9"))</f>
        <v>ZZZ9</v>
      </c>
      <c r="J42" s="152">
        <f t="shared" si="1"/>
        <v>999</v>
      </c>
      <c r="K42" s="151">
        <f t="shared" si="2"/>
        <v>999</v>
      </c>
      <c r="L42" s="153"/>
      <c r="M42" s="160"/>
      <c r="N42" s="154">
        <f t="shared" si="0"/>
        <v>999</v>
      </c>
      <c r="O42" s="160"/>
    </row>
    <row r="43" spans="1:15" s="72" customFormat="1" ht="18.75" customHeight="1" x14ac:dyDescent="0.25">
      <c r="A43" s="144">
        <v>37</v>
      </c>
      <c r="B43" s="145"/>
      <c r="C43" s="145"/>
      <c r="D43" s="146"/>
      <c r="E43" s="147"/>
      <c r="F43" s="161"/>
      <c r="G43" s="162"/>
      <c r="H43" s="150" t="e">
        <f>IF(AND(O43="",#REF!&gt;0,#REF!&lt;5),I43,)</f>
        <v>#REF!</v>
      </c>
      <c r="I43" s="151" t="str">
        <f>IF(D43="","ZZZ9",IF(AND(#REF!&gt;0,#REF!&lt;5),D43&amp;#REF!,D43&amp;"9"))</f>
        <v>ZZZ9</v>
      </c>
      <c r="J43" s="152">
        <f t="shared" si="1"/>
        <v>999</v>
      </c>
      <c r="K43" s="151">
        <f t="shared" si="2"/>
        <v>999</v>
      </c>
      <c r="L43" s="153"/>
      <c r="M43" s="160"/>
      <c r="N43" s="154">
        <f t="shared" si="0"/>
        <v>999</v>
      </c>
      <c r="O43" s="160"/>
    </row>
    <row r="44" spans="1:15" s="72" customFormat="1" ht="18.75" customHeight="1" x14ac:dyDescent="0.25">
      <c r="A44" s="144">
        <v>38</v>
      </c>
      <c r="B44" s="145"/>
      <c r="C44" s="145"/>
      <c r="D44" s="146"/>
      <c r="E44" s="147"/>
      <c r="F44" s="161"/>
      <c r="G44" s="162"/>
      <c r="H44" s="150" t="e">
        <f>IF(AND(O44="",#REF!&gt;0,#REF!&lt;5),I44,)</f>
        <v>#REF!</v>
      </c>
      <c r="I44" s="151" t="str">
        <f>IF(D44="","ZZZ9",IF(AND(#REF!&gt;0,#REF!&lt;5),D44&amp;#REF!,D44&amp;"9"))</f>
        <v>ZZZ9</v>
      </c>
      <c r="J44" s="152">
        <f t="shared" si="1"/>
        <v>999</v>
      </c>
      <c r="K44" s="151">
        <f t="shared" si="2"/>
        <v>999</v>
      </c>
      <c r="L44" s="153"/>
      <c r="M44" s="160"/>
      <c r="N44" s="154">
        <f t="shared" si="0"/>
        <v>999</v>
      </c>
      <c r="O44" s="160"/>
    </row>
    <row r="45" spans="1:15" s="72" customFormat="1" ht="18.75" customHeight="1" x14ac:dyDescent="0.25">
      <c r="A45" s="144">
        <v>39</v>
      </c>
      <c r="B45" s="145"/>
      <c r="C45" s="145"/>
      <c r="D45" s="146"/>
      <c r="E45" s="147"/>
      <c r="F45" s="161"/>
      <c r="G45" s="162"/>
      <c r="H45" s="150" t="e">
        <f>IF(AND(O45="",#REF!&gt;0,#REF!&lt;5),I45,)</f>
        <v>#REF!</v>
      </c>
      <c r="I45" s="151" t="str">
        <f>IF(D45="","ZZZ9",IF(AND(#REF!&gt;0,#REF!&lt;5),D45&amp;#REF!,D45&amp;"9"))</f>
        <v>ZZZ9</v>
      </c>
      <c r="J45" s="152">
        <f t="shared" si="1"/>
        <v>999</v>
      </c>
      <c r="K45" s="151">
        <f t="shared" si="2"/>
        <v>999</v>
      </c>
      <c r="L45" s="153"/>
      <c r="M45" s="160"/>
      <c r="N45" s="154">
        <f t="shared" si="0"/>
        <v>999</v>
      </c>
      <c r="O45" s="160"/>
    </row>
    <row r="46" spans="1:15" s="72" customFormat="1" ht="18.75" customHeight="1" x14ac:dyDescent="0.25">
      <c r="A46" s="144">
        <v>40</v>
      </c>
      <c r="B46" s="145"/>
      <c r="C46" s="145"/>
      <c r="D46" s="146"/>
      <c r="E46" s="147"/>
      <c r="F46" s="161"/>
      <c r="G46" s="162"/>
      <c r="H46" s="150" t="e">
        <f>IF(AND(O46="",#REF!&gt;0,#REF!&lt;5),I46,)</f>
        <v>#REF!</v>
      </c>
      <c r="I46" s="151" t="str">
        <f>IF(D46="","ZZZ9",IF(AND(#REF!&gt;0,#REF!&lt;5),D46&amp;#REF!,D46&amp;"9"))</f>
        <v>ZZZ9</v>
      </c>
      <c r="J46" s="152">
        <f t="shared" si="1"/>
        <v>999</v>
      </c>
      <c r="K46" s="151">
        <f t="shared" si="2"/>
        <v>999</v>
      </c>
      <c r="L46" s="153"/>
      <c r="M46" s="160"/>
      <c r="N46" s="154">
        <f t="shared" si="0"/>
        <v>999</v>
      </c>
      <c r="O46" s="160"/>
    </row>
    <row r="47" spans="1:15" s="72" customFormat="1" ht="18.75" customHeight="1" x14ac:dyDescent="0.25">
      <c r="A47" s="144">
        <v>41</v>
      </c>
      <c r="B47" s="145"/>
      <c r="C47" s="145"/>
      <c r="D47" s="146"/>
      <c r="E47" s="147"/>
      <c r="F47" s="161"/>
      <c r="G47" s="162"/>
      <c r="H47" s="150" t="e">
        <f>IF(AND(O47="",#REF!&gt;0,#REF!&lt;5),I47,)</f>
        <v>#REF!</v>
      </c>
      <c r="I47" s="151" t="str">
        <f>IF(D47="","ZZZ9",IF(AND(#REF!&gt;0,#REF!&lt;5),D47&amp;#REF!,D47&amp;"9"))</f>
        <v>ZZZ9</v>
      </c>
      <c r="J47" s="152">
        <f t="shared" si="1"/>
        <v>999</v>
      </c>
      <c r="K47" s="151">
        <f t="shared" si="2"/>
        <v>999</v>
      </c>
      <c r="L47" s="153"/>
      <c r="M47" s="160"/>
      <c r="N47" s="154">
        <f t="shared" si="0"/>
        <v>999</v>
      </c>
      <c r="O47" s="160"/>
    </row>
    <row r="48" spans="1:15" s="72" customFormat="1" ht="18.75" customHeight="1" x14ac:dyDescent="0.25">
      <c r="A48" s="144">
        <v>42</v>
      </c>
      <c r="B48" s="145"/>
      <c r="C48" s="145"/>
      <c r="D48" s="146"/>
      <c r="E48" s="147"/>
      <c r="F48" s="161"/>
      <c r="G48" s="162"/>
      <c r="H48" s="150" t="e">
        <f>IF(AND(O48="",#REF!&gt;0,#REF!&lt;5),I48,)</f>
        <v>#REF!</v>
      </c>
      <c r="I48" s="151" t="str">
        <f>IF(D48="","ZZZ9",IF(AND(#REF!&gt;0,#REF!&lt;5),D48&amp;#REF!,D48&amp;"9"))</f>
        <v>ZZZ9</v>
      </c>
      <c r="J48" s="152">
        <f t="shared" si="1"/>
        <v>999</v>
      </c>
      <c r="K48" s="151">
        <f t="shared" si="2"/>
        <v>999</v>
      </c>
      <c r="L48" s="153"/>
      <c r="M48" s="160"/>
      <c r="N48" s="154">
        <f t="shared" si="0"/>
        <v>999</v>
      </c>
      <c r="O48" s="160"/>
    </row>
    <row r="49" spans="1:15" s="72" customFormat="1" ht="18.75" customHeight="1" x14ac:dyDescent="0.25">
      <c r="A49" s="144">
        <v>43</v>
      </c>
      <c r="B49" s="145"/>
      <c r="C49" s="145"/>
      <c r="D49" s="146"/>
      <c r="E49" s="147"/>
      <c r="F49" s="161"/>
      <c r="G49" s="162"/>
      <c r="H49" s="150" t="e">
        <f>IF(AND(O49="",#REF!&gt;0,#REF!&lt;5),I49,)</f>
        <v>#REF!</v>
      </c>
      <c r="I49" s="151" t="str">
        <f>IF(D49="","ZZZ9",IF(AND(#REF!&gt;0,#REF!&lt;5),D49&amp;#REF!,D49&amp;"9"))</f>
        <v>ZZZ9</v>
      </c>
      <c r="J49" s="152">
        <f t="shared" si="1"/>
        <v>999</v>
      </c>
      <c r="K49" s="151">
        <f t="shared" si="2"/>
        <v>999</v>
      </c>
      <c r="L49" s="153"/>
      <c r="M49" s="160"/>
      <c r="N49" s="154">
        <f t="shared" si="0"/>
        <v>999</v>
      </c>
      <c r="O49" s="160"/>
    </row>
    <row r="50" spans="1:15" s="72" customFormat="1" ht="18.75" customHeight="1" x14ac:dyDescent="0.25">
      <c r="A50" s="144">
        <v>44</v>
      </c>
      <c r="B50" s="145"/>
      <c r="C50" s="145"/>
      <c r="D50" s="146"/>
      <c r="E50" s="147"/>
      <c r="F50" s="161"/>
      <c r="G50" s="162"/>
      <c r="H50" s="150" t="e">
        <f>IF(AND(O50="",#REF!&gt;0,#REF!&lt;5),I50,)</f>
        <v>#REF!</v>
      </c>
      <c r="I50" s="151" t="str">
        <f>IF(D50="","ZZZ9",IF(AND(#REF!&gt;0,#REF!&lt;5),D50&amp;#REF!,D50&amp;"9"))</f>
        <v>ZZZ9</v>
      </c>
      <c r="J50" s="152">
        <f t="shared" si="1"/>
        <v>999</v>
      </c>
      <c r="K50" s="151">
        <f t="shared" si="2"/>
        <v>999</v>
      </c>
      <c r="L50" s="153"/>
      <c r="M50" s="160"/>
      <c r="N50" s="154">
        <f t="shared" si="0"/>
        <v>999</v>
      </c>
      <c r="O50" s="160"/>
    </row>
    <row r="51" spans="1:15" s="72" customFormat="1" ht="18.75" customHeight="1" x14ac:dyDescent="0.25">
      <c r="A51" s="144">
        <v>45</v>
      </c>
      <c r="B51" s="145"/>
      <c r="C51" s="145"/>
      <c r="D51" s="146"/>
      <c r="E51" s="147"/>
      <c r="F51" s="161"/>
      <c r="G51" s="162"/>
      <c r="H51" s="150" t="e">
        <f>IF(AND(O51="",#REF!&gt;0,#REF!&lt;5),I51,)</f>
        <v>#REF!</v>
      </c>
      <c r="I51" s="151" t="str">
        <f>IF(D51="","ZZZ9",IF(AND(#REF!&gt;0,#REF!&lt;5),D51&amp;#REF!,D51&amp;"9"))</f>
        <v>ZZZ9</v>
      </c>
      <c r="J51" s="152">
        <f t="shared" si="1"/>
        <v>999</v>
      </c>
      <c r="K51" s="151">
        <f t="shared" si="2"/>
        <v>999</v>
      </c>
      <c r="L51" s="153"/>
      <c r="M51" s="160"/>
      <c r="N51" s="154">
        <f t="shared" si="0"/>
        <v>999</v>
      </c>
      <c r="O51" s="160"/>
    </row>
    <row r="52" spans="1:15" s="72" customFormat="1" ht="18.75" customHeight="1" x14ac:dyDescent="0.25">
      <c r="A52" s="144">
        <v>46</v>
      </c>
      <c r="B52" s="145"/>
      <c r="C52" s="145"/>
      <c r="D52" s="146"/>
      <c r="E52" s="147"/>
      <c r="F52" s="161"/>
      <c r="G52" s="162"/>
      <c r="H52" s="150" t="e">
        <f>IF(AND(O52="",#REF!&gt;0,#REF!&lt;5),I52,)</f>
        <v>#REF!</v>
      </c>
      <c r="I52" s="151" t="str">
        <f>IF(D52="","ZZZ9",IF(AND(#REF!&gt;0,#REF!&lt;5),D52&amp;#REF!,D52&amp;"9"))</f>
        <v>ZZZ9</v>
      </c>
      <c r="J52" s="152">
        <f t="shared" si="1"/>
        <v>999</v>
      </c>
      <c r="K52" s="151">
        <f t="shared" si="2"/>
        <v>999</v>
      </c>
      <c r="L52" s="153"/>
      <c r="M52" s="160"/>
      <c r="N52" s="154">
        <f t="shared" si="0"/>
        <v>999</v>
      </c>
      <c r="O52" s="160"/>
    </row>
    <row r="53" spans="1:15" s="72" customFormat="1" ht="18.75" customHeight="1" x14ac:dyDescent="0.25">
      <c r="A53" s="144">
        <v>47</v>
      </c>
      <c r="B53" s="145"/>
      <c r="C53" s="145"/>
      <c r="D53" s="146"/>
      <c r="E53" s="147"/>
      <c r="F53" s="161"/>
      <c r="G53" s="162"/>
      <c r="H53" s="150" t="e">
        <f>IF(AND(O53="",#REF!&gt;0,#REF!&lt;5),I53,)</f>
        <v>#REF!</v>
      </c>
      <c r="I53" s="151" t="str">
        <f>IF(D53="","ZZZ9",IF(AND(#REF!&gt;0,#REF!&lt;5),D53&amp;#REF!,D53&amp;"9"))</f>
        <v>ZZZ9</v>
      </c>
      <c r="J53" s="152">
        <f t="shared" si="1"/>
        <v>999</v>
      </c>
      <c r="K53" s="151">
        <f t="shared" si="2"/>
        <v>999</v>
      </c>
      <c r="L53" s="153"/>
      <c r="M53" s="160"/>
      <c r="N53" s="154">
        <f t="shared" si="0"/>
        <v>999</v>
      </c>
      <c r="O53" s="160"/>
    </row>
    <row r="54" spans="1:15" s="72" customFormat="1" ht="18.75" customHeight="1" x14ac:dyDescent="0.25">
      <c r="A54" s="144">
        <v>48</v>
      </c>
      <c r="B54" s="145"/>
      <c r="C54" s="145"/>
      <c r="D54" s="146"/>
      <c r="E54" s="147"/>
      <c r="F54" s="161"/>
      <c r="G54" s="162"/>
      <c r="H54" s="150" t="e">
        <f>IF(AND(O54="",#REF!&gt;0,#REF!&lt;5),I54,)</f>
        <v>#REF!</v>
      </c>
      <c r="I54" s="151" t="str">
        <f>IF(D54="","ZZZ9",IF(AND(#REF!&gt;0,#REF!&lt;5),D54&amp;#REF!,D54&amp;"9"))</f>
        <v>ZZZ9</v>
      </c>
      <c r="J54" s="152">
        <f t="shared" si="1"/>
        <v>999</v>
      </c>
      <c r="K54" s="151">
        <f t="shared" si="2"/>
        <v>999</v>
      </c>
      <c r="L54" s="153"/>
      <c r="M54" s="160"/>
      <c r="N54" s="154">
        <f t="shared" si="0"/>
        <v>999</v>
      </c>
      <c r="O54" s="160"/>
    </row>
    <row r="55" spans="1:15" s="72" customFormat="1" ht="18.75" customHeight="1" x14ac:dyDescent="0.25">
      <c r="A55" s="144">
        <v>49</v>
      </c>
      <c r="B55" s="145"/>
      <c r="C55" s="145"/>
      <c r="D55" s="146"/>
      <c r="E55" s="147"/>
      <c r="F55" s="161"/>
      <c r="G55" s="162"/>
      <c r="H55" s="150" t="e">
        <f>IF(AND(O55="",#REF!&gt;0,#REF!&lt;5),I55,)</f>
        <v>#REF!</v>
      </c>
      <c r="I55" s="151" t="str">
        <f>IF(D55="","ZZZ9",IF(AND(#REF!&gt;0,#REF!&lt;5),D55&amp;#REF!,D55&amp;"9"))</f>
        <v>ZZZ9</v>
      </c>
      <c r="J55" s="152">
        <f t="shared" si="1"/>
        <v>999</v>
      </c>
      <c r="K55" s="151">
        <f t="shared" si="2"/>
        <v>999</v>
      </c>
      <c r="L55" s="153"/>
      <c r="M55" s="160"/>
      <c r="N55" s="154">
        <f t="shared" si="0"/>
        <v>999</v>
      </c>
      <c r="O55" s="160"/>
    </row>
    <row r="56" spans="1:15" s="72" customFormat="1" ht="18.75" customHeight="1" x14ac:dyDescent="0.25">
      <c r="A56" s="144">
        <v>50</v>
      </c>
      <c r="B56" s="145"/>
      <c r="C56" s="145"/>
      <c r="D56" s="146"/>
      <c r="E56" s="147"/>
      <c r="F56" s="161"/>
      <c r="G56" s="162"/>
      <c r="H56" s="150" t="e">
        <f>IF(AND(O56="",#REF!&gt;0,#REF!&lt;5),I56,)</f>
        <v>#REF!</v>
      </c>
      <c r="I56" s="151" t="str">
        <f>IF(D56="","ZZZ9",IF(AND(#REF!&gt;0,#REF!&lt;5),D56&amp;#REF!,D56&amp;"9"))</f>
        <v>ZZZ9</v>
      </c>
      <c r="J56" s="152">
        <f t="shared" si="1"/>
        <v>999</v>
      </c>
      <c r="K56" s="151">
        <f t="shared" si="2"/>
        <v>999</v>
      </c>
      <c r="L56" s="153"/>
      <c r="M56" s="160"/>
      <c r="N56" s="154">
        <f t="shared" si="0"/>
        <v>999</v>
      </c>
      <c r="O56" s="160"/>
    </row>
    <row r="57" spans="1:15" s="72" customFormat="1" ht="18.75" customHeight="1" x14ac:dyDescent="0.25">
      <c r="A57" s="144">
        <v>51</v>
      </c>
      <c r="B57" s="145"/>
      <c r="C57" s="145"/>
      <c r="D57" s="146"/>
      <c r="E57" s="147"/>
      <c r="F57" s="161"/>
      <c r="G57" s="162"/>
      <c r="H57" s="150" t="e">
        <f>IF(AND(O57="",#REF!&gt;0,#REF!&lt;5),I57,)</f>
        <v>#REF!</v>
      </c>
      <c r="I57" s="151" t="str">
        <f>IF(D57="","ZZZ9",IF(AND(#REF!&gt;0,#REF!&lt;5),D57&amp;#REF!,D57&amp;"9"))</f>
        <v>ZZZ9</v>
      </c>
      <c r="J57" s="152">
        <f t="shared" si="1"/>
        <v>999</v>
      </c>
      <c r="K57" s="151">
        <f t="shared" si="2"/>
        <v>999</v>
      </c>
      <c r="L57" s="153"/>
      <c r="M57" s="160"/>
      <c r="N57" s="154">
        <f t="shared" si="0"/>
        <v>999</v>
      </c>
      <c r="O57" s="160"/>
    </row>
    <row r="58" spans="1:15" s="72" customFormat="1" ht="18.75" customHeight="1" x14ac:dyDescent="0.25">
      <c r="A58" s="144">
        <v>52</v>
      </c>
      <c r="B58" s="145"/>
      <c r="C58" s="145"/>
      <c r="D58" s="146"/>
      <c r="E58" s="147"/>
      <c r="F58" s="161"/>
      <c r="G58" s="162"/>
      <c r="H58" s="150" t="e">
        <f>IF(AND(O58="",#REF!&gt;0,#REF!&lt;5),I58,)</f>
        <v>#REF!</v>
      </c>
      <c r="I58" s="151" t="str">
        <f>IF(D58="","ZZZ9",IF(AND(#REF!&gt;0,#REF!&lt;5),D58&amp;#REF!,D58&amp;"9"))</f>
        <v>ZZZ9</v>
      </c>
      <c r="J58" s="152">
        <f t="shared" si="1"/>
        <v>999</v>
      </c>
      <c r="K58" s="151">
        <f t="shared" si="2"/>
        <v>999</v>
      </c>
      <c r="L58" s="153"/>
      <c r="M58" s="160"/>
      <c r="N58" s="154">
        <f t="shared" si="0"/>
        <v>999</v>
      </c>
      <c r="O58" s="160"/>
    </row>
    <row r="59" spans="1:15" s="72" customFormat="1" ht="18.75" customHeight="1" x14ac:dyDescent="0.25">
      <c r="A59" s="144">
        <v>53</v>
      </c>
      <c r="B59" s="145"/>
      <c r="C59" s="145"/>
      <c r="D59" s="146"/>
      <c r="E59" s="147"/>
      <c r="F59" s="161"/>
      <c r="G59" s="162"/>
      <c r="H59" s="150" t="e">
        <f>IF(AND(O59="",#REF!&gt;0,#REF!&lt;5),I59,)</f>
        <v>#REF!</v>
      </c>
      <c r="I59" s="151" t="str">
        <f>IF(D59="","ZZZ9",IF(AND(#REF!&gt;0,#REF!&lt;5),D59&amp;#REF!,D59&amp;"9"))</f>
        <v>ZZZ9</v>
      </c>
      <c r="J59" s="152">
        <f t="shared" si="1"/>
        <v>999</v>
      </c>
      <c r="K59" s="151">
        <f t="shared" si="2"/>
        <v>999</v>
      </c>
      <c r="L59" s="153"/>
      <c r="M59" s="160"/>
      <c r="N59" s="154">
        <f t="shared" si="0"/>
        <v>999</v>
      </c>
      <c r="O59" s="160"/>
    </row>
    <row r="60" spans="1:15" s="72" customFormat="1" ht="18.75" customHeight="1" x14ac:dyDescent="0.25">
      <c r="A60" s="144">
        <v>54</v>
      </c>
      <c r="B60" s="145"/>
      <c r="C60" s="145"/>
      <c r="D60" s="146"/>
      <c r="E60" s="147"/>
      <c r="F60" s="161"/>
      <c r="G60" s="162"/>
      <c r="H60" s="150" t="e">
        <f>IF(AND(O60="",#REF!&gt;0,#REF!&lt;5),I60,)</f>
        <v>#REF!</v>
      </c>
      <c r="I60" s="151" t="str">
        <f>IF(D60="","ZZZ9",IF(AND(#REF!&gt;0,#REF!&lt;5),D60&amp;#REF!,D60&amp;"9"))</f>
        <v>ZZZ9</v>
      </c>
      <c r="J60" s="152">
        <f t="shared" si="1"/>
        <v>999</v>
      </c>
      <c r="K60" s="151">
        <f t="shared" si="2"/>
        <v>999</v>
      </c>
      <c r="L60" s="153"/>
      <c r="M60" s="160"/>
      <c r="N60" s="154">
        <f t="shared" si="0"/>
        <v>999</v>
      </c>
      <c r="O60" s="160"/>
    </row>
    <row r="61" spans="1:15" s="72" customFormat="1" ht="18.75" customHeight="1" x14ac:dyDescent="0.25">
      <c r="A61" s="144">
        <v>55</v>
      </c>
      <c r="B61" s="145"/>
      <c r="C61" s="145"/>
      <c r="D61" s="146"/>
      <c r="E61" s="147"/>
      <c r="F61" s="161"/>
      <c r="G61" s="162"/>
      <c r="H61" s="150" t="e">
        <f>IF(AND(O61="",#REF!&gt;0,#REF!&lt;5),I61,)</f>
        <v>#REF!</v>
      </c>
      <c r="I61" s="151" t="str">
        <f>IF(D61="","ZZZ9",IF(AND(#REF!&gt;0,#REF!&lt;5),D61&amp;#REF!,D61&amp;"9"))</f>
        <v>ZZZ9</v>
      </c>
      <c r="J61" s="152">
        <f t="shared" si="1"/>
        <v>999</v>
      </c>
      <c r="K61" s="151">
        <f t="shared" si="2"/>
        <v>999</v>
      </c>
      <c r="L61" s="153"/>
      <c r="M61" s="160"/>
      <c r="N61" s="154">
        <f t="shared" si="0"/>
        <v>999</v>
      </c>
      <c r="O61" s="160"/>
    </row>
    <row r="62" spans="1:15" s="72" customFormat="1" ht="18.75" customHeight="1" x14ac:dyDescent="0.25">
      <c r="A62" s="144">
        <v>56</v>
      </c>
      <c r="B62" s="145"/>
      <c r="C62" s="145"/>
      <c r="D62" s="146"/>
      <c r="E62" s="147"/>
      <c r="F62" s="161"/>
      <c r="G62" s="162"/>
      <c r="H62" s="150" t="e">
        <f>IF(AND(O62="",#REF!&gt;0,#REF!&lt;5),I62,)</f>
        <v>#REF!</v>
      </c>
      <c r="I62" s="151" t="str">
        <f>IF(D62="","ZZZ9",IF(AND(#REF!&gt;0,#REF!&lt;5),D62&amp;#REF!,D62&amp;"9"))</f>
        <v>ZZZ9</v>
      </c>
      <c r="J62" s="152">
        <f t="shared" si="1"/>
        <v>999</v>
      </c>
      <c r="K62" s="151">
        <f t="shared" si="2"/>
        <v>999</v>
      </c>
      <c r="L62" s="153"/>
      <c r="M62" s="160"/>
      <c r="N62" s="154">
        <f t="shared" ref="N62:N93" si="3">IF(L62="DA",1,IF(L62="WC",2,IF(L62="SE",3,IF(L62="Q",4,IF(L62="LL",5,999)))))</f>
        <v>999</v>
      </c>
      <c r="O62" s="160"/>
    </row>
    <row r="63" spans="1:15" s="72" customFormat="1" ht="18.75" customHeight="1" x14ac:dyDescent="0.25">
      <c r="A63" s="144">
        <v>57</v>
      </c>
      <c r="B63" s="145"/>
      <c r="C63" s="145"/>
      <c r="D63" s="146"/>
      <c r="E63" s="147"/>
      <c r="F63" s="161"/>
      <c r="G63" s="162"/>
      <c r="H63" s="150" t="e">
        <f>IF(AND(O63="",#REF!&gt;0,#REF!&lt;5),I63,)</f>
        <v>#REF!</v>
      </c>
      <c r="I63" s="151" t="str">
        <f>IF(D63="","ZZZ9",IF(AND(#REF!&gt;0,#REF!&lt;5),D63&amp;#REF!,D63&amp;"9"))</f>
        <v>ZZZ9</v>
      </c>
      <c r="J63" s="152">
        <f t="shared" si="1"/>
        <v>999</v>
      </c>
      <c r="K63" s="151">
        <f t="shared" si="2"/>
        <v>999</v>
      </c>
      <c r="L63" s="153"/>
      <c r="M63" s="160"/>
      <c r="N63" s="154">
        <f t="shared" si="3"/>
        <v>999</v>
      </c>
      <c r="O63" s="160"/>
    </row>
    <row r="64" spans="1:15" s="72" customFormat="1" ht="18.75" customHeight="1" x14ac:dyDescent="0.25">
      <c r="A64" s="144">
        <v>58</v>
      </c>
      <c r="B64" s="145"/>
      <c r="C64" s="145"/>
      <c r="D64" s="146"/>
      <c r="E64" s="147"/>
      <c r="F64" s="161"/>
      <c r="G64" s="162"/>
      <c r="H64" s="150" t="e">
        <f>IF(AND(O64="",#REF!&gt;0,#REF!&lt;5),I64,)</f>
        <v>#REF!</v>
      </c>
      <c r="I64" s="151" t="str">
        <f>IF(D64="","ZZZ9",IF(AND(#REF!&gt;0,#REF!&lt;5),D64&amp;#REF!,D64&amp;"9"))</f>
        <v>ZZZ9</v>
      </c>
      <c r="J64" s="152">
        <f t="shared" si="1"/>
        <v>999</v>
      </c>
      <c r="K64" s="151">
        <f t="shared" si="2"/>
        <v>999</v>
      </c>
      <c r="L64" s="153"/>
      <c r="M64" s="160"/>
      <c r="N64" s="154">
        <f t="shared" si="3"/>
        <v>999</v>
      </c>
      <c r="O64" s="160"/>
    </row>
    <row r="65" spans="1:15" s="72" customFormat="1" ht="18.75" customHeight="1" x14ac:dyDescent="0.25">
      <c r="A65" s="144">
        <v>59</v>
      </c>
      <c r="B65" s="145"/>
      <c r="C65" s="145"/>
      <c r="D65" s="146"/>
      <c r="E65" s="147"/>
      <c r="F65" s="161"/>
      <c r="G65" s="162"/>
      <c r="H65" s="150" t="e">
        <f>IF(AND(O65="",#REF!&gt;0,#REF!&lt;5),I65,)</f>
        <v>#REF!</v>
      </c>
      <c r="I65" s="151" t="str">
        <f>IF(D65="","ZZZ9",IF(AND(#REF!&gt;0,#REF!&lt;5),D65&amp;#REF!,D65&amp;"9"))</f>
        <v>ZZZ9</v>
      </c>
      <c r="J65" s="152">
        <f t="shared" ref="J65:J96" si="4">IF(O65="",999,O65)</f>
        <v>999</v>
      </c>
      <c r="K65" s="151">
        <f t="shared" ref="K65:K96" si="5">IF(N65=999,999,1)</f>
        <v>999</v>
      </c>
      <c r="L65" s="153"/>
      <c r="M65" s="160"/>
      <c r="N65" s="154">
        <f t="shared" si="3"/>
        <v>999</v>
      </c>
      <c r="O65" s="160"/>
    </row>
    <row r="66" spans="1:15" s="72" customFormat="1" ht="18.75" customHeight="1" x14ac:dyDescent="0.25">
      <c r="A66" s="144">
        <v>60</v>
      </c>
      <c r="B66" s="145"/>
      <c r="C66" s="145"/>
      <c r="D66" s="146"/>
      <c r="E66" s="147"/>
      <c r="F66" s="161"/>
      <c r="G66" s="162"/>
      <c r="H66" s="150" t="e">
        <f>IF(AND(O66="",#REF!&gt;0,#REF!&lt;5),I66,)</f>
        <v>#REF!</v>
      </c>
      <c r="I66" s="151" t="str">
        <f>IF(D66="","ZZZ9",IF(AND(#REF!&gt;0,#REF!&lt;5),D66&amp;#REF!,D66&amp;"9"))</f>
        <v>ZZZ9</v>
      </c>
      <c r="J66" s="152">
        <f t="shared" si="4"/>
        <v>999</v>
      </c>
      <c r="K66" s="151">
        <f t="shared" si="5"/>
        <v>999</v>
      </c>
      <c r="L66" s="153"/>
      <c r="M66" s="160"/>
      <c r="N66" s="154">
        <f t="shared" si="3"/>
        <v>999</v>
      </c>
      <c r="O66" s="160"/>
    </row>
    <row r="67" spans="1:15" s="72" customFormat="1" ht="18.75" customHeight="1" x14ac:dyDescent="0.25">
      <c r="A67" s="144">
        <v>61</v>
      </c>
      <c r="B67" s="145"/>
      <c r="C67" s="145"/>
      <c r="D67" s="146"/>
      <c r="E67" s="147"/>
      <c r="F67" s="161"/>
      <c r="G67" s="162"/>
      <c r="H67" s="150" t="e">
        <f>IF(AND(O67="",#REF!&gt;0,#REF!&lt;5),I67,)</f>
        <v>#REF!</v>
      </c>
      <c r="I67" s="151" t="str">
        <f>IF(D67="","ZZZ9",IF(AND(#REF!&gt;0,#REF!&lt;5),D67&amp;#REF!,D67&amp;"9"))</f>
        <v>ZZZ9</v>
      </c>
      <c r="J67" s="152">
        <f t="shared" si="4"/>
        <v>999</v>
      </c>
      <c r="K67" s="151">
        <f t="shared" si="5"/>
        <v>999</v>
      </c>
      <c r="L67" s="153"/>
      <c r="M67" s="160"/>
      <c r="N67" s="154">
        <f t="shared" si="3"/>
        <v>999</v>
      </c>
      <c r="O67" s="160"/>
    </row>
    <row r="68" spans="1:15" s="72" customFormat="1" ht="18.75" customHeight="1" x14ac:dyDescent="0.25">
      <c r="A68" s="144">
        <v>62</v>
      </c>
      <c r="B68" s="145"/>
      <c r="C68" s="145"/>
      <c r="D68" s="146"/>
      <c r="E68" s="147"/>
      <c r="F68" s="161"/>
      <c r="G68" s="162"/>
      <c r="H68" s="150" t="e">
        <f>IF(AND(O68="",#REF!&gt;0,#REF!&lt;5),I68,)</f>
        <v>#REF!</v>
      </c>
      <c r="I68" s="151" t="str">
        <f>IF(D68="","ZZZ9",IF(AND(#REF!&gt;0,#REF!&lt;5),D68&amp;#REF!,D68&amp;"9"))</f>
        <v>ZZZ9</v>
      </c>
      <c r="J68" s="152">
        <f t="shared" si="4"/>
        <v>999</v>
      </c>
      <c r="K68" s="151">
        <f t="shared" si="5"/>
        <v>999</v>
      </c>
      <c r="L68" s="153"/>
      <c r="M68" s="160"/>
      <c r="N68" s="154">
        <f t="shared" si="3"/>
        <v>999</v>
      </c>
      <c r="O68" s="160"/>
    </row>
    <row r="69" spans="1:15" s="72" customFormat="1" ht="18.75" customHeight="1" x14ac:dyDescent="0.25">
      <c r="A69" s="144">
        <v>63</v>
      </c>
      <c r="B69" s="145"/>
      <c r="C69" s="145"/>
      <c r="D69" s="146"/>
      <c r="E69" s="147"/>
      <c r="F69" s="161"/>
      <c r="G69" s="162"/>
      <c r="H69" s="150" t="e">
        <f>IF(AND(O69="",#REF!&gt;0,#REF!&lt;5),I69,)</f>
        <v>#REF!</v>
      </c>
      <c r="I69" s="151" t="str">
        <f>IF(D69="","ZZZ9",IF(AND(#REF!&gt;0,#REF!&lt;5),D69&amp;#REF!,D69&amp;"9"))</f>
        <v>ZZZ9</v>
      </c>
      <c r="J69" s="152">
        <f t="shared" si="4"/>
        <v>999</v>
      </c>
      <c r="K69" s="151">
        <f t="shared" si="5"/>
        <v>999</v>
      </c>
      <c r="L69" s="153"/>
      <c r="M69" s="160"/>
      <c r="N69" s="154">
        <f t="shared" si="3"/>
        <v>999</v>
      </c>
      <c r="O69" s="160"/>
    </row>
    <row r="70" spans="1:15" s="72" customFormat="1" ht="18.75" customHeight="1" x14ac:dyDescent="0.25">
      <c r="A70" s="144">
        <v>64</v>
      </c>
      <c r="B70" s="145"/>
      <c r="C70" s="145"/>
      <c r="D70" s="146"/>
      <c r="E70" s="147"/>
      <c r="F70" s="161"/>
      <c r="G70" s="162"/>
      <c r="H70" s="150" t="e">
        <f>IF(AND(O70="",#REF!&gt;0,#REF!&lt;5),I70,)</f>
        <v>#REF!</v>
      </c>
      <c r="I70" s="151" t="str">
        <f>IF(D70="","ZZZ9",IF(AND(#REF!&gt;0,#REF!&lt;5),D70&amp;#REF!,D70&amp;"9"))</f>
        <v>ZZZ9</v>
      </c>
      <c r="J70" s="152">
        <f t="shared" si="4"/>
        <v>999</v>
      </c>
      <c r="K70" s="151">
        <f t="shared" si="5"/>
        <v>999</v>
      </c>
      <c r="L70" s="153"/>
      <c r="M70" s="160"/>
      <c r="N70" s="154">
        <f t="shared" si="3"/>
        <v>999</v>
      </c>
      <c r="O70" s="160"/>
    </row>
    <row r="71" spans="1:15" s="72" customFormat="1" ht="18.75" customHeight="1" x14ac:dyDescent="0.25">
      <c r="A71" s="144">
        <v>65</v>
      </c>
      <c r="B71" s="145"/>
      <c r="C71" s="145"/>
      <c r="D71" s="146"/>
      <c r="E71" s="147"/>
      <c r="F71" s="161"/>
      <c r="G71" s="162"/>
      <c r="H71" s="150" t="e">
        <f>IF(AND(O71="",#REF!&gt;0,#REF!&lt;5),I71,)</f>
        <v>#REF!</v>
      </c>
      <c r="I71" s="151" t="str">
        <f>IF(D71="","ZZZ9",IF(AND(#REF!&gt;0,#REF!&lt;5),D71&amp;#REF!,D71&amp;"9"))</f>
        <v>ZZZ9</v>
      </c>
      <c r="J71" s="152">
        <f t="shared" si="4"/>
        <v>999</v>
      </c>
      <c r="K71" s="151">
        <f t="shared" si="5"/>
        <v>999</v>
      </c>
      <c r="L71" s="153"/>
      <c r="M71" s="160"/>
      <c r="N71" s="154">
        <f t="shared" si="3"/>
        <v>999</v>
      </c>
      <c r="O71" s="160"/>
    </row>
    <row r="72" spans="1:15" s="72" customFormat="1" ht="18.75" customHeight="1" x14ac:dyDescent="0.25">
      <c r="A72" s="144">
        <v>66</v>
      </c>
      <c r="B72" s="145"/>
      <c r="C72" s="145"/>
      <c r="D72" s="146"/>
      <c r="E72" s="147"/>
      <c r="F72" s="161"/>
      <c r="G72" s="162"/>
      <c r="H72" s="150" t="e">
        <f>IF(AND(O72="",#REF!&gt;0,#REF!&lt;5),I72,)</f>
        <v>#REF!</v>
      </c>
      <c r="I72" s="151" t="str">
        <f>IF(D72="","ZZZ9",IF(AND(#REF!&gt;0,#REF!&lt;5),D72&amp;#REF!,D72&amp;"9"))</f>
        <v>ZZZ9</v>
      </c>
      <c r="J72" s="152">
        <f t="shared" si="4"/>
        <v>999</v>
      </c>
      <c r="K72" s="151">
        <f t="shared" si="5"/>
        <v>999</v>
      </c>
      <c r="L72" s="153"/>
      <c r="M72" s="160"/>
      <c r="N72" s="154">
        <f t="shared" si="3"/>
        <v>999</v>
      </c>
      <c r="O72" s="160"/>
    </row>
    <row r="73" spans="1:15" s="72" customFormat="1" ht="18.75" customHeight="1" x14ac:dyDescent="0.25">
      <c r="A73" s="144">
        <v>67</v>
      </c>
      <c r="B73" s="145"/>
      <c r="C73" s="145"/>
      <c r="D73" s="146"/>
      <c r="E73" s="147"/>
      <c r="F73" s="161"/>
      <c r="G73" s="162"/>
      <c r="H73" s="150" t="e">
        <f>IF(AND(O73="",#REF!&gt;0,#REF!&lt;5),I73,)</f>
        <v>#REF!</v>
      </c>
      <c r="I73" s="151" t="str">
        <f>IF(D73="","ZZZ9",IF(AND(#REF!&gt;0,#REF!&lt;5),D73&amp;#REF!,D73&amp;"9"))</f>
        <v>ZZZ9</v>
      </c>
      <c r="J73" s="152">
        <f t="shared" si="4"/>
        <v>999</v>
      </c>
      <c r="K73" s="151">
        <f t="shared" si="5"/>
        <v>999</v>
      </c>
      <c r="L73" s="153"/>
      <c r="M73" s="160"/>
      <c r="N73" s="154">
        <f t="shared" si="3"/>
        <v>999</v>
      </c>
      <c r="O73" s="160"/>
    </row>
    <row r="74" spans="1:15" s="72" customFormat="1" ht="18.75" customHeight="1" x14ac:dyDescent="0.25">
      <c r="A74" s="144">
        <v>68</v>
      </c>
      <c r="B74" s="145"/>
      <c r="C74" s="145"/>
      <c r="D74" s="146"/>
      <c r="E74" s="147"/>
      <c r="F74" s="161"/>
      <c r="G74" s="162"/>
      <c r="H74" s="150" t="e">
        <f>IF(AND(O74="",#REF!&gt;0,#REF!&lt;5),I74,)</f>
        <v>#REF!</v>
      </c>
      <c r="I74" s="151" t="str">
        <f>IF(D74="","ZZZ9",IF(AND(#REF!&gt;0,#REF!&lt;5),D74&amp;#REF!,D74&amp;"9"))</f>
        <v>ZZZ9</v>
      </c>
      <c r="J74" s="152">
        <f t="shared" si="4"/>
        <v>999</v>
      </c>
      <c r="K74" s="151">
        <f t="shared" si="5"/>
        <v>999</v>
      </c>
      <c r="L74" s="153"/>
      <c r="M74" s="160"/>
      <c r="N74" s="154">
        <f t="shared" si="3"/>
        <v>999</v>
      </c>
      <c r="O74" s="160"/>
    </row>
    <row r="75" spans="1:15" s="72" customFormat="1" ht="18.75" customHeight="1" x14ac:dyDescent="0.25">
      <c r="A75" s="144">
        <v>69</v>
      </c>
      <c r="B75" s="145"/>
      <c r="C75" s="145"/>
      <c r="D75" s="146"/>
      <c r="E75" s="147"/>
      <c r="F75" s="161"/>
      <c r="G75" s="162"/>
      <c r="H75" s="150" t="e">
        <f>IF(AND(O75="",#REF!&gt;0,#REF!&lt;5),I75,)</f>
        <v>#REF!</v>
      </c>
      <c r="I75" s="151" t="str">
        <f>IF(D75="","ZZZ9",IF(AND(#REF!&gt;0,#REF!&lt;5),D75&amp;#REF!,D75&amp;"9"))</f>
        <v>ZZZ9</v>
      </c>
      <c r="J75" s="152">
        <f t="shared" si="4"/>
        <v>999</v>
      </c>
      <c r="K75" s="151">
        <f t="shared" si="5"/>
        <v>999</v>
      </c>
      <c r="L75" s="153"/>
      <c r="M75" s="160"/>
      <c r="N75" s="154">
        <f t="shared" si="3"/>
        <v>999</v>
      </c>
      <c r="O75" s="160"/>
    </row>
    <row r="76" spans="1:15" s="72" customFormat="1" ht="18.75" customHeight="1" x14ac:dyDescent="0.25">
      <c r="A76" s="144">
        <v>70</v>
      </c>
      <c r="B76" s="145"/>
      <c r="C76" s="145"/>
      <c r="D76" s="146"/>
      <c r="E76" s="147"/>
      <c r="F76" s="161"/>
      <c r="G76" s="162"/>
      <c r="H76" s="150" t="e">
        <f>IF(AND(O76="",#REF!&gt;0,#REF!&lt;5),I76,)</f>
        <v>#REF!</v>
      </c>
      <c r="I76" s="151" t="str">
        <f>IF(D76="","ZZZ9",IF(AND(#REF!&gt;0,#REF!&lt;5),D76&amp;#REF!,D76&amp;"9"))</f>
        <v>ZZZ9</v>
      </c>
      <c r="J76" s="152">
        <f t="shared" si="4"/>
        <v>999</v>
      </c>
      <c r="K76" s="151">
        <f t="shared" si="5"/>
        <v>999</v>
      </c>
      <c r="L76" s="153"/>
      <c r="M76" s="160"/>
      <c r="N76" s="154">
        <f t="shared" si="3"/>
        <v>999</v>
      </c>
      <c r="O76" s="160"/>
    </row>
    <row r="77" spans="1:15" s="72" customFormat="1" ht="18.75" customHeight="1" x14ac:dyDescent="0.25">
      <c r="A77" s="144">
        <v>71</v>
      </c>
      <c r="B77" s="145"/>
      <c r="C77" s="145"/>
      <c r="D77" s="146"/>
      <c r="E77" s="147"/>
      <c r="F77" s="161"/>
      <c r="G77" s="162"/>
      <c r="H77" s="150" t="e">
        <f>IF(AND(O77="",#REF!&gt;0,#REF!&lt;5),I77,)</f>
        <v>#REF!</v>
      </c>
      <c r="I77" s="151" t="str">
        <f>IF(D77="","ZZZ9",IF(AND(#REF!&gt;0,#REF!&lt;5),D77&amp;#REF!,D77&amp;"9"))</f>
        <v>ZZZ9</v>
      </c>
      <c r="J77" s="152">
        <f t="shared" si="4"/>
        <v>999</v>
      </c>
      <c r="K77" s="151">
        <f t="shared" si="5"/>
        <v>999</v>
      </c>
      <c r="L77" s="153"/>
      <c r="M77" s="160"/>
      <c r="N77" s="154">
        <f t="shared" si="3"/>
        <v>999</v>
      </c>
      <c r="O77" s="160"/>
    </row>
    <row r="78" spans="1:15" s="72" customFormat="1" ht="18.75" customHeight="1" x14ac:dyDescent="0.25">
      <c r="A78" s="144">
        <v>72</v>
      </c>
      <c r="B78" s="145"/>
      <c r="C78" s="145"/>
      <c r="D78" s="146"/>
      <c r="E78" s="147"/>
      <c r="F78" s="161"/>
      <c r="G78" s="162"/>
      <c r="H78" s="150" t="e">
        <f>IF(AND(O78="",#REF!&gt;0,#REF!&lt;5),I78,)</f>
        <v>#REF!</v>
      </c>
      <c r="I78" s="151" t="str">
        <f>IF(D78="","ZZZ9",IF(AND(#REF!&gt;0,#REF!&lt;5),D78&amp;#REF!,D78&amp;"9"))</f>
        <v>ZZZ9</v>
      </c>
      <c r="J78" s="152">
        <f t="shared" si="4"/>
        <v>999</v>
      </c>
      <c r="K78" s="151">
        <f t="shared" si="5"/>
        <v>999</v>
      </c>
      <c r="L78" s="153"/>
      <c r="M78" s="160"/>
      <c r="N78" s="154">
        <f t="shared" si="3"/>
        <v>999</v>
      </c>
      <c r="O78" s="160"/>
    </row>
    <row r="79" spans="1:15" s="72" customFormat="1" ht="18.75" customHeight="1" x14ac:dyDescent="0.25">
      <c r="A79" s="144">
        <v>73</v>
      </c>
      <c r="B79" s="145"/>
      <c r="C79" s="145"/>
      <c r="D79" s="146"/>
      <c r="E79" s="147"/>
      <c r="F79" s="161"/>
      <c r="G79" s="162"/>
      <c r="H79" s="150" t="e">
        <f>IF(AND(O79="",#REF!&gt;0,#REF!&lt;5),I79,)</f>
        <v>#REF!</v>
      </c>
      <c r="I79" s="151" t="str">
        <f>IF(D79="","ZZZ9",IF(AND(#REF!&gt;0,#REF!&lt;5),D79&amp;#REF!,D79&amp;"9"))</f>
        <v>ZZZ9</v>
      </c>
      <c r="J79" s="152">
        <f t="shared" si="4"/>
        <v>999</v>
      </c>
      <c r="K79" s="151">
        <f t="shared" si="5"/>
        <v>999</v>
      </c>
      <c r="L79" s="153"/>
      <c r="M79" s="160"/>
      <c r="N79" s="154">
        <f t="shared" si="3"/>
        <v>999</v>
      </c>
      <c r="O79" s="160"/>
    </row>
    <row r="80" spans="1:15" s="72" customFormat="1" ht="18.75" customHeight="1" x14ac:dyDescent="0.25">
      <c r="A80" s="144">
        <v>74</v>
      </c>
      <c r="B80" s="145"/>
      <c r="C80" s="145"/>
      <c r="D80" s="146"/>
      <c r="E80" s="147"/>
      <c r="F80" s="161"/>
      <c r="G80" s="162"/>
      <c r="H80" s="150" t="e">
        <f>IF(AND(O80="",#REF!&gt;0,#REF!&lt;5),I80,)</f>
        <v>#REF!</v>
      </c>
      <c r="I80" s="151" t="str">
        <f>IF(D80="","ZZZ9",IF(AND(#REF!&gt;0,#REF!&lt;5),D80&amp;#REF!,D80&amp;"9"))</f>
        <v>ZZZ9</v>
      </c>
      <c r="J80" s="152">
        <f t="shared" si="4"/>
        <v>999</v>
      </c>
      <c r="K80" s="151">
        <f t="shared" si="5"/>
        <v>999</v>
      </c>
      <c r="L80" s="153"/>
      <c r="M80" s="160"/>
      <c r="N80" s="154">
        <f t="shared" si="3"/>
        <v>999</v>
      </c>
      <c r="O80" s="160"/>
    </row>
    <row r="81" spans="1:15" s="72" customFormat="1" ht="18.75" customHeight="1" x14ac:dyDescent="0.25">
      <c r="A81" s="144">
        <v>75</v>
      </c>
      <c r="B81" s="145"/>
      <c r="C81" s="145"/>
      <c r="D81" s="146"/>
      <c r="E81" s="147"/>
      <c r="F81" s="161"/>
      <c r="G81" s="162"/>
      <c r="H81" s="150" t="e">
        <f>IF(AND(O81="",#REF!&gt;0,#REF!&lt;5),I81,)</f>
        <v>#REF!</v>
      </c>
      <c r="I81" s="151" t="str">
        <f>IF(D81="","ZZZ9",IF(AND(#REF!&gt;0,#REF!&lt;5),D81&amp;#REF!,D81&amp;"9"))</f>
        <v>ZZZ9</v>
      </c>
      <c r="J81" s="152">
        <f t="shared" si="4"/>
        <v>999</v>
      </c>
      <c r="K81" s="151">
        <f t="shared" si="5"/>
        <v>999</v>
      </c>
      <c r="L81" s="153"/>
      <c r="M81" s="160"/>
      <c r="N81" s="154">
        <f t="shared" si="3"/>
        <v>999</v>
      </c>
      <c r="O81" s="160"/>
    </row>
    <row r="82" spans="1:15" s="72" customFormat="1" ht="18.75" customHeight="1" x14ac:dyDescent="0.25">
      <c r="A82" s="144">
        <v>76</v>
      </c>
      <c r="B82" s="145"/>
      <c r="C82" s="145"/>
      <c r="D82" s="146"/>
      <c r="E82" s="147"/>
      <c r="F82" s="161"/>
      <c r="G82" s="162"/>
      <c r="H82" s="150" t="e">
        <f>IF(AND(O82="",#REF!&gt;0,#REF!&lt;5),I82,)</f>
        <v>#REF!</v>
      </c>
      <c r="I82" s="151" t="str">
        <f>IF(D82="","ZZZ9",IF(AND(#REF!&gt;0,#REF!&lt;5),D82&amp;#REF!,D82&amp;"9"))</f>
        <v>ZZZ9</v>
      </c>
      <c r="J82" s="152">
        <f t="shared" si="4"/>
        <v>999</v>
      </c>
      <c r="K82" s="151">
        <f t="shared" si="5"/>
        <v>999</v>
      </c>
      <c r="L82" s="153"/>
      <c r="M82" s="160"/>
      <c r="N82" s="154">
        <f t="shared" si="3"/>
        <v>999</v>
      </c>
      <c r="O82" s="160"/>
    </row>
    <row r="83" spans="1:15" s="72" customFormat="1" ht="18.75" customHeight="1" x14ac:dyDescent="0.25">
      <c r="A83" s="144">
        <v>77</v>
      </c>
      <c r="B83" s="145"/>
      <c r="C83" s="145"/>
      <c r="D83" s="146"/>
      <c r="E83" s="147"/>
      <c r="F83" s="161"/>
      <c r="G83" s="162"/>
      <c r="H83" s="150" t="e">
        <f>IF(AND(O83="",#REF!&gt;0,#REF!&lt;5),I83,)</f>
        <v>#REF!</v>
      </c>
      <c r="I83" s="151" t="str">
        <f>IF(D83="","ZZZ9",IF(AND(#REF!&gt;0,#REF!&lt;5),D83&amp;#REF!,D83&amp;"9"))</f>
        <v>ZZZ9</v>
      </c>
      <c r="J83" s="152">
        <f t="shared" si="4"/>
        <v>999</v>
      </c>
      <c r="K83" s="151">
        <f t="shared" si="5"/>
        <v>999</v>
      </c>
      <c r="L83" s="153"/>
      <c r="M83" s="160"/>
      <c r="N83" s="154">
        <f t="shared" si="3"/>
        <v>999</v>
      </c>
      <c r="O83" s="160"/>
    </row>
    <row r="84" spans="1:15" s="72" customFormat="1" ht="18.75" customHeight="1" x14ac:dyDescent="0.25">
      <c r="A84" s="144">
        <v>78</v>
      </c>
      <c r="B84" s="145"/>
      <c r="C84" s="145"/>
      <c r="D84" s="146"/>
      <c r="E84" s="147"/>
      <c r="F84" s="161"/>
      <c r="G84" s="162"/>
      <c r="H84" s="150" t="e">
        <f>IF(AND(O84="",#REF!&gt;0,#REF!&lt;5),I84,)</f>
        <v>#REF!</v>
      </c>
      <c r="I84" s="151" t="str">
        <f>IF(D84="","ZZZ9",IF(AND(#REF!&gt;0,#REF!&lt;5),D84&amp;#REF!,D84&amp;"9"))</f>
        <v>ZZZ9</v>
      </c>
      <c r="J84" s="152">
        <f t="shared" si="4"/>
        <v>999</v>
      </c>
      <c r="K84" s="151">
        <f t="shared" si="5"/>
        <v>999</v>
      </c>
      <c r="L84" s="153"/>
      <c r="M84" s="160"/>
      <c r="N84" s="154">
        <f t="shared" si="3"/>
        <v>999</v>
      </c>
      <c r="O84" s="160"/>
    </row>
    <row r="85" spans="1:15" s="72" customFormat="1" ht="18.75" customHeight="1" x14ac:dyDescent="0.25">
      <c r="A85" s="144">
        <v>79</v>
      </c>
      <c r="B85" s="145"/>
      <c r="C85" s="145"/>
      <c r="D85" s="146"/>
      <c r="E85" s="147"/>
      <c r="F85" s="161"/>
      <c r="G85" s="162"/>
      <c r="H85" s="150" t="e">
        <f>IF(AND(O85="",#REF!&gt;0,#REF!&lt;5),I85,)</f>
        <v>#REF!</v>
      </c>
      <c r="I85" s="151" t="str">
        <f>IF(D85="","ZZZ9",IF(AND(#REF!&gt;0,#REF!&lt;5),D85&amp;#REF!,D85&amp;"9"))</f>
        <v>ZZZ9</v>
      </c>
      <c r="J85" s="152">
        <f t="shared" si="4"/>
        <v>999</v>
      </c>
      <c r="K85" s="151">
        <f t="shared" si="5"/>
        <v>999</v>
      </c>
      <c r="L85" s="153"/>
      <c r="M85" s="160"/>
      <c r="N85" s="154">
        <f t="shared" si="3"/>
        <v>999</v>
      </c>
      <c r="O85" s="160"/>
    </row>
    <row r="86" spans="1:15" s="72" customFormat="1" ht="18.75" customHeight="1" x14ac:dyDescent="0.25">
      <c r="A86" s="144">
        <v>80</v>
      </c>
      <c r="B86" s="145"/>
      <c r="C86" s="145"/>
      <c r="D86" s="146"/>
      <c r="E86" s="147"/>
      <c r="F86" s="161"/>
      <c r="G86" s="162"/>
      <c r="H86" s="150" t="e">
        <f>IF(AND(O86="",#REF!&gt;0,#REF!&lt;5),I86,)</f>
        <v>#REF!</v>
      </c>
      <c r="I86" s="151" t="str">
        <f>IF(D86="","ZZZ9",IF(AND(#REF!&gt;0,#REF!&lt;5),D86&amp;#REF!,D86&amp;"9"))</f>
        <v>ZZZ9</v>
      </c>
      <c r="J86" s="152">
        <f t="shared" si="4"/>
        <v>999</v>
      </c>
      <c r="K86" s="151">
        <f t="shared" si="5"/>
        <v>999</v>
      </c>
      <c r="L86" s="153"/>
      <c r="M86" s="160"/>
      <c r="N86" s="154">
        <f t="shared" si="3"/>
        <v>999</v>
      </c>
      <c r="O86" s="160"/>
    </row>
    <row r="87" spans="1:15" s="72" customFormat="1" ht="18.75" customHeight="1" x14ac:dyDescent="0.25">
      <c r="A87" s="144">
        <v>81</v>
      </c>
      <c r="B87" s="145"/>
      <c r="C87" s="145"/>
      <c r="D87" s="146"/>
      <c r="E87" s="147"/>
      <c r="F87" s="161"/>
      <c r="G87" s="162"/>
      <c r="H87" s="150" t="e">
        <f>IF(AND(O87="",#REF!&gt;0,#REF!&lt;5),I87,)</f>
        <v>#REF!</v>
      </c>
      <c r="I87" s="151" t="str">
        <f>IF(D87="","ZZZ9",IF(AND(#REF!&gt;0,#REF!&lt;5),D87&amp;#REF!,D87&amp;"9"))</f>
        <v>ZZZ9</v>
      </c>
      <c r="J87" s="152">
        <f t="shared" si="4"/>
        <v>999</v>
      </c>
      <c r="K87" s="151">
        <f t="shared" si="5"/>
        <v>999</v>
      </c>
      <c r="L87" s="153"/>
      <c r="M87" s="160"/>
      <c r="N87" s="154">
        <f t="shared" si="3"/>
        <v>999</v>
      </c>
      <c r="O87" s="160"/>
    </row>
    <row r="88" spans="1:15" s="72" customFormat="1" ht="18.75" customHeight="1" x14ac:dyDescent="0.25">
      <c r="A88" s="144">
        <v>82</v>
      </c>
      <c r="B88" s="145"/>
      <c r="C88" s="145"/>
      <c r="D88" s="146"/>
      <c r="E88" s="147"/>
      <c r="F88" s="161"/>
      <c r="G88" s="162"/>
      <c r="H88" s="150" t="e">
        <f>IF(AND(O88="",#REF!&gt;0,#REF!&lt;5),I88,)</f>
        <v>#REF!</v>
      </c>
      <c r="I88" s="151" t="str">
        <f>IF(D88="","ZZZ9",IF(AND(#REF!&gt;0,#REF!&lt;5),D88&amp;#REF!,D88&amp;"9"))</f>
        <v>ZZZ9</v>
      </c>
      <c r="J88" s="152">
        <f t="shared" si="4"/>
        <v>999</v>
      </c>
      <c r="K88" s="151">
        <f t="shared" si="5"/>
        <v>999</v>
      </c>
      <c r="L88" s="153"/>
      <c r="M88" s="160"/>
      <c r="N88" s="154">
        <f t="shared" si="3"/>
        <v>999</v>
      </c>
      <c r="O88" s="160"/>
    </row>
    <row r="89" spans="1:15" s="72" customFormat="1" ht="18.75" customHeight="1" x14ac:dyDescent="0.25">
      <c r="A89" s="144">
        <v>83</v>
      </c>
      <c r="B89" s="145"/>
      <c r="C89" s="145"/>
      <c r="D89" s="146"/>
      <c r="E89" s="147"/>
      <c r="F89" s="161"/>
      <c r="G89" s="162"/>
      <c r="H89" s="150" t="e">
        <f>IF(AND(O89="",#REF!&gt;0,#REF!&lt;5),I89,)</f>
        <v>#REF!</v>
      </c>
      <c r="I89" s="151" t="str">
        <f>IF(D89="","ZZZ9",IF(AND(#REF!&gt;0,#REF!&lt;5),D89&amp;#REF!,D89&amp;"9"))</f>
        <v>ZZZ9</v>
      </c>
      <c r="J89" s="152">
        <f t="shared" si="4"/>
        <v>999</v>
      </c>
      <c r="K89" s="151">
        <f t="shared" si="5"/>
        <v>999</v>
      </c>
      <c r="L89" s="153"/>
      <c r="M89" s="160"/>
      <c r="N89" s="154">
        <f t="shared" si="3"/>
        <v>999</v>
      </c>
      <c r="O89" s="160"/>
    </row>
    <row r="90" spans="1:15" s="72" customFormat="1" ht="18.75" customHeight="1" x14ac:dyDescent="0.25">
      <c r="A90" s="144">
        <v>84</v>
      </c>
      <c r="B90" s="145"/>
      <c r="C90" s="145"/>
      <c r="D90" s="146"/>
      <c r="E90" s="147"/>
      <c r="F90" s="161"/>
      <c r="G90" s="162"/>
      <c r="H90" s="150" t="e">
        <f>IF(AND(O90="",#REF!&gt;0,#REF!&lt;5),I90,)</f>
        <v>#REF!</v>
      </c>
      <c r="I90" s="151" t="str">
        <f>IF(D90="","ZZZ9",IF(AND(#REF!&gt;0,#REF!&lt;5),D90&amp;#REF!,D90&amp;"9"))</f>
        <v>ZZZ9</v>
      </c>
      <c r="J90" s="152">
        <f t="shared" si="4"/>
        <v>999</v>
      </c>
      <c r="K90" s="151">
        <f t="shared" si="5"/>
        <v>999</v>
      </c>
      <c r="L90" s="153"/>
      <c r="M90" s="160"/>
      <c r="N90" s="154">
        <f t="shared" si="3"/>
        <v>999</v>
      </c>
      <c r="O90" s="160"/>
    </row>
    <row r="91" spans="1:15" s="72" customFormat="1" ht="18.75" customHeight="1" x14ac:dyDescent="0.25">
      <c r="A91" s="144">
        <v>85</v>
      </c>
      <c r="B91" s="145"/>
      <c r="C91" s="145"/>
      <c r="D91" s="146"/>
      <c r="E91" s="147"/>
      <c r="F91" s="161"/>
      <c r="G91" s="162"/>
      <c r="H91" s="150" t="e">
        <f>IF(AND(O91="",#REF!&gt;0,#REF!&lt;5),I91,)</f>
        <v>#REF!</v>
      </c>
      <c r="I91" s="151" t="str">
        <f>IF(D91="","ZZZ9",IF(AND(#REF!&gt;0,#REF!&lt;5),D91&amp;#REF!,D91&amp;"9"))</f>
        <v>ZZZ9</v>
      </c>
      <c r="J91" s="152">
        <f t="shared" si="4"/>
        <v>999</v>
      </c>
      <c r="K91" s="151">
        <f t="shared" si="5"/>
        <v>999</v>
      </c>
      <c r="L91" s="153"/>
      <c r="M91" s="160"/>
      <c r="N91" s="154">
        <f t="shared" si="3"/>
        <v>999</v>
      </c>
      <c r="O91" s="160"/>
    </row>
    <row r="92" spans="1:15" s="72" customFormat="1" ht="18.75" customHeight="1" x14ac:dyDescent="0.25">
      <c r="A92" s="144">
        <v>86</v>
      </c>
      <c r="B92" s="145"/>
      <c r="C92" s="145"/>
      <c r="D92" s="146"/>
      <c r="E92" s="147"/>
      <c r="F92" s="161"/>
      <c r="G92" s="162"/>
      <c r="H92" s="150" t="e">
        <f>IF(AND(O92="",#REF!&gt;0,#REF!&lt;5),I92,)</f>
        <v>#REF!</v>
      </c>
      <c r="I92" s="151" t="str">
        <f>IF(D92="","ZZZ9",IF(AND(#REF!&gt;0,#REF!&lt;5),D92&amp;#REF!,D92&amp;"9"))</f>
        <v>ZZZ9</v>
      </c>
      <c r="J92" s="152">
        <f t="shared" si="4"/>
        <v>999</v>
      </c>
      <c r="K92" s="151">
        <f t="shared" si="5"/>
        <v>999</v>
      </c>
      <c r="L92" s="153"/>
      <c r="M92" s="160"/>
      <c r="N92" s="154">
        <f t="shared" si="3"/>
        <v>999</v>
      </c>
      <c r="O92" s="160"/>
    </row>
    <row r="93" spans="1:15" s="72" customFormat="1" ht="18.75" customHeight="1" x14ac:dyDescent="0.25">
      <c r="A93" s="144">
        <v>87</v>
      </c>
      <c r="B93" s="145"/>
      <c r="C93" s="145"/>
      <c r="D93" s="146"/>
      <c r="E93" s="147"/>
      <c r="F93" s="161"/>
      <c r="G93" s="162"/>
      <c r="H93" s="150" t="e">
        <f>IF(AND(O93="",#REF!&gt;0,#REF!&lt;5),I93,)</f>
        <v>#REF!</v>
      </c>
      <c r="I93" s="151" t="str">
        <f>IF(D93="","ZZZ9",IF(AND(#REF!&gt;0,#REF!&lt;5),D93&amp;#REF!,D93&amp;"9"))</f>
        <v>ZZZ9</v>
      </c>
      <c r="J93" s="152">
        <f t="shared" si="4"/>
        <v>999</v>
      </c>
      <c r="K93" s="151">
        <f t="shared" si="5"/>
        <v>999</v>
      </c>
      <c r="L93" s="153"/>
      <c r="M93" s="160"/>
      <c r="N93" s="154">
        <f t="shared" si="3"/>
        <v>999</v>
      </c>
      <c r="O93" s="160"/>
    </row>
    <row r="94" spans="1:15" s="72" customFormat="1" ht="18.75" customHeight="1" x14ac:dyDescent="0.25">
      <c r="A94" s="144">
        <v>88</v>
      </c>
      <c r="B94" s="145"/>
      <c r="C94" s="145"/>
      <c r="D94" s="146"/>
      <c r="E94" s="147"/>
      <c r="F94" s="161"/>
      <c r="G94" s="162"/>
      <c r="H94" s="150" t="e">
        <f>IF(AND(O94="",#REF!&gt;0,#REF!&lt;5),I94,)</f>
        <v>#REF!</v>
      </c>
      <c r="I94" s="151" t="str">
        <f>IF(D94="","ZZZ9",IF(AND(#REF!&gt;0,#REF!&lt;5),D94&amp;#REF!,D94&amp;"9"))</f>
        <v>ZZZ9</v>
      </c>
      <c r="J94" s="152">
        <f t="shared" si="4"/>
        <v>999</v>
      </c>
      <c r="K94" s="151">
        <f t="shared" si="5"/>
        <v>999</v>
      </c>
      <c r="L94" s="153"/>
      <c r="M94" s="160"/>
      <c r="N94" s="154">
        <f t="shared" ref="N94:N122" si="6">IF(L94="DA",1,IF(L94="WC",2,IF(L94="SE",3,IF(L94="Q",4,IF(L94="LL",5,999)))))</f>
        <v>999</v>
      </c>
      <c r="O94" s="160"/>
    </row>
    <row r="95" spans="1:15" s="72" customFormat="1" ht="18.75" customHeight="1" x14ac:dyDescent="0.25">
      <c r="A95" s="144">
        <v>89</v>
      </c>
      <c r="B95" s="145"/>
      <c r="C95" s="145"/>
      <c r="D95" s="146"/>
      <c r="E95" s="147"/>
      <c r="F95" s="161"/>
      <c r="G95" s="162"/>
      <c r="H95" s="150" t="e">
        <f>IF(AND(O95="",#REF!&gt;0,#REF!&lt;5),I95,)</f>
        <v>#REF!</v>
      </c>
      <c r="I95" s="151" t="str">
        <f>IF(D95="","ZZZ9",IF(AND(#REF!&gt;0,#REF!&lt;5),D95&amp;#REF!,D95&amp;"9"))</f>
        <v>ZZZ9</v>
      </c>
      <c r="J95" s="152">
        <f t="shared" si="4"/>
        <v>999</v>
      </c>
      <c r="K95" s="151">
        <f t="shared" si="5"/>
        <v>999</v>
      </c>
      <c r="L95" s="153"/>
      <c r="M95" s="160"/>
      <c r="N95" s="154">
        <f t="shared" si="6"/>
        <v>999</v>
      </c>
      <c r="O95" s="160"/>
    </row>
    <row r="96" spans="1:15" s="72" customFormat="1" ht="18.75" customHeight="1" x14ac:dyDescent="0.25">
      <c r="A96" s="144">
        <v>90</v>
      </c>
      <c r="B96" s="145"/>
      <c r="C96" s="145"/>
      <c r="D96" s="146"/>
      <c r="E96" s="147"/>
      <c r="F96" s="161"/>
      <c r="G96" s="162"/>
      <c r="H96" s="150" t="e">
        <f>IF(AND(O96="",#REF!&gt;0,#REF!&lt;5),I96,)</f>
        <v>#REF!</v>
      </c>
      <c r="I96" s="151" t="str">
        <f>IF(D96="","ZZZ9",IF(AND(#REF!&gt;0,#REF!&lt;5),D96&amp;#REF!,D96&amp;"9"))</f>
        <v>ZZZ9</v>
      </c>
      <c r="J96" s="152">
        <f t="shared" si="4"/>
        <v>999</v>
      </c>
      <c r="K96" s="151">
        <f t="shared" si="5"/>
        <v>999</v>
      </c>
      <c r="L96" s="153"/>
      <c r="M96" s="160"/>
      <c r="N96" s="154">
        <f t="shared" si="6"/>
        <v>999</v>
      </c>
      <c r="O96" s="160"/>
    </row>
    <row r="97" spans="1:15" s="72" customFormat="1" ht="18.75" customHeight="1" x14ac:dyDescent="0.25">
      <c r="A97" s="144">
        <v>91</v>
      </c>
      <c r="B97" s="145"/>
      <c r="C97" s="145"/>
      <c r="D97" s="146"/>
      <c r="E97" s="147"/>
      <c r="F97" s="161"/>
      <c r="G97" s="162"/>
      <c r="H97" s="150" t="e">
        <f>IF(AND(O97="",#REF!&gt;0,#REF!&lt;5),I97,)</f>
        <v>#REF!</v>
      </c>
      <c r="I97" s="151" t="str">
        <f>IF(D97="","ZZZ9",IF(AND(#REF!&gt;0,#REF!&lt;5),D97&amp;#REF!,D97&amp;"9"))</f>
        <v>ZZZ9</v>
      </c>
      <c r="J97" s="152">
        <f t="shared" ref="J97:J122" si="7">IF(O97="",999,O97)</f>
        <v>999</v>
      </c>
      <c r="K97" s="151">
        <f t="shared" ref="K97:K122" si="8">IF(N97=999,999,1)</f>
        <v>999</v>
      </c>
      <c r="L97" s="153"/>
      <c r="M97" s="160"/>
      <c r="N97" s="154">
        <f t="shared" si="6"/>
        <v>999</v>
      </c>
      <c r="O97" s="160"/>
    </row>
    <row r="98" spans="1:15" s="72" customFormat="1" ht="18.75" customHeight="1" x14ac:dyDescent="0.25">
      <c r="A98" s="144">
        <v>92</v>
      </c>
      <c r="B98" s="145"/>
      <c r="C98" s="145"/>
      <c r="D98" s="146"/>
      <c r="E98" s="147"/>
      <c r="F98" s="161"/>
      <c r="G98" s="162"/>
      <c r="H98" s="150" t="e">
        <f>IF(AND(O98="",#REF!&gt;0,#REF!&lt;5),I98,)</f>
        <v>#REF!</v>
      </c>
      <c r="I98" s="151" t="str">
        <f>IF(D98="","ZZZ9",IF(AND(#REF!&gt;0,#REF!&lt;5),D98&amp;#REF!,D98&amp;"9"))</f>
        <v>ZZZ9</v>
      </c>
      <c r="J98" s="152">
        <f t="shared" si="7"/>
        <v>999</v>
      </c>
      <c r="K98" s="151">
        <f t="shared" si="8"/>
        <v>999</v>
      </c>
      <c r="L98" s="153"/>
      <c r="M98" s="160"/>
      <c r="N98" s="154">
        <f t="shared" si="6"/>
        <v>999</v>
      </c>
      <c r="O98" s="160"/>
    </row>
    <row r="99" spans="1:15" s="72" customFormat="1" ht="18.75" customHeight="1" x14ac:dyDescent="0.25">
      <c r="A99" s="144">
        <v>93</v>
      </c>
      <c r="B99" s="145"/>
      <c r="C99" s="145"/>
      <c r="D99" s="146"/>
      <c r="E99" s="147"/>
      <c r="F99" s="161"/>
      <c r="G99" s="162"/>
      <c r="H99" s="150" t="e">
        <f>IF(AND(O99="",#REF!&gt;0,#REF!&lt;5),I99,)</f>
        <v>#REF!</v>
      </c>
      <c r="I99" s="151" t="str">
        <f>IF(D99="","ZZZ9",IF(AND(#REF!&gt;0,#REF!&lt;5),D99&amp;#REF!,D99&amp;"9"))</f>
        <v>ZZZ9</v>
      </c>
      <c r="J99" s="152">
        <f t="shared" si="7"/>
        <v>999</v>
      </c>
      <c r="K99" s="151">
        <f t="shared" si="8"/>
        <v>999</v>
      </c>
      <c r="L99" s="153"/>
      <c r="M99" s="160"/>
      <c r="N99" s="154">
        <f t="shared" si="6"/>
        <v>999</v>
      </c>
      <c r="O99" s="160"/>
    </row>
    <row r="100" spans="1:15" s="72" customFormat="1" ht="18.75" customHeight="1" x14ac:dyDescent="0.25">
      <c r="A100" s="144">
        <v>94</v>
      </c>
      <c r="B100" s="145"/>
      <c r="C100" s="145"/>
      <c r="D100" s="146"/>
      <c r="E100" s="147"/>
      <c r="F100" s="161"/>
      <c r="G100" s="162"/>
      <c r="H100" s="150" t="e">
        <f>IF(AND(O100="",#REF!&gt;0,#REF!&lt;5),I100,)</f>
        <v>#REF!</v>
      </c>
      <c r="I100" s="151" t="str">
        <f>IF(D100="","ZZZ9",IF(AND(#REF!&gt;0,#REF!&lt;5),D100&amp;#REF!,D100&amp;"9"))</f>
        <v>ZZZ9</v>
      </c>
      <c r="J100" s="152">
        <f t="shared" si="7"/>
        <v>999</v>
      </c>
      <c r="K100" s="151">
        <f t="shared" si="8"/>
        <v>999</v>
      </c>
      <c r="L100" s="153"/>
      <c r="M100" s="160"/>
      <c r="N100" s="154">
        <f t="shared" si="6"/>
        <v>999</v>
      </c>
      <c r="O100" s="160"/>
    </row>
    <row r="101" spans="1:15" s="72" customFormat="1" ht="18.75" customHeight="1" x14ac:dyDescent="0.25">
      <c r="A101" s="144">
        <v>95</v>
      </c>
      <c r="B101" s="145"/>
      <c r="C101" s="145"/>
      <c r="D101" s="146"/>
      <c r="E101" s="147"/>
      <c r="F101" s="161"/>
      <c r="G101" s="162"/>
      <c r="H101" s="150" t="e">
        <f>IF(AND(O101="",#REF!&gt;0,#REF!&lt;5),I101,)</f>
        <v>#REF!</v>
      </c>
      <c r="I101" s="151" t="str">
        <f>IF(D101="","ZZZ9",IF(AND(#REF!&gt;0,#REF!&lt;5),D101&amp;#REF!,D101&amp;"9"))</f>
        <v>ZZZ9</v>
      </c>
      <c r="J101" s="152">
        <f t="shared" si="7"/>
        <v>999</v>
      </c>
      <c r="K101" s="151">
        <f t="shared" si="8"/>
        <v>999</v>
      </c>
      <c r="L101" s="153"/>
      <c r="M101" s="160"/>
      <c r="N101" s="154">
        <f t="shared" si="6"/>
        <v>999</v>
      </c>
      <c r="O101" s="160"/>
    </row>
    <row r="102" spans="1:15" s="72" customFormat="1" ht="18.75" customHeight="1" x14ac:dyDescent="0.25">
      <c r="A102" s="144">
        <v>96</v>
      </c>
      <c r="B102" s="145"/>
      <c r="C102" s="145"/>
      <c r="D102" s="146"/>
      <c r="E102" s="147"/>
      <c r="F102" s="161"/>
      <c r="G102" s="162"/>
      <c r="H102" s="150" t="e">
        <f>IF(AND(O102="",#REF!&gt;0,#REF!&lt;5),I102,)</f>
        <v>#REF!</v>
      </c>
      <c r="I102" s="151" t="str">
        <f>IF(D102="","ZZZ9",IF(AND(#REF!&gt;0,#REF!&lt;5),D102&amp;#REF!,D102&amp;"9"))</f>
        <v>ZZZ9</v>
      </c>
      <c r="J102" s="152">
        <f t="shared" si="7"/>
        <v>999</v>
      </c>
      <c r="K102" s="151">
        <f t="shared" si="8"/>
        <v>999</v>
      </c>
      <c r="L102" s="153"/>
      <c r="M102" s="160"/>
      <c r="N102" s="154">
        <f t="shared" si="6"/>
        <v>999</v>
      </c>
      <c r="O102" s="160"/>
    </row>
    <row r="103" spans="1:15" s="72" customFormat="1" ht="18.75" customHeight="1" x14ac:dyDescent="0.25">
      <c r="A103" s="144">
        <v>97</v>
      </c>
      <c r="B103" s="145"/>
      <c r="C103" s="145"/>
      <c r="D103" s="146"/>
      <c r="E103" s="147"/>
      <c r="F103" s="161"/>
      <c r="G103" s="162"/>
      <c r="H103" s="150" t="e">
        <f>IF(AND(O103="",#REF!&gt;0,#REF!&lt;5),I103,)</f>
        <v>#REF!</v>
      </c>
      <c r="I103" s="151" t="str">
        <f>IF(D103="","ZZZ9",IF(AND(#REF!&gt;0,#REF!&lt;5),D103&amp;#REF!,D103&amp;"9"))</f>
        <v>ZZZ9</v>
      </c>
      <c r="J103" s="152">
        <f t="shared" si="7"/>
        <v>999</v>
      </c>
      <c r="K103" s="151">
        <f t="shared" si="8"/>
        <v>999</v>
      </c>
      <c r="L103" s="153"/>
      <c r="M103" s="160"/>
      <c r="N103" s="154">
        <f t="shared" si="6"/>
        <v>999</v>
      </c>
      <c r="O103" s="160"/>
    </row>
    <row r="104" spans="1:15" s="72" customFormat="1" ht="18.75" customHeight="1" x14ac:dyDescent="0.25">
      <c r="A104" s="144">
        <v>98</v>
      </c>
      <c r="B104" s="145"/>
      <c r="C104" s="145"/>
      <c r="D104" s="146"/>
      <c r="E104" s="147"/>
      <c r="F104" s="161"/>
      <c r="G104" s="162"/>
      <c r="H104" s="150" t="e">
        <f>IF(AND(O104="",#REF!&gt;0,#REF!&lt;5),I104,)</f>
        <v>#REF!</v>
      </c>
      <c r="I104" s="151" t="str">
        <f>IF(D104="","ZZZ9",IF(AND(#REF!&gt;0,#REF!&lt;5),D104&amp;#REF!,D104&amp;"9"))</f>
        <v>ZZZ9</v>
      </c>
      <c r="J104" s="152">
        <f t="shared" si="7"/>
        <v>999</v>
      </c>
      <c r="K104" s="151">
        <f t="shared" si="8"/>
        <v>999</v>
      </c>
      <c r="L104" s="153"/>
      <c r="M104" s="160"/>
      <c r="N104" s="154">
        <f t="shared" si="6"/>
        <v>999</v>
      </c>
      <c r="O104" s="160"/>
    </row>
    <row r="105" spans="1:15" s="72" customFormat="1" ht="18.75" customHeight="1" x14ac:dyDescent="0.25">
      <c r="A105" s="144">
        <v>99</v>
      </c>
      <c r="B105" s="145"/>
      <c r="C105" s="145"/>
      <c r="D105" s="146"/>
      <c r="E105" s="147"/>
      <c r="F105" s="161"/>
      <c r="G105" s="162"/>
      <c r="H105" s="150" t="e">
        <f>IF(AND(O105="",#REF!&gt;0,#REF!&lt;5),I105,)</f>
        <v>#REF!</v>
      </c>
      <c r="I105" s="151" t="str">
        <f>IF(D105="","ZZZ9",IF(AND(#REF!&gt;0,#REF!&lt;5),D105&amp;#REF!,D105&amp;"9"))</f>
        <v>ZZZ9</v>
      </c>
      <c r="J105" s="152">
        <f t="shared" si="7"/>
        <v>999</v>
      </c>
      <c r="K105" s="151">
        <f t="shared" si="8"/>
        <v>999</v>
      </c>
      <c r="L105" s="153"/>
      <c r="M105" s="160"/>
      <c r="N105" s="154">
        <f t="shared" si="6"/>
        <v>999</v>
      </c>
      <c r="O105" s="160"/>
    </row>
    <row r="106" spans="1:15" s="72" customFormat="1" ht="18.75" customHeight="1" x14ac:dyDescent="0.25">
      <c r="A106" s="144">
        <v>100</v>
      </c>
      <c r="B106" s="145"/>
      <c r="C106" s="145"/>
      <c r="D106" s="146"/>
      <c r="E106" s="147"/>
      <c r="F106" s="161"/>
      <c r="G106" s="162"/>
      <c r="H106" s="150" t="e">
        <f>IF(AND(O106="",#REF!&gt;0,#REF!&lt;5),I106,)</f>
        <v>#REF!</v>
      </c>
      <c r="I106" s="151" t="str">
        <f>IF(D106="","ZZZ9",IF(AND(#REF!&gt;0,#REF!&lt;5),D106&amp;#REF!,D106&amp;"9"))</f>
        <v>ZZZ9</v>
      </c>
      <c r="J106" s="152">
        <f t="shared" si="7"/>
        <v>999</v>
      </c>
      <c r="K106" s="151">
        <f t="shared" si="8"/>
        <v>999</v>
      </c>
      <c r="L106" s="153"/>
      <c r="M106" s="160"/>
      <c r="N106" s="154">
        <f t="shared" si="6"/>
        <v>999</v>
      </c>
      <c r="O106" s="160"/>
    </row>
    <row r="107" spans="1:15" s="72" customFormat="1" ht="18.75" customHeight="1" x14ac:dyDescent="0.25">
      <c r="A107" s="144">
        <v>101</v>
      </c>
      <c r="B107" s="145"/>
      <c r="C107" s="145"/>
      <c r="D107" s="146"/>
      <c r="E107" s="147"/>
      <c r="F107" s="161"/>
      <c r="G107" s="162"/>
      <c r="H107" s="150" t="e">
        <f>IF(AND(O107="",#REF!&gt;0,#REF!&lt;5),I107,)</f>
        <v>#REF!</v>
      </c>
      <c r="I107" s="151" t="str">
        <f>IF(D107="","ZZZ9",IF(AND(#REF!&gt;0,#REF!&lt;5),D107&amp;#REF!,D107&amp;"9"))</f>
        <v>ZZZ9</v>
      </c>
      <c r="J107" s="152">
        <f t="shared" si="7"/>
        <v>999</v>
      </c>
      <c r="K107" s="151">
        <f t="shared" si="8"/>
        <v>999</v>
      </c>
      <c r="L107" s="153"/>
      <c r="M107" s="160"/>
      <c r="N107" s="154">
        <f t="shared" si="6"/>
        <v>999</v>
      </c>
      <c r="O107" s="160"/>
    </row>
    <row r="108" spans="1:15" s="72" customFormat="1" ht="18.75" customHeight="1" x14ac:dyDescent="0.25">
      <c r="A108" s="144">
        <v>102</v>
      </c>
      <c r="B108" s="145"/>
      <c r="C108" s="145"/>
      <c r="D108" s="146"/>
      <c r="E108" s="147"/>
      <c r="F108" s="161"/>
      <c r="G108" s="162"/>
      <c r="H108" s="150" t="e">
        <f>IF(AND(O108="",#REF!&gt;0,#REF!&lt;5),I108,)</f>
        <v>#REF!</v>
      </c>
      <c r="I108" s="151" t="str">
        <f>IF(D108="","ZZZ9",IF(AND(#REF!&gt;0,#REF!&lt;5),D108&amp;#REF!,D108&amp;"9"))</f>
        <v>ZZZ9</v>
      </c>
      <c r="J108" s="152">
        <f t="shared" si="7"/>
        <v>999</v>
      </c>
      <c r="K108" s="151">
        <f t="shared" si="8"/>
        <v>999</v>
      </c>
      <c r="L108" s="153"/>
      <c r="M108" s="160"/>
      <c r="N108" s="154">
        <f t="shared" si="6"/>
        <v>999</v>
      </c>
      <c r="O108" s="160"/>
    </row>
    <row r="109" spans="1:15" s="72" customFormat="1" ht="18.75" customHeight="1" x14ac:dyDescent="0.25">
      <c r="A109" s="144">
        <v>103</v>
      </c>
      <c r="B109" s="145"/>
      <c r="C109" s="145"/>
      <c r="D109" s="146"/>
      <c r="E109" s="147"/>
      <c r="F109" s="161"/>
      <c r="G109" s="162"/>
      <c r="H109" s="150" t="e">
        <f>IF(AND(O109="",#REF!&gt;0,#REF!&lt;5),I109,)</f>
        <v>#REF!</v>
      </c>
      <c r="I109" s="151" t="str">
        <f>IF(D109="","ZZZ9",IF(AND(#REF!&gt;0,#REF!&lt;5),D109&amp;#REF!,D109&amp;"9"))</f>
        <v>ZZZ9</v>
      </c>
      <c r="J109" s="152">
        <f t="shared" si="7"/>
        <v>999</v>
      </c>
      <c r="K109" s="151">
        <f t="shared" si="8"/>
        <v>999</v>
      </c>
      <c r="L109" s="153"/>
      <c r="M109" s="160"/>
      <c r="N109" s="154">
        <f t="shared" si="6"/>
        <v>999</v>
      </c>
      <c r="O109" s="160"/>
    </row>
    <row r="110" spans="1:15" s="72" customFormat="1" ht="18.75" customHeight="1" x14ac:dyDescent="0.25">
      <c r="A110" s="144">
        <v>104</v>
      </c>
      <c r="B110" s="145"/>
      <c r="C110" s="145"/>
      <c r="D110" s="146"/>
      <c r="E110" s="147"/>
      <c r="F110" s="161"/>
      <c r="G110" s="162"/>
      <c r="H110" s="150" t="e">
        <f>IF(AND(O110="",#REF!&gt;0,#REF!&lt;5),I110,)</f>
        <v>#REF!</v>
      </c>
      <c r="I110" s="151" t="str">
        <f>IF(D110="","ZZZ9",IF(AND(#REF!&gt;0,#REF!&lt;5),D110&amp;#REF!,D110&amp;"9"))</f>
        <v>ZZZ9</v>
      </c>
      <c r="J110" s="152">
        <f t="shared" si="7"/>
        <v>999</v>
      </c>
      <c r="K110" s="151">
        <f t="shared" si="8"/>
        <v>999</v>
      </c>
      <c r="L110" s="153"/>
      <c r="M110" s="160"/>
      <c r="N110" s="154">
        <f t="shared" si="6"/>
        <v>999</v>
      </c>
      <c r="O110" s="160"/>
    </row>
    <row r="111" spans="1:15" s="72" customFormat="1" ht="18.75" customHeight="1" x14ac:dyDescent="0.25">
      <c r="A111" s="144">
        <v>105</v>
      </c>
      <c r="B111" s="145"/>
      <c r="C111" s="145"/>
      <c r="D111" s="146"/>
      <c r="E111" s="147"/>
      <c r="F111" s="161"/>
      <c r="G111" s="162"/>
      <c r="H111" s="150" t="e">
        <f>IF(AND(O111="",#REF!&gt;0,#REF!&lt;5),I111,)</f>
        <v>#REF!</v>
      </c>
      <c r="I111" s="151" t="str">
        <f>IF(D111="","ZZZ9",IF(AND(#REF!&gt;0,#REF!&lt;5),D111&amp;#REF!,D111&amp;"9"))</f>
        <v>ZZZ9</v>
      </c>
      <c r="J111" s="152">
        <f t="shared" si="7"/>
        <v>999</v>
      </c>
      <c r="K111" s="151">
        <f t="shared" si="8"/>
        <v>999</v>
      </c>
      <c r="L111" s="153"/>
      <c r="M111" s="160"/>
      <c r="N111" s="154">
        <f t="shared" si="6"/>
        <v>999</v>
      </c>
      <c r="O111" s="160"/>
    </row>
    <row r="112" spans="1:15" s="72" customFormat="1" ht="18.75" customHeight="1" x14ac:dyDescent="0.25">
      <c r="A112" s="144">
        <v>106</v>
      </c>
      <c r="B112" s="145"/>
      <c r="C112" s="145"/>
      <c r="D112" s="146"/>
      <c r="E112" s="147"/>
      <c r="F112" s="161"/>
      <c r="G112" s="162"/>
      <c r="H112" s="150" t="e">
        <f>IF(AND(O112="",#REF!&gt;0,#REF!&lt;5),I112,)</f>
        <v>#REF!</v>
      </c>
      <c r="I112" s="151" t="str">
        <f>IF(D112="","ZZZ9",IF(AND(#REF!&gt;0,#REF!&lt;5),D112&amp;#REF!,D112&amp;"9"))</f>
        <v>ZZZ9</v>
      </c>
      <c r="J112" s="152">
        <f t="shared" si="7"/>
        <v>999</v>
      </c>
      <c r="K112" s="151">
        <f t="shared" si="8"/>
        <v>999</v>
      </c>
      <c r="L112" s="153"/>
      <c r="M112" s="160"/>
      <c r="N112" s="154">
        <f t="shared" si="6"/>
        <v>999</v>
      </c>
      <c r="O112" s="160"/>
    </row>
    <row r="113" spans="1:15" s="72" customFormat="1" ht="18.75" customHeight="1" x14ac:dyDescent="0.25">
      <c r="A113" s="144">
        <v>107</v>
      </c>
      <c r="B113" s="145"/>
      <c r="C113" s="145"/>
      <c r="D113" s="146"/>
      <c r="E113" s="147"/>
      <c r="F113" s="161"/>
      <c r="G113" s="162"/>
      <c r="H113" s="150" t="e">
        <f>IF(AND(O113="",#REF!&gt;0,#REF!&lt;5),I113,)</f>
        <v>#REF!</v>
      </c>
      <c r="I113" s="151" t="str">
        <f>IF(D113="","ZZZ9",IF(AND(#REF!&gt;0,#REF!&lt;5),D113&amp;#REF!,D113&amp;"9"))</f>
        <v>ZZZ9</v>
      </c>
      <c r="J113" s="152">
        <f t="shared" si="7"/>
        <v>999</v>
      </c>
      <c r="K113" s="151">
        <f t="shared" si="8"/>
        <v>999</v>
      </c>
      <c r="L113" s="153"/>
      <c r="M113" s="160"/>
      <c r="N113" s="154">
        <f t="shared" si="6"/>
        <v>999</v>
      </c>
      <c r="O113" s="160"/>
    </row>
    <row r="114" spans="1:15" s="72" customFormat="1" ht="18.75" customHeight="1" x14ac:dyDescent="0.25">
      <c r="A114" s="144">
        <v>108</v>
      </c>
      <c r="B114" s="145"/>
      <c r="C114" s="145"/>
      <c r="D114" s="146"/>
      <c r="E114" s="147"/>
      <c r="F114" s="161"/>
      <c r="G114" s="162"/>
      <c r="H114" s="150" t="e">
        <f>IF(AND(O114="",#REF!&gt;0,#REF!&lt;5),I114,)</f>
        <v>#REF!</v>
      </c>
      <c r="I114" s="151" t="str">
        <f>IF(D114="","ZZZ9",IF(AND(#REF!&gt;0,#REF!&lt;5),D114&amp;#REF!,D114&amp;"9"))</f>
        <v>ZZZ9</v>
      </c>
      <c r="J114" s="152">
        <f t="shared" si="7"/>
        <v>999</v>
      </c>
      <c r="K114" s="151">
        <f t="shared" si="8"/>
        <v>999</v>
      </c>
      <c r="L114" s="153"/>
      <c r="M114" s="160"/>
      <c r="N114" s="154">
        <f t="shared" si="6"/>
        <v>999</v>
      </c>
      <c r="O114" s="160"/>
    </row>
    <row r="115" spans="1:15" s="72" customFormat="1" ht="18.75" customHeight="1" x14ac:dyDescent="0.25">
      <c r="A115" s="144">
        <v>109</v>
      </c>
      <c r="B115" s="145"/>
      <c r="C115" s="145"/>
      <c r="D115" s="146"/>
      <c r="E115" s="147"/>
      <c r="F115" s="161"/>
      <c r="G115" s="162"/>
      <c r="H115" s="150" t="e">
        <f>IF(AND(O115="",#REF!&gt;0,#REF!&lt;5),I115,)</f>
        <v>#REF!</v>
      </c>
      <c r="I115" s="151" t="str">
        <f>IF(D115="","ZZZ9",IF(AND(#REF!&gt;0,#REF!&lt;5),D115&amp;#REF!,D115&amp;"9"))</f>
        <v>ZZZ9</v>
      </c>
      <c r="J115" s="152">
        <f t="shared" si="7"/>
        <v>999</v>
      </c>
      <c r="K115" s="151">
        <f t="shared" si="8"/>
        <v>999</v>
      </c>
      <c r="L115" s="153"/>
      <c r="M115" s="160"/>
      <c r="N115" s="154">
        <f t="shared" si="6"/>
        <v>999</v>
      </c>
      <c r="O115" s="160"/>
    </row>
    <row r="116" spans="1:15" s="72" customFormat="1" ht="18.75" customHeight="1" x14ac:dyDescent="0.25">
      <c r="A116" s="144">
        <v>110</v>
      </c>
      <c r="B116" s="145"/>
      <c r="C116" s="145"/>
      <c r="D116" s="146"/>
      <c r="E116" s="147"/>
      <c r="F116" s="161"/>
      <c r="G116" s="162"/>
      <c r="H116" s="150" t="e">
        <f>IF(AND(O116="",#REF!&gt;0,#REF!&lt;5),I116,)</f>
        <v>#REF!</v>
      </c>
      <c r="I116" s="151" t="str">
        <f>IF(D116="","ZZZ9",IF(AND(#REF!&gt;0,#REF!&lt;5),D116&amp;#REF!,D116&amp;"9"))</f>
        <v>ZZZ9</v>
      </c>
      <c r="J116" s="152">
        <f t="shared" si="7"/>
        <v>999</v>
      </c>
      <c r="K116" s="151">
        <f t="shared" si="8"/>
        <v>999</v>
      </c>
      <c r="L116" s="153"/>
      <c r="M116" s="160"/>
      <c r="N116" s="154">
        <f t="shared" si="6"/>
        <v>999</v>
      </c>
      <c r="O116" s="160"/>
    </row>
    <row r="117" spans="1:15" s="72" customFormat="1" ht="18.75" customHeight="1" x14ac:dyDescent="0.25">
      <c r="A117" s="144">
        <v>111</v>
      </c>
      <c r="B117" s="145"/>
      <c r="C117" s="145"/>
      <c r="D117" s="146"/>
      <c r="E117" s="147"/>
      <c r="F117" s="161"/>
      <c r="G117" s="162"/>
      <c r="H117" s="150" t="e">
        <f>IF(AND(O117="",#REF!&gt;0,#REF!&lt;5),I117,)</f>
        <v>#REF!</v>
      </c>
      <c r="I117" s="151" t="str">
        <f>IF(D117="","ZZZ9",IF(AND(#REF!&gt;0,#REF!&lt;5),D117&amp;#REF!,D117&amp;"9"))</f>
        <v>ZZZ9</v>
      </c>
      <c r="J117" s="152">
        <f t="shared" si="7"/>
        <v>999</v>
      </c>
      <c r="K117" s="151">
        <f t="shared" si="8"/>
        <v>999</v>
      </c>
      <c r="L117" s="153"/>
      <c r="M117" s="160"/>
      <c r="N117" s="154">
        <f t="shared" si="6"/>
        <v>999</v>
      </c>
      <c r="O117" s="160"/>
    </row>
    <row r="118" spans="1:15" s="72" customFormat="1" ht="18.75" customHeight="1" x14ac:dyDescent="0.25">
      <c r="A118" s="144">
        <v>112</v>
      </c>
      <c r="B118" s="145"/>
      <c r="C118" s="145"/>
      <c r="D118" s="146"/>
      <c r="E118" s="147"/>
      <c r="F118" s="161"/>
      <c r="G118" s="162"/>
      <c r="H118" s="150" t="e">
        <f>IF(AND(O118="",#REF!&gt;0,#REF!&lt;5),I118,)</f>
        <v>#REF!</v>
      </c>
      <c r="I118" s="151" t="str">
        <f>IF(D118="","ZZZ9",IF(AND(#REF!&gt;0,#REF!&lt;5),D118&amp;#REF!,D118&amp;"9"))</f>
        <v>ZZZ9</v>
      </c>
      <c r="J118" s="152">
        <f t="shared" si="7"/>
        <v>999</v>
      </c>
      <c r="K118" s="151">
        <f t="shared" si="8"/>
        <v>999</v>
      </c>
      <c r="L118" s="153"/>
      <c r="M118" s="160"/>
      <c r="N118" s="154">
        <f t="shared" si="6"/>
        <v>999</v>
      </c>
      <c r="O118" s="160"/>
    </row>
    <row r="119" spans="1:15" s="72" customFormat="1" ht="18.75" customHeight="1" x14ac:dyDescent="0.25">
      <c r="A119" s="144">
        <v>113</v>
      </c>
      <c r="B119" s="145"/>
      <c r="C119" s="145"/>
      <c r="D119" s="146"/>
      <c r="E119" s="147"/>
      <c r="F119" s="161"/>
      <c r="G119" s="162"/>
      <c r="H119" s="150" t="e">
        <f>IF(AND(O119="",#REF!&gt;0,#REF!&lt;5),I119,)</f>
        <v>#REF!</v>
      </c>
      <c r="I119" s="151" t="str">
        <f>IF(D119="","ZZZ9",IF(AND(#REF!&gt;0,#REF!&lt;5),D119&amp;#REF!,D119&amp;"9"))</f>
        <v>ZZZ9</v>
      </c>
      <c r="J119" s="152">
        <f t="shared" si="7"/>
        <v>999</v>
      </c>
      <c r="K119" s="151">
        <f t="shared" si="8"/>
        <v>999</v>
      </c>
      <c r="L119" s="153"/>
      <c r="M119" s="160"/>
      <c r="N119" s="154">
        <f t="shared" si="6"/>
        <v>999</v>
      </c>
      <c r="O119" s="160"/>
    </row>
    <row r="120" spans="1:15" s="72" customFormat="1" ht="18.75" customHeight="1" x14ac:dyDescent="0.25">
      <c r="A120" s="144">
        <v>114</v>
      </c>
      <c r="B120" s="145"/>
      <c r="C120" s="145"/>
      <c r="D120" s="146"/>
      <c r="E120" s="147"/>
      <c r="F120" s="161"/>
      <c r="G120" s="162"/>
      <c r="H120" s="150" t="e">
        <f>IF(AND(O120="",#REF!&gt;0,#REF!&lt;5),I120,)</f>
        <v>#REF!</v>
      </c>
      <c r="I120" s="151" t="str">
        <f>IF(D120="","ZZZ9",IF(AND(#REF!&gt;0,#REF!&lt;5),D120&amp;#REF!,D120&amp;"9"))</f>
        <v>ZZZ9</v>
      </c>
      <c r="J120" s="152">
        <f t="shared" si="7"/>
        <v>999</v>
      </c>
      <c r="K120" s="151">
        <f t="shared" si="8"/>
        <v>999</v>
      </c>
      <c r="L120" s="153"/>
      <c r="M120" s="160"/>
      <c r="N120" s="154">
        <f t="shared" si="6"/>
        <v>999</v>
      </c>
      <c r="O120" s="160"/>
    </row>
    <row r="121" spans="1:15" s="72" customFormat="1" ht="18.75" customHeight="1" x14ac:dyDescent="0.25">
      <c r="A121" s="144">
        <v>115</v>
      </c>
      <c r="B121" s="145"/>
      <c r="C121" s="145"/>
      <c r="D121" s="146"/>
      <c r="E121" s="147"/>
      <c r="F121" s="161"/>
      <c r="G121" s="162"/>
      <c r="H121" s="150" t="e">
        <f>IF(AND(O121="",#REF!&gt;0,#REF!&lt;5),I121,)</f>
        <v>#REF!</v>
      </c>
      <c r="I121" s="151" t="str">
        <f>IF(D121="","ZZZ9",IF(AND(#REF!&gt;0,#REF!&lt;5),D121&amp;#REF!,D121&amp;"9"))</f>
        <v>ZZZ9</v>
      </c>
      <c r="J121" s="152">
        <f t="shared" si="7"/>
        <v>999</v>
      </c>
      <c r="K121" s="151">
        <f t="shared" si="8"/>
        <v>999</v>
      </c>
      <c r="L121" s="153"/>
      <c r="M121" s="160"/>
      <c r="N121" s="154">
        <f t="shared" si="6"/>
        <v>999</v>
      </c>
      <c r="O121" s="160"/>
    </row>
    <row r="122" spans="1:15" s="72" customFormat="1" ht="18.75" customHeight="1" x14ac:dyDescent="0.25">
      <c r="A122" s="144">
        <v>116</v>
      </c>
      <c r="B122" s="145"/>
      <c r="C122" s="145"/>
      <c r="D122" s="146"/>
      <c r="E122" s="147"/>
      <c r="F122" s="161"/>
      <c r="G122" s="162"/>
      <c r="H122" s="150" t="e">
        <f>IF(AND(O122="",#REF!&gt;0,#REF!&lt;5),I122,)</f>
        <v>#REF!</v>
      </c>
      <c r="I122" s="151" t="str">
        <f>IF(D122="","ZZZ9",IF(AND(#REF!&gt;0,#REF!&lt;5),D122&amp;#REF!,D122&amp;"9"))</f>
        <v>ZZZ9</v>
      </c>
      <c r="J122" s="152">
        <f t="shared" si="7"/>
        <v>999</v>
      </c>
      <c r="K122" s="151">
        <f t="shared" si="8"/>
        <v>999</v>
      </c>
      <c r="L122" s="153"/>
      <c r="M122" s="160"/>
      <c r="N122" s="154">
        <f t="shared" si="6"/>
        <v>999</v>
      </c>
      <c r="O122" s="160"/>
    </row>
    <row r="123" spans="1:15" s="72" customFormat="1" ht="18.75" customHeight="1" x14ac:dyDescent="0.25">
      <c r="A123" s="144">
        <v>117</v>
      </c>
      <c r="B123" s="145"/>
      <c r="C123" s="145"/>
      <c r="D123" s="146"/>
      <c r="E123" s="147"/>
      <c r="F123" s="161"/>
      <c r="G123" s="162"/>
      <c r="H123" s="150"/>
      <c r="I123" s="151"/>
      <c r="J123" s="152"/>
      <c r="K123" s="151"/>
      <c r="L123" s="153"/>
      <c r="M123" s="160"/>
      <c r="N123" s="154"/>
      <c r="O123" s="160"/>
    </row>
    <row r="124" spans="1:15" s="72" customFormat="1" ht="18.75" customHeight="1" x14ac:dyDescent="0.25">
      <c r="A124" s="144">
        <v>118</v>
      </c>
      <c r="B124" s="145"/>
      <c r="C124" s="145"/>
      <c r="D124" s="146"/>
      <c r="E124" s="147"/>
      <c r="F124" s="161"/>
      <c r="G124" s="162"/>
      <c r="H124" s="150"/>
      <c r="I124" s="151"/>
      <c r="J124" s="152"/>
      <c r="K124" s="151"/>
      <c r="L124" s="153"/>
      <c r="M124" s="160"/>
      <c r="N124" s="154"/>
      <c r="O124" s="160"/>
    </row>
    <row r="125" spans="1:15" s="72" customFormat="1" ht="18.75" customHeight="1" x14ac:dyDescent="0.25">
      <c r="A125" s="144">
        <v>119</v>
      </c>
      <c r="B125" s="145"/>
      <c r="C125" s="145"/>
      <c r="D125" s="146"/>
      <c r="E125" s="147"/>
      <c r="F125" s="161"/>
      <c r="G125" s="162"/>
      <c r="H125" s="150"/>
      <c r="I125" s="151"/>
      <c r="J125" s="152"/>
      <c r="K125" s="151"/>
      <c r="L125" s="153"/>
      <c r="M125" s="160"/>
      <c r="N125" s="154"/>
      <c r="O125" s="160"/>
    </row>
    <row r="126" spans="1:15" s="72" customFormat="1" ht="18.75" customHeight="1" x14ac:dyDescent="0.25">
      <c r="A126" s="144">
        <v>120</v>
      </c>
      <c r="B126" s="145"/>
      <c r="C126" s="145"/>
      <c r="D126" s="146"/>
      <c r="E126" s="147"/>
      <c r="F126" s="161"/>
      <c r="G126" s="162"/>
      <c r="H126" s="150"/>
      <c r="I126" s="151"/>
      <c r="J126" s="152"/>
      <c r="K126" s="151"/>
      <c r="L126" s="153"/>
      <c r="M126" s="160"/>
      <c r="N126" s="154"/>
      <c r="O126" s="160"/>
    </row>
    <row r="127" spans="1:15" s="72" customFormat="1" ht="18.75" customHeight="1" x14ac:dyDescent="0.25">
      <c r="A127" s="144">
        <v>121</v>
      </c>
      <c r="B127" s="145"/>
      <c r="C127" s="145"/>
      <c r="D127" s="146"/>
      <c r="E127" s="147"/>
      <c r="F127" s="161"/>
      <c r="G127" s="162"/>
      <c r="H127" s="150"/>
      <c r="I127" s="151"/>
      <c r="J127" s="152"/>
      <c r="K127" s="151"/>
      <c r="L127" s="153"/>
      <c r="M127" s="160"/>
      <c r="N127" s="154"/>
      <c r="O127" s="160"/>
    </row>
    <row r="128" spans="1:15" s="72" customFormat="1" ht="18.75" customHeight="1" x14ac:dyDescent="0.25">
      <c r="A128" s="144">
        <v>122</v>
      </c>
      <c r="B128" s="145"/>
      <c r="C128" s="145"/>
      <c r="D128" s="146"/>
      <c r="E128" s="147"/>
      <c r="F128" s="161"/>
      <c r="G128" s="162"/>
      <c r="H128" s="150"/>
      <c r="I128" s="151"/>
      <c r="J128" s="152"/>
      <c r="K128" s="151"/>
      <c r="L128" s="153"/>
      <c r="M128" s="160"/>
      <c r="N128" s="154"/>
      <c r="O128" s="160"/>
    </row>
    <row r="129" spans="1:15" s="72" customFormat="1" ht="18.75" customHeight="1" x14ac:dyDescent="0.25">
      <c r="A129" s="144">
        <v>123</v>
      </c>
      <c r="B129" s="145"/>
      <c r="C129" s="145"/>
      <c r="D129" s="146"/>
      <c r="E129" s="147"/>
      <c r="F129" s="161"/>
      <c r="G129" s="162"/>
      <c r="H129" s="150"/>
      <c r="I129" s="151"/>
      <c r="J129" s="152"/>
      <c r="K129" s="151"/>
      <c r="L129" s="153"/>
      <c r="M129" s="160"/>
      <c r="N129" s="154"/>
      <c r="O129" s="160"/>
    </row>
    <row r="130" spans="1:15" s="72" customFormat="1" ht="18.75" customHeight="1" x14ac:dyDescent="0.25">
      <c r="A130" s="144">
        <v>124</v>
      </c>
      <c r="B130" s="145"/>
      <c r="C130" s="145"/>
      <c r="D130" s="146"/>
      <c r="E130" s="147"/>
      <c r="F130" s="161"/>
      <c r="G130" s="162"/>
      <c r="H130" s="150"/>
      <c r="I130" s="151"/>
      <c r="J130" s="152"/>
      <c r="K130" s="151"/>
      <c r="L130" s="153"/>
      <c r="M130" s="160"/>
      <c r="N130" s="154"/>
      <c r="O130" s="160"/>
    </row>
    <row r="131" spans="1:15" s="72" customFormat="1" ht="18.75" customHeight="1" x14ac:dyDescent="0.25">
      <c r="A131" s="144">
        <v>125</v>
      </c>
      <c r="B131" s="145"/>
      <c r="C131" s="145"/>
      <c r="D131" s="146"/>
      <c r="E131" s="147"/>
      <c r="F131" s="161"/>
      <c r="G131" s="162"/>
      <c r="H131" s="150"/>
      <c r="I131" s="151"/>
      <c r="J131" s="152"/>
      <c r="K131" s="151"/>
      <c r="L131" s="153"/>
      <c r="M131" s="160"/>
      <c r="N131" s="154"/>
      <c r="O131" s="160"/>
    </row>
    <row r="132" spans="1:15" s="72" customFormat="1" ht="18.75" customHeight="1" x14ac:dyDescent="0.25">
      <c r="A132" s="144">
        <v>126</v>
      </c>
      <c r="B132" s="145"/>
      <c r="C132" s="145"/>
      <c r="D132" s="146"/>
      <c r="E132" s="147"/>
      <c r="F132" s="161"/>
      <c r="G132" s="162"/>
      <c r="H132" s="150"/>
      <c r="I132" s="151"/>
      <c r="J132" s="152"/>
      <c r="K132" s="151"/>
      <c r="L132" s="153"/>
      <c r="M132" s="160"/>
      <c r="N132" s="154"/>
      <c r="O132" s="160"/>
    </row>
    <row r="133" spans="1:15" s="72" customFormat="1" ht="18.75" customHeight="1" x14ac:dyDescent="0.25">
      <c r="A133" s="144">
        <v>127</v>
      </c>
      <c r="B133" s="145"/>
      <c r="C133" s="145"/>
      <c r="D133" s="146"/>
      <c r="E133" s="147"/>
      <c r="F133" s="161"/>
      <c r="G133" s="162"/>
      <c r="H133" s="150"/>
      <c r="I133" s="151"/>
      <c r="J133" s="152"/>
      <c r="K133" s="151"/>
      <c r="L133" s="153"/>
      <c r="M133" s="160"/>
      <c r="N133" s="154"/>
      <c r="O133" s="160"/>
    </row>
    <row r="134" spans="1:15" s="72" customFormat="1" ht="18.75" customHeight="1" x14ac:dyDescent="0.25">
      <c r="A134" s="144">
        <v>128</v>
      </c>
      <c r="B134" s="145"/>
      <c r="C134" s="145"/>
      <c r="D134" s="146"/>
      <c r="E134" s="147"/>
      <c r="F134" s="161"/>
      <c r="G134" s="162"/>
      <c r="H134" s="150"/>
      <c r="I134" s="151"/>
      <c r="J134" s="152"/>
      <c r="K134" s="151"/>
      <c r="L134" s="153"/>
      <c r="M134" s="160"/>
      <c r="N134" s="154"/>
      <c r="O134" s="160"/>
    </row>
  </sheetData>
  <conditionalFormatting sqref="A7:D134">
    <cfRule type="expression" dxfId="722" priority="10">
      <formula>$O7&gt;=1</formula>
    </cfRule>
  </conditionalFormatting>
  <conditionalFormatting sqref="B7:D14">
    <cfRule type="expression" dxfId="721" priority="9">
      <formula>$O7&gt;=1</formula>
    </cfRule>
  </conditionalFormatting>
  <conditionalFormatting sqref="B7:D27">
    <cfRule type="expression" dxfId="720" priority="2">
      <formula>$Q7&gt;=1</formula>
    </cfRule>
  </conditionalFormatting>
  <conditionalFormatting sqref="E7:E27">
    <cfRule type="expression" dxfId="719" priority="3">
      <formula>AND(ROUNDDOWN(($A$4-E7)/365.25,0)&lt;=13,G7&lt;&gt;"OK")</formula>
    </cfRule>
    <cfRule type="expression" dxfId="718" priority="4">
      <formula>AND(ROUNDDOWN(($A$4-E7)/365.25,0)&lt;=14,G7&lt;&gt;"OK")</formula>
    </cfRule>
    <cfRule type="expression" dxfId="717" priority="5">
      <formula>AND(ROUNDDOWN(($A$4-E7)/365.25,0)&lt;=17,G7&lt;&gt;"OK")</formula>
    </cfRule>
  </conditionalFormatting>
  <conditionalFormatting sqref="E7:E134">
    <cfRule type="expression" dxfId="716" priority="6">
      <formula>AND(ROUNDDOWN(($A$4-E7)/365.25,0)&lt;=13,#REF!&lt;&gt;"OK")</formula>
    </cfRule>
    <cfRule type="expression" dxfId="715" priority="7">
      <formula>AND(ROUNDDOWN(($A$4-E7)/365.25,0)&lt;=14,#REF!&lt;&gt;"OK")</formula>
    </cfRule>
    <cfRule type="expression" dxfId="714" priority="8">
      <formula>AND(ROUNDDOWN(($A$4-E7)/365.25,0)&lt;=17,#REF!&lt;&gt;"OK")</formula>
    </cfRule>
  </conditionalFormatting>
  <conditionalFormatting sqref="H7:H134">
    <cfRule type="cellIs" dxfId="713" priority="11" operator="equal">
      <formula>"Z"</formula>
    </cfRule>
  </conditionalFormatting>
  <printOptions horizontalCentered="1"/>
  <pageMargins left="0.35" right="0.35" top="0.390277777777778" bottom="0.390277777777778" header="0.511811023622047" footer="0.511811023622047"/>
  <pageSetup paperSize="9" orientation="landscape" horizontalDpi="300" verticalDpi="300"/>
  <rowBreaks count="6" manualBreakCount="6">
    <brk id="26" max="16383" man="1"/>
    <brk id="46" max="16383" man="1"/>
    <brk id="66" max="16383" man="1"/>
    <brk id="86" max="16383" man="1"/>
    <brk id="106" max="16383" man="1"/>
    <brk id="126" max="16383" man="1"/>
  </rowBreaks>
  <colBreaks count="1" manualBreakCount="1">
    <brk id="15"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61441" r:id="rId3" name="Button 1">
              <controlPr defaultSize="0" autoPict="0">
                <anchor moveWithCells="1" sizeWithCells="1">
                  <from>
                    <xdr:col>5</xdr:col>
                    <xdr:colOff>914400</xdr:colOff>
                    <xdr:row>0</xdr:row>
                    <xdr:rowOff>152400</xdr:rowOff>
                  </from>
                  <to>
                    <xdr:col>11</xdr:col>
                    <xdr:colOff>22860</xdr:colOff>
                    <xdr:row>1</xdr:row>
                    <xdr:rowOff>114300</xdr:rowOff>
                  </to>
                </anchor>
              </controlPr>
            </control>
          </mc:Choice>
        </mc:AlternateContent>
        <mc:AlternateContent xmlns:mc="http://schemas.openxmlformats.org/markup-compatibility/2006">
          <mc:Choice Requires="x14">
            <control shapeId="61444" r:id="rId4" name="Button 4">
              <controlPr defaultSize="0" autoFill="0" autoPict="0" altText="Sorsolási rangsor szerinti sorbarakás">
                <anchor moveWithCells="1">
                  <from>
                    <xdr:col>5</xdr:col>
                    <xdr:colOff>1143000</xdr:colOff>
                    <xdr:row>0</xdr:row>
                    <xdr:rowOff>190500</xdr:rowOff>
                  </from>
                  <to>
                    <xdr:col>11</xdr:col>
                    <xdr:colOff>30480</xdr:colOff>
                    <xdr:row>1</xdr:row>
                    <xdr:rowOff>144780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9FF66"/>
    <pageSetUpPr fitToPage="1"/>
  </sheetPr>
  <dimension ref="A1:U80"/>
  <sheetViews>
    <sheetView showGridLines="0" showZeros="0" zoomScale="85" zoomScaleNormal="85" workbookViewId="0">
      <selection activeCell="A6" sqref="A6"/>
    </sheetView>
  </sheetViews>
  <sheetFormatPr defaultColWidth="8.6640625" defaultRowHeight="12.75" customHeight="1"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63" customWidth="1"/>
    <col min="11" max="11" width="9.88671875" customWidth="1"/>
    <col min="12" max="12" width="1.6640625" style="163" customWidth="1"/>
    <col min="13" max="13" width="9.88671875" customWidth="1"/>
    <col min="14" max="14" width="1.6640625" style="164" customWidth="1"/>
    <col min="15" max="15" width="9.88671875" customWidth="1"/>
    <col min="16" max="16" width="1.6640625" style="163" customWidth="1"/>
    <col min="17" max="17" width="9.88671875" customWidth="1"/>
    <col min="18" max="18" width="1.6640625" style="164" customWidth="1"/>
    <col min="19" max="19" width="11.5546875" hidden="1" customWidth="1"/>
    <col min="21" max="21" width="9.109375" hidden="1" customWidth="1"/>
  </cols>
  <sheetData>
    <row r="1" spans="1:21" s="167" customFormat="1" ht="21.75" customHeight="1" x14ac:dyDescent="0.4">
      <c r="A1" s="96" t="str">
        <f>Altalanos!$A$6</f>
        <v>Diákolimpia / H-B vm</v>
      </c>
      <c r="B1" s="96"/>
      <c r="C1" s="165"/>
      <c r="D1" s="165"/>
      <c r="E1" s="165"/>
      <c r="F1" s="165"/>
      <c r="G1" s="165"/>
      <c r="H1" s="165"/>
      <c r="I1" s="97"/>
      <c r="J1" s="166"/>
      <c r="K1" s="99" t="s">
        <v>50</v>
      </c>
      <c r="L1" s="99"/>
      <c r="M1" s="107"/>
      <c r="N1" s="166" t="s">
        <v>51</v>
      </c>
      <c r="O1" s="166" t="s">
        <v>51</v>
      </c>
      <c r="P1" s="166"/>
      <c r="Q1" s="165"/>
      <c r="R1" s="166"/>
    </row>
    <row r="2" spans="1:21" s="172" customFormat="1" ht="13.2" x14ac:dyDescent="0.25">
      <c r="A2" s="103" t="s">
        <v>32</v>
      </c>
      <c r="B2" s="103"/>
      <c r="C2" s="103"/>
      <c r="D2" s="168"/>
      <c r="E2" s="168">
        <f>Altalanos!$D$8</f>
        <v>0</v>
      </c>
      <c r="F2" s="103"/>
      <c r="G2" s="169"/>
      <c r="H2" s="170"/>
      <c r="I2" s="170"/>
      <c r="J2" s="171"/>
      <c r="K2" s="98" t="s">
        <v>255</v>
      </c>
      <c r="L2" s="99"/>
      <c r="M2" s="99"/>
      <c r="N2" s="171"/>
      <c r="O2" s="170"/>
      <c r="P2" s="171"/>
      <c r="Q2" s="170"/>
      <c r="R2" s="171"/>
    </row>
    <row r="3" spans="1:21" s="175" customFormat="1" ht="11.25" customHeight="1" x14ac:dyDescent="0.25">
      <c r="A3" s="56" t="s">
        <v>24</v>
      </c>
      <c r="B3" s="56"/>
      <c r="C3" s="56"/>
      <c r="D3" s="56"/>
      <c r="E3" s="56"/>
      <c r="F3" s="56"/>
      <c r="G3" s="56" t="s">
        <v>13</v>
      </c>
      <c r="H3" s="56"/>
      <c r="I3" s="56"/>
      <c r="J3" s="173"/>
      <c r="K3" s="56" t="s">
        <v>35</v>
      </c>
      <c r="L3" s="173"/>
      <c r="M3" s="174"/>
      <c r="N3" s="173"/>
      <c r="O3" s="56"/>
      <c r="P3" s="173"/>
      <c r="Q3" s="56"/>
      <c r="R3" s="57" t="s">
        <v>36</v>
      </c>
    </row>
    <row r="4" spans="1:21" s="181" customFormat="1" ht="11.25" customHeight="1" x14ac:dyDescent="0.25">
      <c r="A4" s="712" t="str">
        <f>Altalanos!$A$10</f>
        <v>2025. 04. 29-30.</v>
      </c>
      <c r="B4" s="712"/>
      <c r="C4" s="712"/>
      <c r="D4" s="3"/>
      <c r="E4" s="176"/>
      <c r="F4" s="176"/>
      <c r="G4" s="176" t="str">
        <f>Altalanos!$C$10</f>
        <v>Berettyóújfalu</v>
      </c>
      <c r="H4" s="177"/>
      <c r="I4" s="176"/>
      <c r="J4" s="178"/>
      <c r="K4" s="179" t="str">
        <f>Altalanos!$D$10</f>
        <v xml:space="preserve">  </v>
      </c>
      <c r="L4" s="178"/>
      <c r="M4" s="180"/>
      <c r="N4" s="178"/>
      <c r="O4" s="176"/>
      <c r="P4" s="178"/>
      <c r="Q4" s="176"/>
      <c r="R4" s="129">
        <f>Altalanos!$E$10</f>
        <v>0</v>
      </c>
    </row>
    <row r="5" spans="1:21" s="175" customFormat="1" ht="9.6" x14ac:dyDescent="0.25">
      <c r="A5" s="182"/>
      <c r="B5" s="183" t="s">
        <v>53</v>
      </c>
      <c r="C5" s="184" t="s">
        <v>54</v>
      </c>
      <c r="D5" s="183" t="s">
        <v>55</v>
      </c>
      <c r="E5" s="183" t="s">
        <v>56</v>
      </c>
      <c r="F5" s="185" t="s">
        <v>27</v>
      </c>
      <c r="G5" s="185" t="s">
        <v>28</v>
      </c>
      <c r="H5" s="185"/>
      <c r="I5" s="185" t="s">
        <v>38</v>
      </c>
      <c r="J5" s="185"/>
      <c r="K5" s="183" t="s">
        <v>57</v>
      </c>
      <c r="L5" s="186"/>
      <c r="M5" s="183" t="s">
        <v>58</v>
      </c>
      <c r="N5" s="186"/>
      <c r="O5" s="183"/>
      <c r="P5" s="186"/>
      <c r="Q5" s="183"/>
      <c r="R5" s="187"/>
    </row>
    <row r="6" spans="1:21" s="195" customFormat="1" ht="14.25" customHeight="1" x14ac:dyDescent="0.25">
      <c r="A6" s="188"/>
      <c r="B6" s="189"/>
      <c r="C6" s="190"/>
      <c r="D6" s="190"/>
      <c r="E6" s="189"/>
      <c r="F6" s="191"/>
      <c r="G6" s="191"/>
      <c r="H6" s="192"/>
      <c r="I6" s="191"/>
      <c r="J6" s="193"/>
      <c r="K6" s="189"/>
      <c r="L6" s="193"/>
      <c r="M6" s="189"/>
      <c r="N6" s="193"/>
      <c r="O6" s="189"/>
      <c r="P6" s="193"/>
      <c r="Q6" s="189"/>
      <c r="R6" s="194"/>
    </row>
    <row r="7" spans="1:21" s="63" customFormat="1" ht="10.5" customHeight="1" x14ac:dyDescent="0.25">
      <c r="A7" s="196">
        <v>1</v>
      </c>
      <c r="B7" s="197" t="str">
        <f>IF($E7="","",VLOOKUP($E7,'1Q ELO (4)'!$A$7:$M$30,12))</f>
        <v/>
      </c>
      <c r="C7" s="197" t="str">
        <f>IF($E7="","",VLOOKUP($E7,'1Q ELO (4)'!$A$7:$M$30,13))</f>
        <v/>
      </c>
      <c r="D7" s="198" t="str">
        <f>IF($E7="","",VLOOKUP($E7,'1Q ELO (4)'!$A$7:$M$30,5))</f>
        <v/>
      </c>
      <c r="E7" s="199"/>
      <c r="F7" s="200" t="str">
        <f>UPPER(IF($E7="","",VLOOKUP($E7,'1Q ELO (4)'!$A$7:$M$30,2)))</f>
        <v/>
      </c>
      <c r="G7" s="200" t="str">
        <f>IF($E7="","",VLOOKUP($E7,'1Q ELO (4)'!$A$7:$M$30,3))</f>
        <v/>
      </c>
      <c r="H7" s="200"/>
      <c r="I7" s="200" t="str">
        <f>IF($E7="","",VLOOKUP($E7,'1Q ELO (4)'!$A$7:$M$30,4))</f>
        <v/>
      </c>
      <c r="J7" s="201"/>
      <c r="K7" s="202"/>
      <c r="L7" s="202"/>
      <c r="M7" s="202"/>
      <c r="N7" s="202"/>
      <c r="O7" s="203"/>
      <c r="P7" s="204"/>
      <c r="Q7" s="205"/>
      <c r="R7" s="206"/>
      <c r="S7" s="207"/>
      <c r="U7" s="208" t="str">
        <f>Birók!P21</f>
        <v>Bíró</v>
      </c>
    </row>
    <row r="8" spans="1:21" s="63" customFormat="1" ht="9" customHeight="1" x14ac:dyDescent="0.25">
      <c r="A8" s="209"/>
      <c r="B8" s="210"/>
      <c r="C8" s="210"/>
      <c r="D8" s="211"/>
      <c r="E8" s="212"/>
      <c r="F8" s="213"/>
      <c r="G8" s="213"/>
      <c r="H8" s="214"/>
      <c r="I8" s="215" t="s">
        <v>59</v>
      </c>
      <c r="J8" s="216"/>
      <c r="K8" s="217" t="str">
        <f>UPPER(IF(OR(J8="a",J8="as"),F7,IF(OR(J8="b",J8="bs"),F9,)))</f>
        <v/>
      </c>
      <c r="L8" s="217"/>
      <c r="M8" s="202"/>
      <c r="N8" s="202"/>
      <c r="O8" s="203"/>
      <c r="P8" s="204"/>
      <c r="Q8" s="205"/>
      <c r="R8" s="206"/>
      <c r="S8" s="207"/>
      <c r="U8" s="218" t="str">
        <f>Birók!P22</f>
        <v xml:space="preserve"> </v>
      </c>
    </row>
    <row r="9" spans="1:21" s="63" customFormat="1" ht="9" customHeight="1" x14ac:dyDescent="0.25">
      <c r="A9" s="209">
        <v>2</v>
      </c>
      <c r="B9" s="197" t="str">
        <f>IF($E9="","",VLOOKUP($E9,'1Q ELO (4)'!$A$7:$M$30,12))</f>
        <v/>
      </c>
      <c r="C9" s="197" t="str">
        <f>IF($E9="","",VLOOKUP($E9,'1Q ELO (4)'!$A$7:$M$30,13))</f>
        <v/>
      </c>
      <c r="D9" s="198" t="str">
        <f>IF($E9="","",VLOOKUP($E9,'1Q ELO (4)'!$A$7:$M$30,5))</f>
        <v/>
      </c>
      <c r="E9" s="199"/>
      <c r="F9" s="219" t="str">
        <f>UPPER(IF($E9="","",VLOOKUP($E9,'1Q ELO (4)'!$A$7:$M$30,2)))</f>
        <v/>
      </c>
      <c r="G9" s="220" t="str">
        <f>IF($E9="","",VLOOKUP($E9,'1Q ELO (4)'!$A$7:$M$30,3))</f>
        <v/>
      </c>
      <c r="H9" s="220"/>
      <c r="I9" s="220" t="str">
        <f>IF($E9="","",VLOOKUP($E9,'1Q ELO (4)'!$A$7:$M$30,4))</f>
        <v/>
      </c>
      <c r="J9" s="221"/>
      <c r="K9" s="202"/>
      <c r="L9" s="222"/>
      <c r="M9" s="202"/>
      <c r="N9" s="202"/>
      <c r="O9" s="203"/>
      <c r="P9" s="204"/>
      <c r="Q9" s="205"/>
      <c r="R9" s="206"/>
      <c r="S9" s="207"/>
      <c r="U9" s="218" t="str">
        <f>Birók!P23</f>
        <v xml:space="preserve"> </v>
      </c>
    </row>
    <row r="10" spans="1:21" s="63" customFormat="1" ht="9" customHeight="1" x14ac:dyDescent="0.25">
      <c r="A10" s="209"/>
      <c r="B10" s="210"/>
      <c r="C10" s="210"/>
      <c r="D10" s="211"/>
      <c r="E10" s="223"/>
      <c r="F10" s="213"/>
      <c r="G10" s="213"/>
      <c r="H10" s="214"/>
      <c r="I10" s="213"/>
      <c r="J10" s="224"/>
      <c r="K10" s="215" t="s">
        <v>59</v>
      </c>
      <c r="L10" s="225"/>
      <c r="M10" s="217" t="str">
        <f>UPPER(IF(OR(L10="a",L10="as"),K8,IF(OR(L10="b",L10="bs"),K12,)))</f>
        <v/>
      </c>
      <c r="N10" s="226"/>
      <c r="O10" s="227"/>
      <c r="P10" s="227"/>
      <c r="Q10" s="205"/>
      <c r="R10" s="206"/>
      <c r="S10" s="207"/>
      <c r="U10" s="218" t="str">
        <f>Birók!P24</f>
        <v xml:space="preserve"> </v>
      </c>
    </row>
    <row r="11" spans="1:21" s="63" customFormat="1" ht="9" customHeight="1" x14ac:dyDescent="0.25">
      <c r="A11" s="209">
        <v>3</v>
      </c>
      <c r="B11" s="197" t="str">
        <f>IF($E11="","",VLOOKUP($E11,'1Q ELO (4)'!$A$7:$M$30,12))</f>
        <v/>
      </c>
      <c r="C11" s="197" t="str">
        <f>IF($E11="","",VLOOKUP($E11,'1Q ELO (4)'!$A$7:$M$30,13))</f>
        <v/>
      </c>
      <c r="D11" s="198" t="str">
        <f>IF($E11="","",VLOOKUP($E11,'1Q ELO (4)'!$A$7:$M$30,5))</f>
        <v/>
      </c>
      <c r="E11" s="199"/>
      <c r="F11" s="220" t="str">
        <f>UPPER(IF($E11="","",VLOOKUP($E11,'1Q ELO (4)'!$A$7:$M$30,2)))</f>
        <v/>
      </c>
      <c r="G11" s="220" t="str">
        <f>IF($E11="","",VLOOKUP($E11,'1Q ELO (4)'!$A$7:$M$30,3))</f>
        <v/>
      </c>
      <c r="H11" s="220"/>
      <c r="I11" s="220" t="str">
        <f>IF($E11="","",VLOOKUP($E11,'1Q ELO (4)'!$A$7:$M$30,4))</f>
        <v/>
      </c>
      <c r="J11" s="201"/>
      <c r="K11" s="202"/>
      <c r="L11" s="228"/>
      <c r="M11" s="202"/>
      <c r="N11" s="227"/>
      <c r="O11" s="227"/>
      <c r="P11" s="227"/>
      <c r="Q11" s="205"/>
      <c r="R11" s="206"/>
      <c r="S11" s="207"/>
      <c r="U11" s="229" t="str">
        <f>Birók!P25</f>
        <v xml:space="preserve"> </v>
      </c>
    </row>
    <row r="12" spans="1:21" s="63" customFormat="1" ht="9" customHeight="1" x14ac:dyDescent="0.25">
      <c r="A12" s="209"/>
      <c r="B12" s="210"/>
      <c r="C12" s="210"/>
      <c r="D12" s="211"/>
      <c r="E12" s="223"/>
      <c r="F12" s="213"/>
      <c r="G12" s="213"/>
      <c r="H12" s="214"/>
      <c r="I12" s="215" t="s">
        <v>59</v>
      </c>
      <c r="J12" s="216"/>
      <c r="K12" s="217" t="str">
        <f>UPPER(IF(OR(J12="a",J12="as"),F11,IF(OR(J12="b",J12="bs"),F13,)))</f>
        <v/>
      </c>
      <c r="L12" s="230"/>
      <c r="M12" s="202"/>
      <c r="N12" s="227"/>
      <c r="O12" s="227"/>
      <c r="P12" s="227"/>
      <c r="Q12" s="205"/>
      <c r="R12" s="206"/>
      <c r="S12" s="207"/>
      <c r="U12" s="229" t="str">
        <f>Birók!P26</f>
        <v xml:space="preserve"> </v>
      </c>
    </row>
    <row r="13" spans="1:21" s="63" customFormat="1" ht="9" customHeight="1" x14ac:dyDescent="0.25">
      <c r="A13" s="209">
        <v>4</v>
      </c>
      <c r="B13" s="197" t="str">
        <f>IF($E13="","",VLOOKUP($E13,'1Q ELO (4)'!$A$7:$M$30,12))</f>
        <v/>
      </c>
      <c r="C13" s="197" t="str">
        <f>IF($E13="","",VLOOKUP($E13,'1Q ELO (4)'!$A$7:$M$30,13))</f>
        <v/>
      </c>
      <c r="D13" s="198" t="str">
        <f>IF($E13="","",VLOOKUP($E13,'1Q ELO (4)'!$A$7:$M$30,5))</f>
        <v/>
      </c>
      <c r="E13" s="199"/>
      <c r="F13" s="220" t="str">
        <f>UPPER(IF($E13="","",VLOOKUP($E13,'1Q ELO (4)'!$A$7:$M$30,2)))</f>
        <v/>
      </c>
      <c r="G13" s="220" t="str">
        <f>IF($E13="","",VLOOKUP($E13,'1Q ELO (4)'!$A$7:$M$30,3))</f>
        <v/>
      </c>
      <c r="H13" s="220"/>
      <c r="I13" s="220" t="str">
        <f>IF($E13="","",VLOOKUP($E13,'1Q ELO (4)'!$A$7:$M$30,4))</f>
        <v/>
      </c>
      <c r="J13" s="231"/>
      <c r="K13" s="202"/>
      <c r="L13" s="202"/>
      <c r="M13" s="202"/>
      <c r="N13" s="227"/>
      <c r="O13" s="227"/>
      <c r="P13" s="227"/>
      <c r="Q13" s="205"/>
      <c r="R13" s="206"/>
      <c r="S13" s="207"/>
      <c r="U13" s="229" t="str">
        <f>Birók!P27</f>
        <v xml:space="preserve"> </v>
      </c>
    </row>
    <row r="14" spans="1:21" s="63" customFormat="1" ht="9" customHeight="1" x14ac:dyDescent="0.25">
      <c r="A14" s="209"/>
      <c r="B14" s="210"/>
      <c r="C14" s="210"/>
      <c r="D14" s="211"/>
      <c r="E14" s="223"/>
      <c r="F14" s="202"/>
      <c r="G14" s="202"/>
      <c r="H14" s="232"/>
      <c r="I14" s="233"/>
      <c r="J14" s="224"/>
      <c r="K14" s="202"/>
      <c r="L14" s="202"/>
      <c r="M14" s="227"/>
      <c r="N14" s="205"/>
      <c r="O14" s="206"/>
      <c r="P14" s="207"/>
    </row>
    <row r="15" spans="1:21" s="63" customFormat="1" ht="9" customHeight="1" x14ac:dyDescent="0.25">
      <c r="A15" s="234">
        <v>5</v>
      </c>
      <c r="B15" s="197" t="str">
        <f>IF($E15="","",VLOOKUP($E15,'1Q ELO (4)'!$A$7:$M$30,12))</f>
        <v/>
      </c>
      <c r="C15" s="197" t="str">
        <f>IF($E15="","",VLOOKUP($E15,'1Q ELO (4)'!$A$7:$M$30,13))</f>
        <v/>
      </c>
      <c r="D15" s="198" t="str">
        <f>IF($E15="","",VLOOKUP($E15,'1Q ELO (4)'!$A$7:$M$30,5))</f>
        <v/>
      </c>
      <c r="E15" s="199"/>
      <c r="F15" s="235" t="str">
        <f>UPPER(IF($E15="","",VLOOKUP($E15,'1Q ELO (4)'!$A$7:$M$30,2)))</f>
        <v/>
      </c>
      <c r="G15" s="235" t="str">
        <f>IF($E15="","",VLOOKUP($E15,'1Q ELO (4)'!$A$7:$M$30,3))</f>
        <v/>
      </c>
      <c r="H15" s="235"/>
      <c r="I15" s="235" t="str">
        <f>IF($E15="","",VLOOKUP($E15,'1Q ELO (4)'!$A$7:$M$30,4))</f>
        <v/>
      </c>
      <c r="J15" s="236"/>
      <c r="K15" s="202"/>
      <c r="L15" s="202"/>
      <c r="M15" s="202"/>
      <c r="N15" s="227"/>
      <c r="O15" s="202"/>
      <c r="P15" s="227"/>
      <c r="Q15" s="205"/>
      <c r="R15" s="206"/>
      <c r="S15" s="207"/>
      <c r="U15" s="229" t="str">
        <f>Birók!P29</f>
        <v xml:space="preserve"> </v>
      </c>
    </row>
    <row r="16" spans="1:21" s="63" customFormat="1" ht="9" customHeight="1" x14ac:dyDescent="0.25">
      <c r="A16" s="209"/>
      <c r="B16" s="210"/>
      <c r="C16" s="210"/>
      <c r="D16" s="211"/>
      <c r="E16" s="223"/>
      <c r="F16" s="213"/>
      <c r="G16" s="213"/>
      <c r="H16" s="214"/>
      <c r="I16" s="215" t="s">
        <v>59</v>
      </c>
      <c r="J16" s="216"/>
      <c r="K16" s="217" t="str">
        <f>UPPER(IF(OR(J16="a",J16="as"),F15,IF(OR(J16="b",J16="bs"),F17,)))</f>
        <v/>
      </c>
      <c r="L16" s="217"/>
      <c r="M16" s="202"/>
      <c r="N16" s="227"/>
      <c r="O16" s="227"/>
      <c r="P16" s="227"/>
      <c r="Q16" s="205"/>
      <c r="R16" s="206"/>
      <c r="S16" s="207"/>
      <c r="U16" s="237" t="str">
        <f>Birók!P30</f>
        <v>Egyik sem</v>
      </c>
    </row>
    <row r="17" spans="1:19" s="63" customFormat="1" ht="9" customHeight="1" x14ac:dyDescent="0.25">
      <c r="A17" s="209">
        <v>6</v>
      </c>
      <c r="B17" s="197" t="str">
        <f>IF($E17="","",VLOOKUP($E17,'1Q ELO (4)'!$A$7:$M$30,12))</f>
        <v/>
      </c>
      <c r="C17" s="197" t="str">
        <f>IF($E17="","",VLOOKUP($E17,'1Q ELO (4)'!$A$7:$M$30,13))</f>
        <v/>
      </c>
      <c r="D17" s="198" t="str">
        <f>IF($E17="","",VLOOKUP($E17,'1Q ELO (4)'!$A$7:$M$30,5))</f>
        <v/>
      </c>
      <c r="E17" s="199"/>
      <c r="F17" s="220" t="str">
        <f>UPPER(IF($E17="","",VLOOKUP($E17,'1Q ELO (4)'!$A$7:$M$30,2)))</f>
        <v/>
      </c>
      <c r="G17" s="220" t="str">
        <f>IF($E17="","",VLOOKUP($E17,'1Q ELO (4)'!$A$7:$M$30,3))</f>
        <v/>
      </c>
      <c r="H17" s="220"/>
      <c r="I17" s="220" t="str">
        <f>IF($E17="","",VLOOKUP($E17,'1Q ELO (4)'!$A$7:$M$30,4))</f>
        <v/>
      </c>
      <c r="J17" s="221"/>
      <c r="K17" s="202"/>
      <c r="L17" s="222"/>
      <c r="M17" s="202"/>
      <c r="N17" s="227"/>
      <c r="O17" s="227"/>
      <c r="P17" s="227"/>
      <c r="Q17" s="205"/>
      <c r="R17" s="206"/>
      <c r="S17" s="207"/>
    </row>
    <row r="18" spans="1:19" s="63" customFormat="1" ht="9" customHeight="1" x14ac:dyDescent="0.25">
      <c r="A18" s="209"/>
      <c r="B18" s="210"/>
      <c r="C18" s="210"/>
      <c r="D18" s="211"/>
      <c r="E18" s="223"/>
      <c r="F18" s="213"/>
      <c r="G18" s="213"/>
      <c r="H18" s="214"/>
      <c r="I18" s="202"/>
      <c r="J18" s="224"/>
      <c r="K18" s="215" t="s">
        <v>59</v>
      </c>
      <c r="L18" s="225"/>
      <c r="M18" s="217" t="str">
        <f>UPPER(IF(OR(L18="a",L18="as"),K16,IF(OR(L18="b",L18="bs"),K20,)))</f>
        <v/>
      </c>
      <c r="N18" s="226"/>
      <c r="O18" s="227"/>
      <c r="P18" s="227"/>
      <c r="Q18" s="205"/>
      <c r="R18" s="206"/>
      <c r="S18" s="207"/>
    </row>
    <row r="19" spans="1:19" s="63" customFormat="1" ht="9" customHeight="1" x14ac:dyDescent="0.25">
      <c r="A19" s="209">
        <v>7</v>
      </c>
      <c r="B19" s="197" t="str">
        <f>IF($E19="","",VLOOKUP($E19,'1Q ELO (4)'!$A$7:$M$30,12))</f>
        <v/>
      </c>
      <c r="C19" s="197" t="str">
        <f>IF($E19="","",VLOOKUP($E19,'1Q ELO (4)'!$A$7:$M$30,13))</f>
        <v/>
      </c>
      <c r="D19" s="198" t="str">
        <f>IF($E19="","",VLOOKUP($E19,'1Q ELO (4)'!$A$7:$M$30,5))</f>
        <v/>
      </c>
      <c r="E19" s="199"/>
      <c r="F19" s="220" t="str">
        <f>UPPER(IF($E19="","",VLOOKUP($E19,'1Q ELO (4)'!$A$7:$M$30,2)))</f>
        <v/>
      </c>
      <c r="G19" s="220" t="str">
        <f>IF($E19="","",VLOOKUP($E19,'1Q ELO (4)'!$A$7:$M$30,3))</f>
        <v/>
      </c>
      <c r="H19" s="220"/>
      <c r="I19" s="220" t="str">
        <f>IF($E19="","",VLOOKUP($E19,'1Q ELO (4)'!$A$7:$M$30,4))</f>
        <v/>
      </c>
      <c r="J19" s="201"/>
      <c r="K19" s="202"/>
      <c r="L19" s="228"/>
      <c r="M19" s="202"/>
      <c r="N19" s="227"/>
      <c r="O19" s="227"/>
      <c r="P19" s="227"/>
      <c r="Q19" s="205"/>
      <c r="R19" s="206"/>
      <c r="S19" s="207"/>
    </row>
    <row r="20" spans="1:19" s="63" customFormat="1" ht="9" customHeight="1" x14ac:dyDescent="0.25">
      <c r="A20" s="209"/>
      <c r="B20" s="210"/>
      <c r="C20" s="210"/>
      <c r="D20" s="211"/>
      <c r="E20" s="212"/>
      <c r="F20" s="213"/>
      <c r="G20" s="213"/>
      <c r="H20" s="214"/>
      <c r="I20" s="215" t="s">
        <v>59</v>
      </c>
      <c r="J20" s="216"/>
      <c r="K20" s="217" t="str">
        <f>UPPER(IF(OR(J20="a",J20="as"),F19,IF(OR(J20="b",J20="bs"),F21,)))</f>
        <v/>
      </c>
      <c r="L20" s="230"/>
      <c r="M20" s="202"/>
      <c r="N20" s="227"/>
      <c r="O20" s="227"/>
      <c r="P20" s="227"/>
      <c r="Q20" s="205"/>
      <c r="R20" s="206"/>
      <c r="S20" s="207"/>
    </row>
    <row r="21" spans="1:19" s="63" customFormat="1" ht="9" customHeight="1" x14ac:dyDescent="0.25">
      <c r="A21" s="209">
        <v>8</v>
      </c>
      <c r="B21" s="197" t="str">
        <f>IF($E21="","",VLOOKUP($E21,'1Q ELO (4)'!$A$7:$M$30,12))</f>
        <v/>
      </c>
      <c r="C21" s="197" t="str">
        <f>IF($E21="","",VLOOKUP($E21,'1Q ELO (4)'!$A$7:$M$30,13))</f>
        <v/>
      </c>
      <c r="D21" s="198" t="str">
        <f>IF($E21="","",VLOOKUP($E21,'1Q ELO (4)'!$A$7:$M$30,5))</f>
        <v/>
      </c>
      <c r="E21" s="199"/>
      <c r="F21" s="220" t="str">
        <f>UPPER(IF($E21="","",VLOOKUP($E21,'1Q ELO (4)'!$A$7:$M$30,2)))</f>
        <v/>
      </c>
      <c r="G21" s="220" t="str">
        <f>IF($E21="","",VLOOKUP($E21,'1Q ELO (4)'!$A$7:$M$30,3))</f>
        <v/>
      </c>
      <c r="H21" s="220"/>
      <c r="I21" s="220" t="str">
        <f>IF($E21="","",VLOOKUP($E21,'1Q ELO (4)'!$A$7:$M$30,4))</f>
        <v/>
      </c>
      <c r="J21" s="231"/>
      <c r="K21" s="202"/>
      <c r="L21" s="202"/>
      <c r="M21" s="202"/>
      <c r="N21" s="227"/>
      <c r="O21" s="227"/>
      <c r="P21" s="227"/>
      <c r="Q21" s="205"/>
      <c r="R21" s="206"/>
      <c r="S21" s="207"/>
    </row>
    <row r="22" spans="1:19" s="63" customFormat="1" ht="9" customHeight="1" x14ac:dyDescent="0.25">
      <c r="A22" s="209"/>
      <c r="B22" s="197"/>
      <c r="C22" s="238"/>
      <c r="D22" s="239"/>
      <c r="E22" s="240"/>
      <c r="F22" s="241"/>
      <c r="G22" s="241"/>
      <c r="H22" s="241"/>
      <c r="I22" s="241"/>
      <c r="J22" s="236"/>
      <c r="K22" s="202"/>
      <c r="L22" s="202"/>
      <c r="M22" s="202"/>
      <c r="N22" s="227"/>
      <c r="O22" s="227"/>
      <c r="P22" s="227"/>
      <c r="Q22" s="205"/>
      <c r="R22" s="206"/>
      <c r="S22" s="207"/>
    </row>
    <row r="23" spans="1:19" s="63" customFormat="1" ht="9" customHeight="1" x14ac:dyDescent="0.25">
      <c r="A23" s="242" t="s">
        <v>54</v>
      </c>
      <c r="B23" s="243"/>
      <c r="C23" s="243"/>
      <c r="D23" s="244"/>
      <c r="E23" s="245" t="s">
        <v>60</v>
      </c>
      <c r="F23" s="246" t="s">
        <v>61</v>
      </c>
      <c r="G23" s="245"/>
      <c r="H23" s="245"/>
      <c r="I23" s="247"/>
      <c r="J23" s="245" t="s">
        <v>60</v>
      </c>
      <c r="K23" s="246" t="s">
        <v>62</v>
      </c>
      <c r="L23" s="248"/>
      <c r="M23" s="246" t="s">
        <v>63</v>
      </c>
      <c r="N23" s="249"/>
      <c r="O23" s="250" t="s">
        <v>64</v>
      </c>
      <c r="P23" s="250"/>
      <c r="Q23" s="251"/>
      <c r="R23" s="252"/>
    </row>
    <row r="24" spans="1:19" s="63" customFormat="1" ht="9" customHeight="1" x14ac:dyDescent="0.25">
      <c r="A24" s="253" t="s">
        <v>65</v>
      </c>
      <c r="B24" s="254"/>
      <c r="C24" s="255"/>
      <c r="D24" s="256"/>
      <c r="E24" s="257">
        <v>1</v>
      </c>
      <c r="F24" s="258" t="str">
        <f>IF(E24&gt;$R$31,,UPPER(VLOOKUP(E24,'1Q ELO (4)'!$A$7:$O$134,2)))</f>
        <v/>
      </c>
      <c r="G24" s="259"/>
      <c r="H24" s="258"/>
      <c r="I24" s="260"/>
      <c r="J24" s="261" t="s">
        <v>66</v>
      </c>
      <c r="K24" s="262"/>
      <c r="L24" s="263"/>
      <c r="M24" s="262"/>
      <c r="N24" s="264"/>
      <c r="O24" s="265" t="s">
        <v>67</v>
      </c>
      <c r="P24" s="266"/>
      <c r="Q24" s="266"/>
      <c r="R24" s="267"/>
    </row>
    <row r="25" spans="1:19" s="63" customFormat="1" ht="9" customHeight="1" x14ac:dyDescent="0.25">
      <c r="A25" s="268" t="s">
        <v>68</v>
      </c>
      <c r="B25" s="269"/>
      <c r="C25" s="270"/>
      <c r="D25" s="271"/>
      <c r="E25" s="257">
        <v>2</v>
      </c>
      <c r="F25" s="258" t="str">
        <f>IF(E25&gt;$R$31,,UPPER(VLOOKUP(E25,'1Q ELO (4)'!$A$7:$O$134,2)))</f>
        <v/>
      </c>
      <c r="G25" s="259"/>
      <c r="H25" s="258"/>
      <c r="I25" s="260"/>
      <c r="J25" s="261" t="s">
        <v>69</v>
      </c>
      <c r="K25" s="262"/>
      <c r="L25" s="263"/>
      <c r="M25" s="262"/>
      <c r="N25" s="264"/>
      <c r="O25" s="272"/>
      <c r="P25" s="273"/>
      <c r="Q25" s="269"/>
      <c r="R25" s="274"/>
    </row>
    <row r="26" spans="1:19" s="63" customFormat="1" ht="9" customHeight="1" x14ac:dyDescent="0.25">
      <c r="A26" s="275"/>
      <c r="B26" s="276"/>
      <c r="C26" s="277"/>
      <c r="D26" s="278"/>
      <c r="E26" s="257"/>
      <c r="F26" s="258"/>
      <c r="G26" s="259"/>
      <c r="H26" s="258"/>
      <c r="I26" s="260"/>
      <c r="J26" s="261" t="s">
        <v>70</v>
      </c>
      <c r="K26" s="262"/>
      <c r="L26" s="263"/>
      <c r="M26" s="262"/>
      <c r="N26" s="264"/>
      <c r="O26" s="265" t="s">
        <v>71</v>
      </c>
      <c r="P26" s="266"/>
      <c r="Q26" s="266"/>
      <c r="R26" s="267"/>
    </row>
    <row r="27" spans="1:19" s="63" customFormat="1" ht="9" customHeight="1" x14ac:dyDescent="0.25">
      <c r="A27" s="279"/>
      <c r="B27" s="182"/>
      <c r="C27" s="182"/>
      <c r="D27" s="280"/>
      <c r="E27" s="257"/>
      <c r="F27" s="258"/>
      <c r="G27" s="259"/>
      <c r="H27" s="258"/>
      <c r="I27" s="260"/>
      <c r="J27" s="261" t="s">
        <v>72</v>
      </c>
      <c r="K27" s="262"/>
      <c r="L27" s="263"/>
      <c r="M27" s="262"/>
      <c r="N27" s="264"/>
      <c r="O27" s="262"/>
      <c r="P27" s="263"/>
      <c r="Q27" s="262"/>
      <c r="R27" s="264"/>
    </row>
    <row r="28" spans="1:19" s="63" customFormat="1" ht="9" customHeight="1" x14ac:dyDescent="0.25">
      <c r="A28" s="281"/>
      <c r="B28" s="282"/>
      <c r="C28" s="282"/>
      <c r="D28" s="283"/>
      <c r="E28" s="257"/>
      <c r="F28" s="258"/>
      <c r="G28" s="259"/>
      <c r="H28" s="258"/>
      <c r="I28" s="260"/>
      <c r="J28" s="261" t="s">
        <v>73</v>
      </c>
      <c r="K28" s="262"/>
      <c r="L28" s="263"/>
      <c r="M28" s="262"/>
      <c r="N28" s="264"/>
      <c r="O28" s="269"/>
      <c r="P28" s="273"/>
      <c r="Q28" s="269"/>
      <c r="R28" s="274"/>
    </row>
    <row r="29" spans="1:19" s="63" customFormat="1" ht="9" customHeight="1" x14ac:dyDescent="0.25">
      <c r="A29" s="284"/>
      <c r="B29" s="19"/>
      <c r="C29" s="182"/>
      <c r="D29" s="280"/>
      <c r="E29" s="257"/>
      <c r="F29" s="258"/>
      <c r="G29" s="259"/>
      <c r="H29" s="258"/>
      <c r="I29" s="260"/>
      <c r="J29" s="261" t="s">
        <v>74</v>
      </c>
      <c r="K29" s="262"/>
      <c r="L29" s="263"/>
      <c r="M29" s="262"/>
      <c r="N29" s="264"/>
      <c r="O29" s="265" t="s">
        <v>34</v>
      </c>
      <c r="P29" s="266"/>
      <c r="Q29" s="266"/>
      <c r="R29" s="267"/>
    </row>
    <row r="30" spans="1:19" s="63" customFormat="1" ht="9" customHeight="1" x14ac:dyDescent="0.25">
      <c r="A30" s="284"/>
      <c r="B30" s="19"/>
      <c r="C30" s="285"/>
      <c r="D30" s="286"/>
      <c r="E30" s="257"/>
      <c r="F30" s="258"/>
      <c r="G30" s="259"/>
      <c r="H30" s="258"/>
      <c r="I30" s="260"/>
      <c r="J30" s="261" t="s">
        <v>75</v>
      </c>
      <c r="K30" s="262"/>
      <c r="L30" s="263"/>
      <c r="M30" s="262"/>
      <c r="N30" s="264"/>
      <c r="O30" s="262"/>
      <c r="P30" s="263"/>
      <c r="Q30" s="262"/>
      <c r="R30" s="264"/>
    </row>
    <row r="31" spans="1:19" s="63" customFormat="1" ht="9" customHeight="1" x14ac:dyDescent="0.25">
      <c r="A31" s="287"/>
      <c r="B31" s="288"/>
      <c r="C31" s="289"/>
      <c r="D31" s="290"/>
      <c r="E31" s="291"/>
      <c r="F31" s="292"/>
      <c r="G31" s="293"/>
      <c r="H31" s="292"/>
      <c r="I31" s="294"/>
      <c r="J31" s="295" t="s">
        <v>76</v>
      </c>
      <c r="K31" s="269"/>
      <c r="L31" s="273"/>
      <c r="M31" s="269"/>
      <c r="N31" s="274"/>
      <c r="O31" s="269">
        <f>R4</f>
        <v>0</v>
      </c>
      <c r="P31" s="273"/>
      <c r="Q31" s="269"/>
      <c r="R31" s="296">
        <f>MIN(6,'1Q ELO (4)'!O5)</f>
        <v>6</v>
      </c>
    </row>
    <row r="32" spans="1:19" s="63" customFormat="1" ht="9" customHeight="1" x14ac:dyDescent="0.25"/>
    <row r="33" s="63" customFormat="1" ht="9" customHeight="1" x14ac:dyDescent="0.25"/>
    <row r="34" s="63" customFormat="1" ht="9" customHeight="1" x14ac:dyDescent="0.25"/>
    <row r="35" s="63" customFormat="1" ht="9" customHeight="1" x14ac:dyDescent="0.25"/>
    <row r="36" s="63" customFormat="1" ht="9" customHeight="1" x14ac:dyDescent="0.25"/>
    <row r="37" s="63" customFormat="1" ht="9" customHeight="1" x14ac:dyDescent="0.25"/>
    <row r="38" s="63" customFormat="1" ht="9" customHeight="1" x14ac:dyDescent="0.25"/>
    <row r="39" s="63" customFormat="1" ht="9" customHeight="1" x14ac:dyDescent="0.25"/>
    <row r="40" s="63" customFormat="1" ht="9" customHeight="1" x14ac:dyDescent="0.25"/>
    <row r="41" s="63" customFormat="1" ht="9" customHeight="1" x14ac:dyDescent="0.25"/>
    <row r="42" s="63" customFormat="1" ht="9" customHeight="1" x14ac:dyDescent="0.25"/>
    <row r="43" s="63" customFormat="1" ht="9" customHeight="1" x14ac:dyDescent="0.25"/>
    <row r="44" s="63" customFormat="1" ht="9" customHeight="1" x14ac:dyDescent="0.25"/>
    <row r="45" s="63" customFormat="1" ht="9" customHeight="1" x14ac:dyDescent="0.25"/>
    <row r="46" s="63" customFormat="1" ht="9" customHeight="1" x14ac:dyDescent="0.25"/>
    <row r="47" s="63" customFormat="1" ht="9" customHeight="1" x14ac:dyDescent="0.25"/>
    <row r="48" s="63" customFormat="1" ht="9" customHeight="1" x14ac:dyDescent="0.25"/>
    <row r="49" s="63" customFormat="1" ht="9" customHeight="1" x14ac:dyDescent="0.25"/>
    <row r="50" s="63" customFormat="1" ht="9" customHeight="1" x14ac:dyDescent="0.25"/>
    <row r="51" s="63" customFormat="1" ht="9" customHeight="1" x14ac:dyDescent="0.25"/>
    <row r="52" s="63" customFormat="1" ht="9" customHeight="1" x14ac:dyDescent="0.25"/>
    <row r="53" s="63" customFormat="1" ht="9" customHeight="1" x14ac:dyDescent="0.25"/>
    <row r="54" s="63" customFormat="1" ht="9" customHeight="1" x14ac:dyDescent="0.25"/>
    <row r="55" s="63" customFormat="1" ht="9" customHeight="1" x14ac:dyDescent="0.25"/>
    <row r="56" s="63" customFormat="1" ht="9" customHeight="1" x14ac:dyDescent="0.25"/>
    <row r="57" s="63" customFormat="1" ht="9" customHeight="1" x14ac:dyDescent="0.25"/>
    <row r="58" s="63" customFormat="1" ht="9" customHeight="1" x14ac:dyDescent="0.25"/>
    <row r="59" s="63" customFormat="1" ht="9" customHeight="1" x14ac:dyDescent="0.25"/>
    <row r="60" s="63" customFormat="1" ht="9" customHeight="1" x14ac:dyDescent="0.25"/>
    <row r="61" s="63" customFormat="1" ht="9" customHeight="1" x14ac:dyDescent="0.25"/>
    <row r="62" s="63" customFormat="1" ht="9" customHeight="1" x14ac:dyDescent="0.25"/>
    <row r="63" s="63" customFormat="1" ht="9" customHeight="1" x14ac:dyDescent="0.25"/>
    <row r="64" s="63" customFormat="1" ht="9" customHeight="1" x14ac:dyDescent="0.25"/>
    <row r="65" spans="10:18" s="63" customFormat="1" ht="9" customHeight="1" x14ac:dyDescent="0.25"/>
    <row r="66" spans="10:18" s="63" customFormat="1" ht="9" customHeight="1" x14ac:dyDescent="0.25"/>
    <row r="67" spans="10:18" s="63" customFormat="1" ht="9" customHeight="1" x14ac:dyDescent="0.25"/>
    <row r="68" spans="10:18" s="63" customFormat="1" ht="9" customHeight="1" x14ac:dyDescent="0.25"/>
    <row r="69" spans="10:18" s="63" customFormat="1" ht="9" customHeight="1" x14ac:dyDescent="0.25">
      <c r="J69" s="163"/>
      <c r="L69" s="163"/>
      <c r="N69" s="164"/>
      <c r="P69" s="163"/>
      <c r="R69" s="164"/>
    </row>
    <row r="70" spans="10:18" s="63" customFormat="1" ht="9" customHeight="1" x14ac:dyDescent="0.25">
      <c r="J70" s="163"/>
      <c r="L70" s="163"/>
      <c r="N70" s="164"/>
      <c r="P70" s="163"/>
      <c r="R70" s="164"/>
    </row>
    <row r="71" spans="10:18" s="10" customFormat="1" ht="6.75" customHeight="1" x14ac:dyDescent="0.25">
      <c r="J71" s="163"/>
      <c r="L71" s="163"/>
      <c r="N71" s="164"/>
      <c r="P71" s="163"/>
      <c r="R71" s="164"/>
    </row>
    <row r="72" spans="10:18" s="21" customFormat="1" ht="10.5" customHeight="1" x14ac:dyDescent="0.25">
      <c r="J72" s="163"/>
      <c r="L72" s="163"/>
      <c r="N72" s="164"/>
      <c r="P72" s="163"/>
      <c r="R72" s="164"/>
    </row>
    <row r="73" spans="10:18" s="21" customFormat="1" ht="9" customHeight="1" x14ac:dyDescent="0.25">
      <c r="J73" s="163"/>
      <c r="L73" s="163"/>
      <c r="N73" s="164"/>
      <c r="P73" s="163"/>
      <c r="R73" s="164"/>
    </row>
    <row r="74" spans="10:18" s="21" customFormat="1" ht="9" customHeight="1" x14ac:dyDescent="0.25">
      <c r="J74" s="163"/>
      <c r="L74" s="163"/>
      <c r="N74" s="164"/>
      <c r="P74" s="163"/>
      <c r="R74" s="164"/>
    </row>
    <row r="75" spans="10:18" s="21" customFormat="1" ht="9" customHeight="1" x14ac:dyDescent="0.25">
      <c r="J75" s="163"/>
      <c r="L75" s="163"/>
      <c r="N75" s="164"/>
      <c r="P75" s="163"/>
      <c r="R75" s="164"/>
    </row>
    <row r="76" spans="10:18" s="21" customFormat="1" ht="9" customHeight="1" x14ac:dyDescent="0.25">
      <c r="J76" s="163"/>
      <c r="L76" s="163"/>
      <c r="N76" s="164"/>
      <c r="P76" s="163"/>
      <c r="R76" s="164"/>
    </row>
    <row r="77" spans="10:18" s="21" customFormat="1" ht="9" customHeight="1" x14ac:dyDescent="0.25">
      <c r="J77" s="163"/>
      <c r="L77" s="163"/>
      <c r="N77" s="164"/>
      <c r="P77" s="163"/>
      <c r="R77" s="164"/>
    </row>
    <row r="78" spans="10:18" s="21" customFormat="1" ht="9" customHeight="1" x14ac:dyDescent="0.25">
      <c r="J78" s="163"/>
      <c r="L78" s="163"/>
      <c r="N78" s="164"/>
      <c r="P78" s="163"/>
      <c r="R78" s="164"/>
    </row>
    <row r="79" spans="10:18" s="21" customFormat="1" ht="9" customHeight="1" x14ac:dyDescent="0.25">
      <c r="J79" s="163"/>
      <c r="L79" s="163"/>
      <c r="N79" s="164"/>
      <c r="P79" s="163"/>
      <c r="R79" s="164"/>
    </row>
    <row r="80" spans="10:18" s="21" customFormat="1" ht="9" customHeight="1" x14ac:dyDescent="0.25">
      <c r="J80" s="163"/>
      <c r="L80" s="163"/>
      <c r="N80" s="164"/>
      <c r="P80" s="163"/>
      <c r="R80" s="164"/>
    </row>
  </sheetData>
  <mergeCells count="1">
    <mergeCell ref="A4:C4"/>
  </mergeCells>
  <conditionalFormatting sqref="B22">
    <cfRule type="cellIs" dxfId="712" priority="4" operator="equal">
      <formula>"QA"</formula>
    </cfRule>
    <cfRule type="cellIs" dxfId="711" priority="5" operator="equal">
      <formula>"DA"</formula>
    </cfRule>
  </conditionalFormatting>
  <conditionalFormatting sqref="E7 E13 E15 E17 E19">
    <cfRule type="expression" dxfId="710" priority="2">
      <formula>$E7&lt;5</formula>
    </cfRule>
  </conditionalFormatting>
  <conditionalFormatting sqref="H7 H9 H11 H13 H15 H17 H19 H21">
    <cfRule type="expression" dxfId="709" priority="11">
      <formula>AND($E7&lt;9,$C7&gt;0)</formula>
    </cfRule>
  </conditionalFormatting>
  <conditionalFormatting sqref="I8 K10 I12 I16 K18 I20">
    <cfRule type="expression" dxfId="708" priority="8">
      <formula>AND($O$1="CU",I8="Umpire")</formula>
    </cfRule>
    <cfRule type="expression" dxfId="707" priority="9">
      <formula>AND($O$1="CU",I8&lt;&gt;"Umpire",J8&lt;&gt;"")</formula>
    </cfRule>
    <cfRule type="expression" dxfId="706" priority="10">
      <formula>AND($O$1="CU",I8&lt;&gt;"Umpire")</formula>
    </cfRule>
  </conditionalFormatting>
  <conditionalFormatting sqref="J8 L10 J12 J16 L18 J20 R31">
    <cfRule type="expression" dxfId="705" priority="3">
      <formula>$O$1="CU"</formula>
    </cfRule>
  </conditionalFormatting>
  <conditionalFormatting sqref="K8 M10 K12 K16 M18 K20">
    <cfRule type="expression" dxfId="704" priority="6">
      <formula>J8="as"</formula>
    </cfRule>
    <cfRule type="expression" dxfId="703" priority="7">
      <formula>J8="bs"</formula>
    </cfRule>
  </conditionalFormatting>
  <dataValidations count="1">
    <dataValidation type="list" allowBlank="1" showInputMessage="1" sqref="I8 K10 I12 I16 K18 I20" xr:uid="{00000000-0002-0000-3C00-000000000000}">
      <formula1>$U$7:$U$16</formula1>
      <formula2>0</formula2>
    </dataValidation>
  </dataValidations>
  <printOptions horizontalCentered="1"/>
  <pageMargins left="0.35" right="0.35" top="0.390277777777778" bottom="0.390277777777778" header="0.511811023622047" footer="0.511811023622047"/>
  <pageSetup paperSize="9" orientation="portrait" horizontalDpi="300" verticalDpi="300"/>
  <drawing r:id="rId1"/>
  <legacyDrawing r:id="rId2"/>
  <mc:AlternateContent xmlns:mc="http://schemas.openxmlformats.org/markup-compatibility/2006">
    <mc:Choice Requires="x14">
      <controls>
        <mc:AlternateContent xmlns:mc="http://schemas.openxmlformats.org/markup-compatibility/2006">
          <mc:Choice Requires="x14">
            <control shapeId="62466" r:id="rId3" name="Button 1">
              <controlPr defaultSize="0" autoPict="0">
                <anchor moveWithCells="1" sizeWithCells="1">
                  <from>
                    <xdr:col>12</xdr:col>
                    <xdr:colOff>533400</xdr:colOff>
                    <xdr:row>0</xdr:row>
                    <xdr:rowOff>7620</xdr:rowOff>
                  </from>
                  <to>
                    <xdr:col>14</xdr:col>
                    <xdr:colOff>373380</xdr:colOff>
                    <xdr:row>1</xdr:row>
                    <xdr:rowOff>45720</xdr:rowOff>
                  </to>
                </anchor>
              </controlPr>
            </control>
          </mc:Choice>
        </mc:AlternateContent>
        <mc:AlternateContent xmlns:mc="http://schemas.openxmlformats.org/markup-compatibility/2006">
          <mc:Choice Requires="x14">
            <control shapeId="62465" r:id="rId4" name="Button 2">
              <controlPr defaultSize="0" autoPict="0">
                <anchor moveWithCells="1" sizeWithCells="1">
                  <from>
                    <xdr:col>12</xdr:col>
                    <xdr:colOff>518160</xdr:colOff>
                    <xdr:row>0</xdr:row>
                    <xdr:rowOff>182880</xdr:rowOff>
                  </from>
                  <to>
                    <xdr:col>14</xdr:col>
                    <xdr:colOff>373380</xdr:colOff>
                    <xdr:row>1</xdr:row>
                    <xdr:rowOff>60960</xdr:rowOff>
                  </to>
                </anchor>
              </controlPr>
            </control>
          </mc:Choice>
        </mc:AlternateContent>
        <mc:AlternateContent xmlns:mc="http://schemas.openxmlformats.org/markup-compatibility/2006">
          <mc:Choice Requires="x14">
            <control shapeId="62468" r:id="rId5" name="Button 4">
              <controlPr defaultSize="0" autoFill="0" autoPict="0" altText="Legyen bíró">
                <anchor moveWithCells="1">
                  <from>
                    <xdr:col>12</xdr:col>
                    <xdr:colOff>662940</xdr:colOff>
                    <xdr:row>0</xdr:row>
                    <xdr:rowOff>7620</xdr:rowOff>
                  </from>
                  <to>
                    <xdr:col>14</xdr:col>
                    <xdr:colOff>464820</xdr:colOff>
                    <xdr:row>1</xdr:row>
                    <xdr:rowOff>-60960</xdr:rowOff>
                  </to>
                </anchor>
              </controlPr>
            </control>
          </mc:Choice>
        </mc:AlternateContent>
        <mc:AlternateContent xmlns:mc="http://schemas.openxmlformats.org/markup-compatibility/2006">
          <mc:Choice Requires="x14">
            <control shapeId="62469" r:id="rId6" name="Button 5">
              <controlPr defaultSize="0" autoFill="0" autoPict="0" altText="Nincs bíró">
                <anchor moveWithCells="1">
                  <from>
                    <xdr:col>12</xdr:col>
                    <xdr:colOff>647700</xdr:colOff>
                    <xdr:row>0</xdr:row>
                    <xdr:rowOff>228600</xdr:rowOff>
                  </from>
                  <to>
                    <xdr:col>14</xdr:col>
                    <xdr:colOff>464820</xdr:colOff>
                    <xdr:row>1</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54</TotalTime>
  <Application>Microsoft Excel</Application>
  <DocSecurity>0</DocSecurity>
  <ScaleCrop>false</ScaleCrop>
  <HeadingPairs>
    <vt:vector size="4" baseType="variant">
      <vt:variant>
        <vt:lpstr>Munkalapok</vt:lpstr>
      </vt:variant>
      <vt:variant>
        <vt:i4>135</vt:i4>
      </vt:variant>
      <vt:variant>
        <vt:lpstr>Névvel ellátott tartományok</vt:lpstr>
      </vt:variant>
      <vt:variant>
        <vt:i4>168</vt:i4>
      </vt:variant>
    </vt:vector>
  </HeadingPairs>
  <TitlesOfParts>
    <vt:vector size="303" baseType="lpstr">
      <vt:lpstr>Altalanos</vt:lpstr>
      <vt:lpstr>Birók</vt:lpstr>
      <vt:lpstr>1Q ELO</vt:lpstr>
      <vt:lpstr>1Q 8&gt;2</vt:lpstr>
      <vt:lpstr>1Q 8&gt;4</vt:lpstr>
      <vt:lpstr>1Q 16&gt;4</vt:lpstr>
      <vt:lpstr>1MD ELO</vt:lpstr>
      <vt:lpstr>1E3</vt:lpstr>
      <vt:lpstr>U8_Fiú-B</vt:lpstr>
      <vt:lpstr>1E5</vt:lpstr>
      <vt:lpstr>1E6</vt:lpstr>
      <vt:lpstr>1E7</vt:lpstr>
      <vt:lpstr>1E8</vt:lpstr>
      <vt:lpstr>1MD 8</vt:lpstr>
      <vt:lpstr>1MD 16</vt:lpstr>
      <vt:lpstr>1MD 32</vt:lpstr>
      <vt:lpstr>1MD 64</vt:lpstr>
      <vt:lpstr>1D ELO</vt:lpstr>
      <vt:lpstr>1D 8</vt:lpstr>
      <vt:lpstr>1D 16</vt:lpstr>
      <vt:lpstr>1D 32</vt:lpstr>
      <vt:lpstr>1Q ELO (2)</vt:lpstr>
      <vt:lpstr>1Q 8&gt;2 (2)</vt:lpstr>
      <vt:lpstr>1Q 8&gt;4 (2)</vt:lpstr>
      <vt:lpstr>1Q 16&gt;4 (2)</vt:lpstr>
      <vt:lpstr>1MD ELO (2)</vt:lpstr>
      <vt:lpstr>U8_Lány-B</vt:lpstr>
      <vt:lpstr>1MD ELO (6)</vt:lpstr>
      <vt:lpstr>U9_Fiú-A</vt:lpstr>
      <vt:lpstr>1MD ELO (7)</vt:lpstr>
      <vt:lpstr>U9_Fiú-B</vt:lpstr>
      <vt:lpstr>1MD ELO (8)</vt:lpstr>
      <vt:lpstr>U9_Lány-B</vt:lpstr>
      <vt:lpstr>1MD ELO (9)</vt:lpstr>
      <vt:lpstr>U11_Fiú-A</vt:lpstr>
      <vt:lpstr>1MD ELO (10)</vt:lpstr>
      <vt:lpstr>U11_Fiú-B</vt:lpstr>
      <vt:lpstr>1MD ELO (11)</vt:lpstr>
      <vt:lpstr>U11_Lány-B</vt:lpstr>
      <vt:lpstr>1MD ELO (12)</vt:lpstr>
      <vt:lpstr>U12_Fiú-B</vt:lpstr>
      <vt:lpstr>1MD ELO (13)</vt:lpstr>
      <vt:lpstr>U12_Lány-B</vt:lpstr>
      <vt:lpstr>1MD ELO (14)</vt:lpstr>
      <vt:lpstr>U14_Fiú-B</vt:lpstr>
      <vt:lpstr>1MD ELO (15)</vt:lpstr>
      <vt:lpstr>U14_Lány-A</vt:lpstr>
      <vt:lpstr>1MD ELO (16)</vt:lpstr>
      <vt:lpstr>U14_Lány-B</vt:lpstr>
      <vt:lpstr>1MD ELO (17)</vt:lpstr>
      <vt:lpstr>U16_Fiú-B</vt:lpstr>
      <vt:lpstr>1MD ELO (18)</vt:lpstr>
      <vt:lpstr>U16_Lány-B</vt:lpstr>
      <vt:lpstr>1MD ELO (19)</vt:lpstr>
      <vt:lpstr>U18_Fiú-A</vt:lpstr>
      <vt:lpstr>1MD ELO (20)</vt:lpstr>
      <vt:lpstr>U18_Fiú-B</vt:lpstr>
      <vt:lpstr>1MD ELO (21)</vt:lpstr>
      <vt:lpstr>U18_Lány-B</vt:lpstr>
      <vt:lpstr>1MD ELO (22)</vt:lpstr>
      <vt:lpstr>U18+_Fiú-A</vt:lpstr>
      <vt:lpstr>1MD ELO (23)</vt:lpstr>
      <vt:lpstr>U18+_Fiú-B</vt:lpstr>
      <vt:lpstr>1MD ELO (24)</vt:lpstr>
      <vt:lpstr>U18+_Lány-B</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ELO'!Nyomtatási_cím</vt:lpstr>
      <vt:lpstr>'1MD ELO (10)'!Nyomtatási_cím</vt:lpstr>
      <vt:lpstr>'1MD ELO (11)'!Nyomtatási_cím</vt:lpstr>
      <vt:lpstr>'1MD ELO (12)'!Nyomtatási_cím</vt:lpstr>
      <vt:lpstr>'1MD ELO (13)'!Nyomtatási_cím</vt:lpstr>
      <vt:lpstr>'1MD ELO (14)'!Nyomtatási_cím</vt:lpstr>
      <vt:lpstr>'1MD ELO (15)'!Nyomtatási_cím</vt:lpstr>
      <vt:lpstr>'1MD ELO (16)'!Nyomtatási_cím</vt:lpstr>
      <vt:lpstr>'1MD ELO (17)'!Nyomtatási_cím</vt:lpstr>
      <vt:lpstr>'1MD ELO (18)'!Nyomtatási_cím</vt:lpstr>
      <vt:lpstr>'1MD ELO (19)'!Nyomtatási_cím</vt:lpstr>
      <vt:lpstr>'1MD ELO (2)'!Nyomtatási_cím</vt:lpstr>
      <vt:lpstr>'1MD ELO (20)'!Nyomtatási_cím</vt:lpstr>
      <vt:lpstr>'1MD ELO (21)'!Nyomtatási_cím</vt:lpstr>
      <vt:lpstr>'1MD ELO (22)'!Nyomtatási_cím</vt:lpstr>
      <vt:lpstr>'1MD ELO (23)'!Nyomtatási_cím</vt:lpstr>
      <vt:lpstr>'1MD ELO (24)'!Nyomtatási_cím</vt:lpstr>
      <vt:lpstr>'1MD ELO (3)'!Nyomtatási_cím</vt:lpstr>
      <vt:lpstr>'1MD ELO (4)'!Nyomtatási_cím</vt:lpstr>
      <vt:lpstr>'1MD ELO (5)'!Nyomtatási_cím</vt:lpstr>
      <vt:lpstr>'1MD ELO (6)'!Nyomtatási_cím</vt:lpstr>
      <vt:lpstr>'1MD ELO (7)'!Nyomtatási_cím</vt:lpstr>
      <vt:lpstr>'1MD ELO (8)'!Nyomtatási_cím</vt:lpstr>
      <vt:lpstr>'1MD ELO (9)'!Nyomtatási_cím</vt:lpstr>
      <vt:lpstr>'1Q ELO'!Nyomtatási_cím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 (3)'!Nyomtatási_terület</vt:lpstr>
      <vt:lpstr>'1E3 (4)'!Nyomtatási_terület</vt:lpstr>
      <vt:lpstr>'1E3 (5)'!Nyomtatási_terület</vt:lpstr>
      <vt:lpstr>'1E4 (2)'!Nyomtatási_terület</vt:lpstr>
      <vt:lpstr>'1E4 (3)'!Nyomtatási_terület</vt:lpstr>
      <vt:lpstr>'1E4 (4)'!Nyomtatási_terület</vt:lpstr>
      <vt:lpstr>'1E4 (5)'!Nyomtatási_terület</vt:lpstr>
      <vt:lpstr>'1E5 (2)'!Nyomtatási_terület</vt:lpstr>
      <vt:lpstr>'1E5 (3)'!Nyomtatási_terület</vt:lpstr>
      <vt:lpstr>'1E5 (4)'!Nyomtatási_terület</vt:lpstr>
      <vt:lpstr>'1E5 (5)'!Nyomtatási_terület</vt:lpstr>
      <vt:lpstr>'1E6 (2)'!Nyomtatási_terület</vt:lpstr>
      <vt:lpstr>'1E6 (3)'!Nyomtatási_terület</vt:lpstr>
      <vt:lpstr>'1E6 (4)'!Nyomtatási_terület</vt:lpstr>
      <vt:lpstr>'1E6 (5)'!Nyomtatási_terület</vt:lpstr>
      <vt:lpstr>'1E7 (2)'!Nyomtatási_terület</vt:lpstr>
      <vt:lpstr>'1E7 (3)'!Nyomtatási_terület</vt:lpstr>
      <vt:lpstr>'1E7 (4)'!Nyomtatási_terület</vt:lpstr>
      <vt:lpstr>'1E7 (5)'!Nyomtatási_terület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ELO'!Nyomtatási_terület</vt:lpstr>
      <vt:lpstr>'1MD ELO (10)'!Nyomtatási_terület</vt:lpstr>
      <vt:lpstr>'1MD ELO (11)'!Nyomtatási_terület</vt:lpstr>
      <vt:lpstr>'1MD ELO (12)'!Nyomtatási_terület</vt:lpstr>
      <vt:lpstr>'1MD ELO (13)'!Nyomtatási_terület</vt:lpstr>
      <vt:lpstr>'1MD ELO (14)'!Nyomtatási_terület</vt:lpstr>
      <vt:lpstr>'1MD ELO (15)'!Nyomtatási_terület</vt:lpstr>
      <vt:lpstr>'1MD ELO (16)'!Nyomtatási_terület</vt:lpstr>
      <vt:lpstr>'1MD ELO (17)'!Nyomtatási_terület</vt:lpstr>
      <vt:lpstr>'1MD ELO (18)'!Nyomtatási_terület</vt:lpstr>
      <vt:lpstr>'1MD ELO (19)'!Nyomtatási_terület</vt:lpstr>
      <vt:lpstr>'1MD ELO (2)'!Nyomtatási_terület</vt:lpstr>
      <vt:lpstr>'1MD ELO (20)'!Nyomtatási_terület</vt:lpstr>
      <vt:lpstr>'1MD ELO (21)'!Nyomtatási_terület</vt:lpstr>
      <vt:lpstr>'1MD ELO (22)'!Nyomtatási_terület</vt:lpstr>
      <vt:lpstr>'1MD ELO (23)'!Nyomtatási_terület</vt:lpstr>
      <vt:lpstr>'1MD ELO (24)'!Nyomtatási_terület</vt:lpstr>
      <vt:lpstr>'1MD ELO (3)'!Nyomtatási_terület</vt:lpstr>
      <vt:lpstr>'1MD ELO (4)'!Nyomtatási_terület</vt:lpstr>
      <vt:lpstr>'1MD ELO (5)'!Nyomtatási_terület</vt:lpstr>
      <vt:lpstr>'1MD ELO (6)'!Nyomtatási_terület</vt:lpstr>
      <vt:lpstr>'1MD ELO (7)'!Nyomtatási_terület</vt:lpstr>
      <vt:lpstr>'1MD ELO (8)'!Nyomtatási_terület</vt:lpstr>
      <vt:lpstr>'1MD ELO (9)'!Nyomtatási_terület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ELO'!Nyomtatási_terület</vt:lpstr>
      <vt:lpstr>'1Q ELO (2)'!Nyomtatási_terület</vt:lpstr>
      <vt:lpstr>'1Q ELO (3)'!Nyomtatási_terület</vt:lpstr>
      <vt:lpstr>'1Q ELO (4)'!Nyomtatási_terület</vt:lpstr>
      <vt:lpstr>'1Q ELO (5)'!Nyomtatási_terület</vt:lpstr>
      <vt:lpstr>Birók!Nyomtatási_terület</vt:lpstr>
      <vt:lpstr>'U11_Fiú-A'!Nyomtatási_terület</vt:lpstr>
      <vt:lpstr>'U11_Fiú-B'!Nyomtatási_terület</vt:lpstr>
      <vt:lpstr>'U11_Lány-B'!Nyomtatási_terület</vt:lpstr>
      <vt:lpstr>'U12_Fiú-B'!Nyomtatási_terület</vt:lpstr>
      <vt:lpstr>'U12_Lány-B'!Nyomtatási_terület</vt:lpstr>
      <vt:lpstr>'U14_Fiú-B'!Nyomtatási_terület</vt:lpstr>
      <vt:lpstr>'U14_Lány-A'!Nyomtatási_terület</vt:lpstr>
      <vt:lpstr>'U14_Lány-B'!Nyomtatási_terület</vt:lpstr>
      <vt:lpstr>'U16_Fiú-B'!Nyomtatási_terület</vt:lpstr>
      <vt:lpstr>'U16_Lány-B'!Nyomtatási_terület</vt:lpstr>
      <vt:lpstr>'U18_Fiú-A'!Nyomtatási_terület</vt:lpstr>
      <vt:lpstr>'U18_Fiú-B'!Nyomtatási_terület</vt:lpstr>
      <vt:lpstr>'U18_Lány-B'!Nyomtatási_terület</vt:lpstr>
      <vt:lpstr>'U18+_Fiú-A'!Nyomtatási_terület</vt:lpstr>
      <vt:lpstr>'U18+_Fiú-B'!Nyomtatási_terület</vt:lpstr>
      <vt:lpstr>'U18+_Lány-B'!Nyomtatási_terület</vt:lpstr>
      <vt:lpstr>'U8_Fiú-B'!Nyomtatási_terület</vt:lpstr>
      <vt:lpstr>'U8_Lány-B'!Nyomtatási_terület</vt:lpstr>
      <vt:lpstr>'U9_Fiú-A'!Nyomtatási_terület</vt:lpstr>
      <vt:lpstr>'U9_Fiú-B'!Nyomtatási_terület</vt:lpstr>
      <vt:lpstr>'U9_Lány-B'!Nyomtatási_terület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2003._x005f_x000d_
All rights reserved. Reproduction of this work in whole or in part, without the prior permission of Tennis Europe and ITF is prohibited.</dc:description>
  <cp:lastModifiedBy>Guti János</cp:lastModifiedBy>
  <cp:revision>9</cp:revision>
  <cp:lastPrinted>2025-04-22T10:11:17Z</cp:lastPrinted>
  <dcterms:created xsi:type="dcterms:W3CDTF">1998-01-18T23:10:02Z</dcterms:created>
  <dcterms:modified xsi:type="dcterms:W3CDTF">2025-05-21T11:44:44Z</dcterms:modified>
  <cp:category>Forms</cp:category>
  <dc:language>hu-HU</dc:language>
</cp:coreProperties>
</file>