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Csongrád-Csanád vármegye - Kiss György\"/>
    </mc:Choice>
  </mc:AlternateContent>
  <xr:revisionPtr revIDLastSave="0" documentId="8_{7A284F95-09F1-415C-AE53-BC9637FC4831}" xr6:coauthVersionLast="47" xr6:coauthVersionMax="47" xr10:uidLastSave="{00000000-0000-0000-0000-000000000000}"/>
  <bookViews>
    <workbookView xWindow="-108" yWindow="-108" windowWidth="23256" windowHeight="13176" tabRatio="884" activeTab="3" xr2:uid="{EECF9407-6CF4-44D1-B19E-99EEFFE10789}"/>
  </bookViews>
  <sheets>
    <sheet name="Altalanos" sheetId="1" r:id="rId1"/>
    <sheet name="Birók" sheetId="2" r:id="rId2"/>
    <sheet name="Fiú 3 kcs B ELO" sheetId="9" r:id="rId3"/>
    <sheet name="Fiú 3 kcs B" sheetId="88" r:id="rId4"/>
    <sheet name="Fiú 5 kcs B ELO" sheetId="231" r:id="rId5"/>
    <sheet name="Fiú 5 kcs B" sheetId="236" r:id="rId6"/>
    <sheet name="Fiú 7 kcs A ELO" sheetId="279" r:id="rId7"/>
    <sheet name="Fiú 7 cs A" sheetId="280" r:id="rId8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'Fiú 3 kcs B ELO'!$1:$6</definedName>
    <definedName name="_xlnm.Print_Titles" localSheetId="4">'Fiú 5 kcs B ELO'!$1:$6</definedName>
    <definedName name="_xlnm.Print_Titles" localSheetId="6">'Fiú 7 kcs A ELO'!$1:$6</definedName>
    <definedName name="_xlnm.Print_Area" localSheetId="1">Birók!$A$1:$N$29</definedName>
    <definedName name="_xlnm.Print_Area" localSheetId="3">'Fiú 3 kcs B'!$A$1:$M$41</definedName>
    <definedName name="_xlnm.Print_Area" localSheetId="2">'Fiú 3 kcs B ELO'!$A$1:$Q$134</definedName>
    <definedName name="_xlnm.Print_Area" localSheetId="5">'Fiú 5 kcs B'!$A$1:$M$49</definedName>
    <definedName name="_xlnm.Print_Area" localSheetId="4">'Fiú 5 kcs B ELO'!$A$1:$Q$134</definedName>
    <definedName name="_xlnm.Print_Area" localSheetId="7">'Fiú 7 cs A'!$A$1:$M$41</definedName>
    <definedName name="_xlnm.Print_Area" localSheetId="6">'Fiú 7 kcs A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80" l="1"/>
  <c r="C2" i="279"/>
  <c r="I11" i="280"/>
  <c r="G11" i="280"/>
  <c r="E11" i="280"/>
  <c r="B21" i="280" s="1"/>
  <c r="D11" i="280"/>
  <c r="C11" i="280"/>
  <c r="I9" i="280"/>
  <c r="G9" i="280"/>
  <c r="E9" i="280"/>
  <c r="F18" i="280" s="1"/>
  <c r="D9" i="280"/>
  <c r="C9" i="280"/>
  <c r="I7" i="280"/>
  <c r="G7" i="280"/>
  <c r="E7" i="280"/>
  <c r="D18" i="280" s="1"/>
  <c r="D7" i="280"/>
  <c r="C7" i="280"/>
  <c r="Y5" i="280"/>
  <c r="AC1" i="280" s="1"/>
  <c r="AF1" i="280"/>
  <c r="L4" i="280"/>
  <c r="K41" i="280"/>
  <c r="E4" i="280"/>
  <c r="A4" i="280"/>
  <c r="Y3" i="280"/>
  <c r="A1" i="280"/>
  <c r="P156" i="279"/>
  <c r="M156" i="279"/>
  <c r="L156" i="279"/>
  <c r="K156" i="279"/>
  <c r="J156" i="279"/>
  <c r="P155" i="279"/>
  <c r="M155" i="279" s="1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 s="1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/>
  <c r="L148" i="279"/>
  <c r="K148" i="279"/>
  <c r="J148" i="279"/>
  <c r="P147" i="279"/>
  <c r="M147" i="279" s="1"/>
  <c r="L147" i="279"/>
  <c r="K147" i="279"/>
  <c r="J147" i="279"/>
  <c r="P146" i="279"/>
  <c r="M146" i="279"/>
  <c r="L146" i="279"/>
  <c r="K146" i="279"/>
  <c r="J146" i="279"/>
  <c r="P145" i="279"/>
  <c r="M145" i="279" s="1"/>
  <c r="L145" i="279"/>
  <c r="K145" i="279"/>
  <c r="J145" i="279"/>
  <c r="P144" i="279"/>
  <c r="M144" i="279"/>
  <c r="L144" i="279"/>
  <c r="K144" i="279"/>
  <c r="J144" i="279"/>
  <c r="P143" i="279"/>
  <c r="M143" i="279" s="1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 s="1"/>
  <c r="L135" i="279"/>
  <c r="K135" i="279"/>
  <c r="J135" i="279"/>
  <c r="P134" i="279"/>
  <c r="M134" i="279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/>
  <c r="L128" i="279"/>
  <c r="K128" i="279"/>
  <c r="J128" i="279"/>
  <c r="P127" i="279"/>
  <c r="M127" i="279" s="1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/>
  <c r="L124" i="279"/>
  <c r="K124" i="279"/>
  <c r="J124" i="279"/>
  <c r="P123" i="279"/>
  <c r="M123" i="279" s="1"/>
  <c r="L123" i="279"/>
  <c r="K123" i="279"/>
  <c r="J123" i="279"/>
  <c r="P122" i="279"/>
  <c r="M122" i="279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 s="1"/>
  <c r="L119" i="279"/>
  <c r="K119" i="279"/>
  <c r="J119" i="279"/>
  <c r="P118" i="279"/>
  <c r="M118" i="279"/>
  <c r="L118" i="279"/>
  <c r="K118" i="279"/>
  <c r="J118" i="279"/>
  <c r="P117" i="279"/>
  <c r="M117" i="279" s="1"/>
  <c r="L117" i="279"/>
  <c r="K117" i="279"/>
  <c r="J117" i="279"/>
  <c r="P116" i="279"/>
  <c r="M116" i="279"/>
  <c r="L116" i="279"/>
  <c r="K116" i="279"/>
  <c r="J116" i="279"/>
  <c r="P115" i="279"/>
  <c r="M115" i="279" s="1"/>
  <c r="L115" i="279"/>
  <c r="K115" i="279"/>
  <c r="J115" i="279"/>
  <c r="P114" i="279"/>
  <c r="M114" i="279"/>
  <c r="L114" i="279"/>
  <c r="K114" i="279"/>
  <c r="J114" i="279"/>
  <c r="P113" i="279"/>
  <c r="M113" i="279" s="1"/>
  <c r="L113" i="279"/>
  <c r="K113" i="279"/>
  <c r="J113" i="279"/>
  <c r="P112" i="279"/>
  <c r="M112" i="279"/>
  <c r="L112" i="279"/>
  <c r="K112" i="279"/>
  <c r="J112" i="279"/>
  <c r="P111" i="279"/>
  <c r="M111" i="279" s="1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/>
  <c r="L104" i="279"/>
  <c r="K104" i="279"/>
  <c r="J104" i="279"/>
  <c r="P103" i="279"/>
  <c r="M103" i="279" s="1"/>
  <c r="L103" i="279"/>
  <c r="K103" i="279"/>
  <c r="J103" i="279"/>
  <c r="P102" i="279"/>
  <c r="M102" i="279"/>
  <c r="L102" i="279"/>
  <c r="K102" i="279"/>
  <c r="J102" i="279"/>
  <c r="P101" i="279"/>
  <c r="M101" i="279" s="1"/>
  <c r="L101" i="279"/>
  <c r="K101" i="279"/>
  <c r="J101" i="279"/>
  <c r="P100" i="279"/>
  <c r="M100" i="279"/>
  <c r="L100" i="279"/>
  <c r="K100" i="279"/>
  <c r="J100" i="279"/>
  <c r="P99" i="279"/>
  <c r="M99" i="279" s="1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/>
  <c r="L96" i="279"/>
  <c r="K96" i="279"/>
  <c r="J96" i="279"/>
  <c r="P95" i="279"/>
  <c r="M95" i="279" s="1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/>
  <c r="L92" i="279"/>
  <c r="K92" i="279"/>
  <c r="J92" i="279"/>
  <c r="P91" i="279"/>
  <c r="M91" i="279" s="1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/>
  <c r="L88" i="279"/>
  <c r="K88" i="279"/>
  <c r="J88" i="279"/>
  <c r="P87" i="279"/>
  <c r="M87" i="279" s="1"/>
  <c r="L87" i="279"/>
  <c r="K87" i="279"/>
  <c r="J87" i="279"/>
  <c r="P86" i="279"/>
  <c r="M86" i="279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/>
  <c r="L76" i="279"/>
  <c r="K76" i="279"/>
  <c r="J76" i="279"/>
  <c r="P75" i="279"/>
  <c r="M75" i="279" s="1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 s="1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/>
  <c r="L60" i="279"/>
  <c r="K60" i="279"/>
  <c r="J60" i="279"/>
  <c r="P59" i="279"/>
  <c r="M59" i="279" s="1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6"/>
  <c r="C2" i="231"/>
  <c r="R44" i="236"/>
  <c r="E43" i="236"/>
  <c r="I19" i="236"/>
  <c r="G19" i="236"/>
  <c r="E19" i="236"/>
  <c r="B31" i="236"/>
  <c r="F34" i="236" s="1"/>
  <c r="D19" i="236"/>
  <c r="C19" i="236"/>
  <c r="I17" i="236"/>
  <c r="G17" i="236"/>
  <c r="E17" i="236"/>
  <c r="B30" i="236"/>
  <c r="F38" i="236"/>
  <c r="D17" i="236"/>
  <c r="C17" i="236"/>
  <c r="I15" i="236"/>
  <c r="G15" i="236"/>
  <c r="E15" i="236"/>
  <c r="B29" i="236" s="1"/>
  <c r="F36" i="236"/>
  <c r="D15" i="236"/>
  <c r="C15" i="236"/>
  <c r="I13" i="236"/>
  <c r="G13" i="236"/>
  <c r="E13" i="236"/>
  <c r="B28" i="236"/>
  <c r="D13" i="236"/>
  <c r="C13" i="236"/>
  <c r="I11" i="236"/>
  <c r="G11" i="236"/>
  <c r="E11" i="236"/>
  <c r="B25" i="236" s="1"/>
  <c r="C38" i="236"/>
  <c r="D11" i="236"/>
  <c r="C11" i="236"/>
  <c r="I9" i="236"/>
  <c r="G9" i="236"/>
  <c r="E9" i="236"/>
  <c r="B24" i="236"/>
  <c r="C36" i="236" s="1"/>
  <c r="D9" i="236"/>
  <c r="C9" i="236"/>
  <c r="I7" i="236"/>
  <c r="G7" i="236"/>
  <c r="E7" i="236"/>
  <c r="B23" i="236" s="1"/>
  <c r="C34" i="236" s="1"/>
  <c r="D7" i="236"/>
  <c r="C7" i="236"/>
  <c r="Y5" i="236"/>
  <c r="L4" i="236"/>
  <c r="K49" i="236" s="1"/>
  <c r="E4" i="236"/>
  <c r="A4" i="236"/>
  <c r="Y3" i="236"/>
  <c r="A1" i="236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 s="1"/>
  <c r="L63" i="231"/>
  <c r="K63" i="231"/>
  <c r="J63" i="231"/>
  <c r="P62" i="231"/>
  <c r="M62" i="23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P24" i="2"/>
  <c r="P25" i="2"/>
  <c r="P26" i="2"/>
  <c r="P27" i="2"/>
  <c r="P28" i="2"/>
  <c r="P29" i="2"/>
  <c r="Y5" i="88"/>
  <c r="AI1" i="88"/>
  <c r="Y3" i="88"/>
  <c r="AE1" i="88"/>
  <c r="E13" i="88"/>
  <c r="J18" i="88"/>
  <c r="I13" i="88"/>
  <c r="G13" i="88"/>
  <c r="D13" i="88"/>
  <c r="C13" i="88"/>
  <c r="M4" i="88"/>
  <c r="K41" i="88"/>
  <c r="E11" i="88"/>
  <c r="H18" i="88"/>
  <c r="E9" i="88"/>
  <c r="B20" i="88"/>
  <c r="E7" i="88"/>
  <c r="B19" i="88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 s="1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 s="1"/>
  <c r="A1" i="9"/>
  <c r="AF1" i="88"/>
  <c r="AH1" i="88"/>
  <c r="AD1" i="88"/>
  <c r="AK1" i="88"/>
  <c r="AG1" i="88"/>
  <c r="AC1" i="88"/>
  <c r="AB1" i="88"/>
  <c r="AJ1" i="88"/>
  <c r="AK1" i="280"/>
  <c r="AG1" i="280"/>
  <c r="AB1" i="280"/>
  <c r="AJ1" i="280"/>
  <c r="E42" i="236"/>
  <c r="AI1" i="280"/>
  <c r="H18" i="280"/>
  <c r="J27" i="236"/>
  <c r="F27" i="236"/>
  <c r="D22" i="236"/>
  <c r="D27" i="236"/>
  <c r="H22" i="236"/>
  <c r="H27" i="236"/>
  <c r="F22" i="236"/>
  <c r="B22" i="88"/>
  <c r="D18" i="88"/>
  <c r="B21" i="88"/>
  <c r="F18" i="88"/>
  <c r="AH1" i="280"/>
  <c r="AF1" i="236"/>
  <c r="AD1" i="280"/>
  <c r="AE1" i="280"/>
  <c r="B20" i="280"/>
  <c r="B19" i="280"/>
  <c r="AB1" i="236" l="1"/>
  <c r="AD1" i="236"/>
  <c r="AJ1" i="236"/>
  <c r="AG1" i="236"/>
  <c r="AC1" i="236"/>
  <c r="AE1" i="236"/>
  <c r="AH1" i="236"/>
  <c r="AI1" i="236"/>
  <c r="AK1" i="2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E9C9E9D-64A3-4A63-A9F1-8434FFF1ED7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FEEC605-4E5A-4D5E-9883-3D94E456068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6579617-4676-4CCF-AEC0-73975CBD976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EE1DF08-447E-4215-A17D-194527D4E44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67D5249-4C4D-47F5-9924-D6D2087823F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6B6D9525-3361-4F5F-AF3E-F9BD7955EA5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<sst xmlns="http://schemas.openxmlformats.org/spreadsheetml/2006/main" count="439" uniqueCount="174">
  <si>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</si>
  <si>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</si>
  <si>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</si>
  <si>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</si>
  <si>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</si>
  <si>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</si>
  <si>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</si>
  <si>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</si>
  <si>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</si>
  <si>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</si>
  <si>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</si>
  <si>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</si>
  <si>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</si>
  <si>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</si>
  <si>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</si>
  <si>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</si>
  <si>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</si>
  <si>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</si>
  <si>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</si>
  <si>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</si>
  <si>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</si>
  <si>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</si>
  <si>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</si>
  <si>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</si>
  <si>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</si>
  <si>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</si>
  <si>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</si>
  <si>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</si>
  <si>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</si>
  <si>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</si>
  <si>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</si>
  <si>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</si>
  <si>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</si>
  <si>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</si>
  <si>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</si>
  <si>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</si>
  <si>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</si>
  <si>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</si>
  <si>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</si>
  <si>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</si>
  <si>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</si>
  <si>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</si>
  <si>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</si>
  <si>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</si>
  <si>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</si>
  <si>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</si>
  <si>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</si>
  <si>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</si>
  <si>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</si>
  <si>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</si>
  <si>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</si>
  <si>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</si>
  <si>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</si>
  <si>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</si>
  <si>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</si>
  <si>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</si>
  <si>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</si>
  <si>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</si>
  <si>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</si>
  <si>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</si>
  <si>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</si>
  <si>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</si>
  <si>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</si>
  <si>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</si>
  <si>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</si>
  <si>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</si>
  <si>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</si>
  <si>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</si>
  <si>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</si>
  <si>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</si>
  <si>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</si>
  <si>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</si>
  <si>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</si>
  <si>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</si>
  <si>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</si>
  <si>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</si>
  <si>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</si>
  <si>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</si>
  <si>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</si>
  <si>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</si>
  <si>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</si>
  <si>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</si>
  <si>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</si>
  <si>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</si>
  <si>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</si>
  <si>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</si>
  <si>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</si>
  <si>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</si>
  <si>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</si>
  <si>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</si>
  <si>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</si>
  <si>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</si>
  <si>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</si>
  <si>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</si>
  <si>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</si>
  <si>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</si>
  <si>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</si>
  <si>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</si>
  <si>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</si>
  <si>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</si>
  <si>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</si>
  <si>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</si>
  <si>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</si>
  <si>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</si>
  <si>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</si>
  <si>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</si>
  <si>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</si>
  <si>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Fiú 3 kcs B</t>
  </si>
  <si>
    <t>Fiú 5 kcs B</t>
  </si>
  <si>
    <t>Fiú 7 kcs A</t>
  </si>
  <si>
    <t>Szeged</t>
  </si>
  <si>
    <t>Rákóczi Andrea</t>
  </si>
  <si>
    <t>Kiss György</t>
  </si>
  <si>
    <t>Fábián</t>
  </si>
  <si>
    <t>Konrád</t>
  </si>
  <si>
    <t>Csongrádi BJG</t>
  </si>
  <si>
    <t>Hmvhely Németh László Gimn.</t>
  </si>
  <si>
    <t>Ágasvári</t>
  </si>
  <si>
    <t>Mihály József</t>
  </si>
  <si>
    <t>Fejes</t>
  </si>
  <si>
    <t>Barnabás</t>
  </si>
  <si>
    <t>Kiss Bálint Ált.Isk. Szentes</t>
  </si>
  <si>
    <t>Tóth</t>
  </si>
  <si>
    <t>Zoltán István</t>
  </si>
  <si>
    <t>Buchholcz</t>
  </si>
  <si>
    <t>Buda Mihály</t>
  </si>
  <si>
    <t>SZTE Báthory István Gyak.</t>
  </si>
  <si>
    <t xml:space="preserve">Baranyi </t>
  </si>
  <si>
    <t>Bogát Dávid</t>
  </si>
  <si>
    <t>Karcsú</t>
  </si>
  <si>
    <t>Gellért</t>
  </si>
  <si>
    <t>Mendebaba</t>
  </si>
  <si>
    <t>Maxim</t>
  </si>
  <si>
    <t>Szegedi Radnóti M.</t>
  </si>
  <si>
    <t>Ladányi</t>
  </si>
  <si>
    <t>Dániel</t>
  </si>
  <si>
    <t>Vince</t>
  </si>
  <si>
    <t>Szegedi Arany J.</t>
  </si>
  <si>
    <t>Brcán</t>
  </si>
  <si>
    <t>Ignác Tamás</t>
  </si>
  <si>
    <t>Tiszaparti Ált. Isk.</t>
  </si>
  <si>
    <t>Zádori</t>
  </si>
  <si>
    <t>Kristóf</t>
  </si>
  <si>
    <t xml:space="preserve">Karcsú </t>
  </si>
  <si>
    <t>József</t>
  </si>
  <si>
    <t>Dávid</t>
  </si>
  <si>
    <t>Sonkodi</t>
  </si>
  <si>
    <t>Milos Bálint</t>
  </si>
  <si>
    <t>Diákolimpia Cs-Cs.Megye</t>
  </si>
  <si>
    <t>4/0</t>
  </si>
  <si>
    <t>0/4</t>
  </si>
  <si>
    <t>4/2</t>
  </si>
  <si>
    <t>2/4</t>
  </si>
  <si>
    <t>18+ ba indul</t>
  </si>
  <si>
    <t>4/1</t>
  </si>
  <si>
    <t>1/4</t>
  </si>
  <si>
    <t>41 42</t>
  </si>
  <si>
    <t>42 42</t>
  </si>
  <si>
    <t>40 41</t>
  </si>
  <si>
    <t>04 14</t>
  </si>
  <si>
    <t>14 24</t>
  </si>
  <si>
    <t>24 24</t>
  </si>
  <si>
    <t>jn beteg</t>
  </si>
  <si>
    <t>40 40</t>
  </si>
  <si>
    <t>04 04</t>
  </si>
  <si>
    <t>jn Gy.</t>
  </si>
  <si>
    <t>jn sérőlés</t>
  </si>
  <si>
    <t>j n Gy</t>
  </si>
  <si>
    <t>4/0 5/4(0)</t>
  </si>
  <si>
    <t>14 45 (0)</t>
  </si>
  <si>
    <t>54(5) 41</t>
  </si>
  <si>
    <t>45(5) 14</t>
  </si>
  <si>
    <t>jn.</t>
  </si>
  <si>
    <t>35 41 26/24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</si>
</sst>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6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54" fillId="6" borderId="0" xfId="0" applyFont="1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0" fillId="0" borderId="25" xfId="0" applyBorder="1"/>
    <xf numFmtId="0" fontId="0" fillId="2" borderId="38" xfId="0" applyFill="1" applyBorder="1"/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0" fontId="2" fillId="6" borderId="7" xfId="0" applyFont="1" applyFill="1" applyBorder="1"/>
    <xf numFmtId="14" fontId="26" fillId="2" borderId="26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56" fillId="6" borderId="7" xfId="0" applyFont="1" applyFill="1" applyBorder="1" applyAlignment="1">
      <alignment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6" borderId="7" xfId="0" applyFill="1" applyBorder="1" applyAlignment="1">
      <alignment horizontal="center"/>
    </xf>
    <xf numFmtId="0" fontId="64" fillId="6" borderId="7" xfId="0" applyFont="1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68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23" name="Picture 13">
          <a:extLst>
            <a:ext uri="{FF2B5EF4-FFF2-40B4-BE49-F238E27FC236}">
              <a16:creationId xmlns:a16="http://schemas.microsoft.com/office/drawing/2014/main" id="{5E3FC251-E221-A0AD-6E3C-C4FF84F60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44" name="Picture 23">
          <a:extLst>
            <a:ext uri="{FF2B5EF4-FFF2-40B4-BE49-F238E27FC236}">
              <a16:creationId xmlns:a16="http://schemas.microsoft.com/office/drawing/2014/main" id="{E5311789-4C21-3BC3-A4DA-56D5B1BB5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1E78B66-7168-FA57-4B9E-D219D578A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2" name="Picture 21">
          <a:extLst>
            <a:ext uri="{FF2B5EF4-FFF2-40B4-BE49-F238E27FC236}">
              <a16:creationId xmlns:a16="http://schemas.microsoft.com/office/drawing/2014/main" id="{B64729DE-FFB7-FB12-B395-0E76AD80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0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3B24DA5A-782B-1724-4218-4E5391C2A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70" name="Picture 1">
          <a:extLst>
            <a:ext uri="{FF2B5EF4-FFF2-40B4-BE49-F238E27FC236}">
              <a16:creationId xmlns:a16="http://schemas.microsoft.com/office/drawing/2014/main" id="{71F9A3BC-6A61-5C59-7A83-1AACB869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91" name="Picture 21">
          <a:extLst>
            <a:ext uri="{FF2B5EF4-FFF2-40B4-BE49-F238E27FC236}">
              <a16:creationId xmlns:a16="http://schemas.microsoft.com/office/drawing/2014/main" id="{D5658D03-92DE-07CD-4CFF-295BF80B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535834C9-8B20-4776-EF67-23CC208F0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00" name="Picture 1">
          <a:extLst>
            <a:ext uri="{FF2B5EF4-FFF2-40B4-BE49-F238E27FC236}">
              <a16:creationId xmlns:a16="http://schemas.microsoft.com/office/drawing/2014/main" id="{5B5B44C6-3B57-A345-74A2-3463FF83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78" name="Picture 21">
          <a:extLst>
            <a:ext uri="{FF2B5EF4-FFF2-40B4-BE49-F238E27FC236}">
              <a16:creationId xmlns:a16="http://schemas.microsoft.com/office/drawing/2014/main" id="{F655167E-4A51-864B-7544-03500C90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85253BC6-E2BB-6259-9DF6-3948B5608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15" name="Picture 3">
          <a:extLst>
            <a:ext uri="{FF2B5EF4-FFF2-40B4-BE49-F238E27FC236}">
              <a16:creationId xmlns:a16="http://schemas.microsoft.com/office/drawing/2014/main" id="{8A6CC844-B7B7-BEA3-0571-E3C262ED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A139-5431-4B49-91A5-9D6F20C22C69}">
  <sheetPr codeName="Sheet1"/>
  <dimension ref="A1:G18"/>
  <sheetViews>
    <sheetView showGridLines="0" showZeros="0" workbookViewId="0">
      <selection activeCell="J2" sqref="J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7"/>
      <c r="F5" s="21"/>
      <c r="G5" s="22"/>
    </row>
    <row r="6" spans="1:7" s="2" customFormat="1" ht="24.6" x14ac:dyDescent="0.25">
      <c r="A6" s="322" t="s">
        <v>148</v>
      </c>
      <c r="B6" s="288"/>
      <c r="C6" s="23"/>
      <c r="D6" s="24"/>
      <c r="E6" s="25"/>
      <c r="F6" s="5"/>
      <c r="G6" s="5"/>
    </row>
    <row r="7" spans="1:7" s="18" customFormat="1" ht="15" customHeight="1" x14ac:dyDescent="0.25">
      <c r="A7" s="273" t="s">
        <v>96</v>
      </c>
      <c r="B7" s="273" t="s">
        <v>97</v>
      </c>
      <c r="C7" s="273" t="s">
        <v>98</v>
      </c>
      <c r="D7" s="273" t="s">
        <v>99</v>
      </c>
      <c r="E7" s="273" t="s">
        <v>100</v>
      </c>
      <c r="F7" s="21"/>
      <c r="G7" s="22"/>
    </row>
    <row r="8" spans="1:7" s="2" customFormat="1" ht="16.5" customHeight="1" x14ac:dyDescent="0.25">
      <c r="A8" s="174" t="s">
        <v>107</v>
      </c>
      <c r="B8" s="174" t="s">
        <v>108</v>
      </c>
      <c r="C8" s="174" t="s">
        <v>109</v>
      </c>
      <c r="D8" s="174"/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>
        <v>45784</v>
      </c>
      <c r="B10" s="28"/>
      <c r="C10" s="29" t="s">
        <v>110</v>
      </c>
      <c r="D10" s="155" t="s">
        <v>57</v>
      </c>
      <c r="E10" s="279" t="s">
        <v>111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92</v>
      </c>
      <c r="E11" s="168" t="s">
        <v>93</v>
      </c>
      <c r="F11" s="31"/>
      <c r="G11" s="31"/>
    </row>
    <row r="12" spans="1:7" s="2" customFormat="1" x14ac:dyDescent="0.25">
      <c r="A12" s="126"/>
      <c r="B12" s="5"/>
      <c r="C12" s="175"/>
      <c r="D12" s="175"/>
      <c r="E12" s="175" t="s">
        <v>112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72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8247-7F15-4D8C-8359-5B75A6FAE01B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Diákolimpia Cs-Cs.Megye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>
        <f>Altalanos!$A$10</f>
        <v>45784</v>
      </c>
      <c r="B5" s="53" t="str">
        <f>Altalanos!$C$10</f>
        <v>Szeged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25" t="s">
        <v>23</v>
      </c>
      <c r="B6" s="325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1775-997D-425C-879B-2E32ADD665BC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10" sqref="C10"/>
    </sheetView>
  </sheetViews>
  <sheetFormatPr defaultRowHeight="13.2" x14ac:dyDescent="0.25"/>
  <cols>
    <col min="1" max="1" width="3.88671875" customWidth="1"/>
    <col min="2" max="2" width="13" customWidth="1"/>
    <col min="3" max="3" width="11.88671875" customWidth="1"/>
    <col min="4" max="4" width="26.5546875" style="39" customWidth="1"/>
    <col min="5" max="5" width="10.5546875" style="304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Cs-Cs.Megye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Fiú 3 kcs B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45784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113</v>
      </c>
      <c r="C7" s="90" t="s">
        <v>114</v>
      </c>
      <c r="D7" s="91" t="s">
        <v>115</v>
      </c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7"/>
      <c r="P7" s="108"/>
      <c r="Q7" s="92"/>
    </row>
    <row r="8" spans="1:17" s="11" customFormat="1" ht="18.899999999999999" customHeight="1" x14ac:dyDescent="0.25">
      <c r="A8" s="147">
        <v>2</v>
      </c>
      <c r="B8" s="90" t="s">
        <v>117</v>
      </c>
      <c r="C8" s="90" t="s">
        <v>118</v>
      </c>
      <c r="D8" s="91" t="s">
        <v>116</v>
      </c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119</v>
      </c>
      <c r="C9" s="90" t="s">
        <v>120</v>
      </c>
      <c r="D9" s="91" t="s">
        <v>121</v>
      </c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899999999999999" customHeight="1" x14ac:dyDescent="0.25">
      <c r="A10" s="147">
        <v>4</v>
      </c>
      <c r="B10" s="90" t="s">
        <v>122</v>
      </c>
      <c r="C10" s="90" t="s">
        <v>123</v>
      </c>
      <c r="D10" s="91" t="s">
        <v>121</v>
      </c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6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8"/>
      <c r="F28" s="308"/>
      <c r="G28" s="309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9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0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0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0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0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0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0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0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0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0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0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0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0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0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0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0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0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0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0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0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0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0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0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0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0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0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0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0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0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0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0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0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0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0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0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0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0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0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0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0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0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0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0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0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0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0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0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0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0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0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0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0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0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0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0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0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0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0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0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0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0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0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0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0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0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0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0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0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0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0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0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0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0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0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0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0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0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0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0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0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0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0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0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0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0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0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0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0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0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0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0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0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0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0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0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0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0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0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0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0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0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0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0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0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0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0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0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0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0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0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0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0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0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0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0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0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0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0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0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0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67" priority="14" stopIfTrue="1">
      <formula>AND(ROUNDDOWN(($A$4-E7)/365.25,0)&lt;=13,G7&lt;&gt;"OK")</formula>
    </cfRule>
    <cfRule type="expression" dxfId="66" priority="15" stopIfTrue="1">
      <formula>AND(ROUNDDOWN(($A$4-E7)/365.25,0)&lt;=14,G7&lt;&gt;"OK")</formula>
    </cfRule>
    <cfRule type="expression" dxfId="65" priority="16" stopIfTrue="1">
      <formula>AND(ROUNDDOWN(($A$4-E7)/365.25,0)&lt;=17,G7&lt;&gt;"OK")</formula>
    </cfRule>
  </conditionalFormatting>
  <conditionalFormatting sqref="J7:J156">
    <cfRule type="cellIs" dxfId="64" priority="17" stopIfTrue="1" operator="equal">
      <formula>"Z"</formula>
    </cfRule>
  </conditionalFormatting>
  <conditionalFormatting sqref="A7:D156">
    <cfRule type="expression" dxfId="63" priority="18" stopIfTrue="1">
      <formula>$Q7&gt;=1</formula>
    </cfRule>
  </conditionalFormatting>
  <conditionalFormatting sqref="E7:E14">
    <cfRule type="expression" dxfId="62" priority="11" stopIfTrue="1">
      <formula>AND(ROUNDDOWN(($A$4-E7)/365.25,0)&lt;=13,G7&lt;&gt;"OK")</formula>
    </cfRule>
    <cfRule type="expression" dxfId="61" priority="12" stopIfTrue="1">
      <formula>AND(ROUNDDOWN(($A$4-E7)/365.25,0)&lt;=14,G7&lt;&gt;"OK")</formula>
    </cfRule>
    <cfRule type="expression" dxfId="60" priority="13" stopIfTrue="1">
      <formula>AND(ROUNDDOWN(($A$4-E7)/365.25,0)&lt;=17,G7&lt;&gt;"OK")</formula>
    </cfRule>
  </conditionalFormatting>
  <conditionalFormatting sqref="J7:J14">
    <cfRule type="cellIs" dxfId="59" priority="10" stopIfTrue="1" operator="equal">
      <formula>"Z"</formula>
    </cfRule>
  </conditionalFormatting>
  <conditionalFormatting sqref="B7:D14">
    <cfRule type="expression" dxfId="58" priority="9" stopIfTrue="1">
      <formula>$Q7&gt;=1</formula>
    </cfRule>
  </conditionalFormatting>
  <conditionalFormatting sqref="E7:E14">
    <cfRule type="expression" dxfId="57" priority="6" stopIfTrue="1">
      <formula>AND(ROUNDDOWN(($A$4-E7)/365.25,0)&lt;=13,G7&lt;&gt;"OK")</formula>
    </cfRule>
    <cfRule type="expression" dxfId="56" priority="7" stopIfTrue="1">
      <formula>AND(ROUNDDOWN(($A$4-E7)/365.25,0)&lt;=14,G7&lt;&gt;"OK")</formula>
    </cfRule>
    <cfRule type="expression" dxfId="55" priority="8" stopIfTrue="1">
      <formula>AND(ROUNDDOWN(($A$4-E7)/365.25,0)&lt;=17,G7&lt;&gt;"OK")</formula>
    </cfRule>
  </conditionalFormatting>
  <conditionalFormatting sqref="B7:D14">
    <cfRule type="expression" dxfId="54" priority="5" stopIfTrue="1">
      <formula>$Q7&gt;=1</formula>
    </cfRule>
  </conditionalFormatting>
  <conditionalFormatting sqref="E7:E27 E29:E37">
    <cfRule type="expression" dxfId="53" priority="2" stopIfTrue="1">
      <formula>AND(ROUNDDOWN(($A$4-E7)/365.25,0)&lt;=13,G7&lt;&gt;"OK")</formula>
    </cfRule>
    <cfRule type="expression" dxfId="52" priority="3" stopIfTrue="1">
      <formula>AND(ROUNDDOWN(($A$4-E7)/365.25,0)&lt;=14,G7&lt;&gt;"OK")</formula>
    </cfRule>
    <cfRule type="expression" dxfId="51" priority="4" stopIfTrue="1">
      <formula>AND(ROUNDDOWN(($A$4-E7)/365.25,0)&lt;=17,G7&lt;&gt;"OK")</formula>
    </cfRule>
  </conditionalFormatting>
  <conditionalFormatting sqref="B7:D37">
    <cfRule type="expression" dxfId="5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9BF8-E80D-4F45-BD15-8965661962ED}">
  <sheetPr codeName="Munka2">
    <tabColor indexed="11"/>
  </sheetPr>
  <dimension ref="A1:AK43"/>
  <sheetViews>
    <sheetView tabSelected="1"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36" t="str">
        <f>Altalanos!$A$6</f>
        <v>Diákolimpia Cs-Cs.Megye</v>
      </c>
      <c r="B1" s="336"/>
      <c r="C1" s="336"/>
      <c r="D1" s="336"/>
      <c r="E1" s="336"/>
      <c r="F1" s="336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Fiú 3 kcs B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5"/>
      <c r="O3" s="214"/>
      <c r="P3" s="215"/>
      <c r="Q3" s="263" t="s">
        <v>72</v>
      </c>
      <c r="R3" s="264" t="s">
        <v>78</v>
      </c>
      <c r="S3" s="264" t="s">
        <v>73</v>
      </c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8" thickBot="1" x14ac:dyDescent="0.3">
      <c r="A4" s="337">
        <f>Altalanos!$A$10</f>
        <v>45784</v>
      </c>
      <c r="B4" s="337"/>
      <c r="C4" s="337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278"/>
      <c r="M4" s="191" t="str">
        <f>Altalanos!$E$10</f>
        <v>Rákóczi Andrea</v>
      </c>
      <c r="N4" s="216"/>
      <c r="O4" s="217"/>
      <c r="P4" s="216"/>
      <c r="Q4" s="265" t="s">
        <v>79</v>
      </c>
      <c r="R4" s="266" t="s">
        <v>74</v>
      </c>
      <c r="S4" s="266" t="s">
        <v>75</v>
      </c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7" t="s">
        <v>80</v>
      </c>
      <c r="R5" s="268" t="s">
        <v>76</v>
      </c>
      <c r="S5" s="268" t="s">
        <v>77</v>
      </c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 x14ac:dyDescent="0.25">
      <c r="A7" s="218" t="s">
        <v>58</v>
      </c>
      <c r="B7" s="249">
        <v>1</v>
      </c>
      <c r="C7" s="251">
        <f>IF($B7="","",VLOOKUP($B7,'Fiú 3 kcs B ELO'!$A$7:$O$22,5))</f>
        <v>0</v>
      </c>
      <c r="D7" s="251">
        <f>IF($B7="","",VLOOKUP($B7,'Fiú 3 kcs B ELO'!$A$7:$O$22,15))</f>
        <v>0</v>
      </c>
      <c r="E7" s="335" t="str">
        <f>UPPER(IF($B7="","",VLOOKUP($B7,'Fiú 3 kcs B ELO'!$A$7:$O$22,2)))</f>
        <v>FÁBIÁN</v>
      </c>
      <c r="F7" s="335"/>
      <c r="G7" s="335" t="str">
        <f>IF($B7="","",VLOOKUP($B7,'Fiú 3 kcs B ELO'!$A$7:$O$22,3))</f>
        <v>Konrád</v>
      </c>
      <c r="H7" s="335"/>
      <c r="I7" s="252" t="str">
        <f>IF($B7="","",VLOOKUP($B7,'Fiú 3 kcs B ELO'!$A$7:$O$22,4))</f>
        <v>Csongrádi BJG</v>
      </c>
      <c r="J7" s="193"/>
      <c r="K7" s="283">
        <v>1</v>
      </c>
      <c r="L7" s="277"/>
      <c r="M7" s="284"/>
      <c r="N7" s="211"/>
      <c r="O7" s="211"/>
      <c r="P7" s="211"/>
      <c r="Q7" s="211"/>
      <c r="R7" s="211"/>
      <c r="S7" s="211"/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 x14ac:dyDescent="0.25">
      <c r="A8" s="218"/>
      <c r="B8" s="250"/>
      <c r="C8" s="253"/>
      <c r="D8" s="253"/>
      <c r="E8" s="253"/>
      <c r="F8" s="253"/>
      <c r="G8" s="253"/>
      <c r="H8" s="253"/>
      <c r="I8" s="253"/>
      <c r="J8" s="193"/>
      <c r="K8" s="218"/>
      <c r="L8" s="218"/>
      <c r="M8" s="285"/>
      <c r="N8" s="211"/>
      <c r="O8" s="211"/>
      <c r="P8" s="211"/>
      <c r="Q8" s="211"/>
      <c r="R8" s="211"/>
      <c r="S8" s="211"/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 x14ac:dyDescent="0.25">
      <c r="A9" s="218" t="s">
        <v>59</v>
      </c>
      <c r="B9" s="249">
        <v>3</v>
      </c>
      <c r="C9" s="251">
        <f>IF($B9="","",VLOOKUP($B9,'Fiú 3 kcs B ELO'!$A$7:$O$22,5))</f>
        <v>0</v>
      </c>
      <c r="D9" s="251">
        <f>IF($B9="","",VLOOKUP($B9,'Fiú 3 kcs B ELO'!$A$7:$O$22,15))</f>
        <v>0</v>
      </c>
      <c r="E9" s="335" t="str">
        <f>UPPER(IF($B9="","",VLOOKUP($B9,'Fiú 3 kcs B ELO'!$A$7:$O$22,2)))</f>
        <v>FEJES</v>
      </c>
      <c r="F9" s="335"/>
      <c r="G9" s="335" t="str">
        <f>IF($B9="","",VLOOKUP($B9,'Fiú 3 kcs B ELO'!$A$7:$O$22,3))</f>
        <v>Barnabás</v>
      </c>
      <c r="H9" s="335"/>
      <c r="I9" s="252" t="str">
        <f>IF($B9="","",VLOOKUP($B9,'Fiú 3 kcs B ELO'!$A$7:$O$22,4))</f>
        <v>Kiss Bálint Ált.Isk. Szentes</v>
      </c>
      <c r="J9" s="193"/>
      <c r="K9" s="283">
        <v>3</v>
      </c>
      <c r="L9" s="277"/>
      <c r="M9" s="284"/>
      <c r="N9" s="211"/>
      <c r="O9" s="211"/>
      <c r="P9" s="211"/>
      <c r="Q9" s="211"/>
      <c r="R9" s="211"/>
      <c r="S9" s="211"/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 x14ac:dyDescent="0.25">
      <c r="A10" s="218"/>
      <c r="B10" s="250"/>
      <c r="C10" s="253"/>
      <c r="D10" s="253"/>
      <c r="E10" s="253"/>
      <c r="F10" s="253"/>
      <c r="G10" s="253"/>
      <c r="H10" s="253"/>
      <c r="I10" s="253"/>
      <c r="J10" s="193"/>
      <c r="K10" s="218"/>
      <c r="L10" s="218"/>
      <c r="M10" s="285"/>
      <c r="N10" s="211"/>
      <c r="O10" s="211"/>
      <c r="P10" s="211"/>
      <c r="Q10" s="211"/>
      <c r="R10" s="211"/>
      <c r="S10" s="211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 x14ac:dyDescent="0.25">
      <c r="A11" s="218" t="s">
        <v>60</v>
      </c>
      <c r="B11" s="249">
        <v>4</v>
      </c>
      <c r="C11" s="251">
        <f>IF($B11="","",VLOOKUP($B11,'Fiú 3 kcs B ELO'!$A$7:$O$22,5))</f>
        <v>0</v>
      </c>
      <c r="D11" s="251">
        <f>IF($B11="","",VLOOKUP($B11,'Fiú 3 kcs B ELO'!$A$7:$O$22,15))</f>
        <v>0</v>
      </c>
      <c r="E11" s="335" t="str">
        <f>UPPER(IF($B11="","",VLOOKUP($B11,'Fiú 3 kcs B ELO'!$A$7:$O$22,2)))</f>
        <v>TÓTH</v>
      </c>
      <c r="F11" s="335"/>
      <c r="G11" s="335" t="str">
        <f>IF($B11="","",VLOOKUP($B11,'Fiú 3 kcs B ELO'!$A$7:$O$22,3))</f>
        <v>Zoltán István</v>
      </c>
      <c r="H11" s="335"/>
      <c r="I11" s="252" t="str">
        <f>IF($B11="","",VLOOKUP($B11,'Fiú 3 kcs B ELO'!$A$7:$O$22,4))</f>
        <v>Kiss Bálint Ált.Isk. Szentes</v>
      </c>
      <c r="J11" s="193"/>
      <c r="K11" s="283">
        <v>4</v>
      </c>
      <c r="L11" s="277"/>
      <c r="M11" s="284"/>
      <c r="N11" s="211"/>
      <c r="O11" s="211"/>
      <c r="P11" s="211"/>
      <c r="Q11" s="211"/>
      <c r="R11" s="211"/>
      <c r="S11" s="211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 x14ac:dyDescent="0.25">
      <c r="A12" s="218"/>
      <c r="B12" s="250"/>
      <c r="C12" s="253"/>
      <c r="D12" s="253"/>
      <c r="E12" s="253"/>
      <c r="F12" s="253"/>
      <c r="G12" s="253"/>
      <c r="H12" s="253"/>
      <c r="I12" s="253"/>
      <c r="J12" s="193"/>
      <c r="K12" s="247"/>
      <c r="L12" s="247"/>
      <c r="M12" s="286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 x14ac:dyDescent="0.25">
      <c r="A13" s="218" t="s">
        <v>65</v>
      </c>
      <c r="B13" s="249">
        <v>2</v>
      </c>
      <c r="C13" s="251">
        <f>IF($B13="","",VLOOKUP($B13,'Fiú 3 kcs B ELO'!$A$7:$O$22,5))</f>
        <v>0</v>
      </c>
      <c r="D13" s="251">
        <f>IF($B13="","",VLOOKUP($B13,'Fiú 3 kcs B ELO'!$A$7:$O$22,15))</f>
        <v>0</v>
      </c>
      <c r="E13" s="335" t="str">
        <f>UPPER(IF($B13="","",VLOOKUP($B13,'Fiú 3 kcs B ELO'!$A$7:$O$22,2)))</f>
        <v>ÁGASVÁRI</v>
      </c>
      <c r="F13" s="335"/>
      <c r="G13" s="335" t="str">
        <f>IF($B13="","",VLOOKUP($B13,'Fiú 3 kcs B ELO'!$A$7:$O$22,3))</f>
        <v>Mihály József</v>
      </c>
      <c r="H13" s="335"/>
      <c r="I13" s="252" t="str">
        <f>IF($B13="","",VLOOKUP($B13,'Fiú 3 kcs B ELO'!$A$7:$O$22,4))</f>
        <v>Hmvhely Németh László Gimn.</v>
      </c>
      <c r="J13" s="193"/>
      <c r="K13" s="283">
        <v>2</v>
      </c>
      <c r="L13" s="277"/>
      <c r="M13" s="284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 ht="18.75" customHeight="1" x14ac:dyDescent="0.25">
      <c r="A18" s="193"/>
      <c r="B18" s="338"/>
      <c r="C18" s="338"/>
      <c r="D18" s="327" t="str">
        <f>E7</f>
        <v>FÁBIÁN</v>
      </c>
      <c r="E18" s="327"/>
      <c r="F18" s="327" t="str">
        <f>E9</f>
        <v>FEJES</v>
      </c>
      <c r="G18" s="327"/>
      <c r="H18" s="327" t="str">
        <f>E11</f>
        <v>TÓTH</v>
      </c>
      <c r="I18" s="327"/>
      <c r="J18" s="327" t="str">
        <f>E13</f>
        <v>ÁGASVÁRI</v>
      </c>
      <c r="K18" s="327"/>
      <c r="L18" s="193"/>
      <c r="M18" s="193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 ht="18.75" customHeight="1" x14ac:dyDescent="0.25">
      <c r="A19" s="254" t="s">
        <v>58</v>
      </c>
      <c r="B19" s="326" t="str">
        <f>E7</f>
        <v>FÁBIÁN</v>
      </c>
      <c r="C19" s="326"/>
      <c r="D19" s="332"/>
      <c r="E19" s="332"/>
      <c r="F19" s="328" t="s">
        <v>149</v>
      </c>
      <c r="G19" s="329"/>
      <c r="H19" s="328" t="s">
        <v>149</v>
      </c>
      <c r="I19" s="329"/>
      <c r="J19" s="330" t="s">
        <v>149</v>
      </c>
      <c r="K19" s="331"/>
      <c r="L19" s="193"/>
      <c r="M19" s="193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 ht="18.75" customHeight="1" x14ac:dyDescent="0.25">
      <c r="A20" s="254" t="s">
        <v>59</v>
      </c>
      <c r="B20" s="326" t="str">
        <f>E9</f>
        <v>FEJES</v>
      </c>
      <c r="C20" s="326"/>
      <c r="D20" s="328" t="s">
        <v>150</v>
      </c>
      <c r="E20" s="329"/>
      <c r="F20" s="332"/>
      <c r="G20" s="332"/>
      <c r="H20" s="328" t="s">
        <v>151</v>
      </c>
      <c r="I20" s="329"/>
      <c r="J20" s="328" t="s">
        <v>155</v>
      </c>
      <c r="K20" s="329"/>
      <c r="L20" s="193"/>
      <c r="M20" s="193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 ht="18.75" customHeight="1" x14ac:dyDescent="0.25">
      <c r="A21" s="254" t="s">
        <v>60</v>
      </c>
      <c r="B21" s="326" t="str">
        <f>E11</f>
        <v>TÓTH</v>
      </c>
      <c r="C21" s="326"/>
      <c r="D21" s="328" t="s">
        <v>150</v>
      </c>
      <c r="E21" s="329"/>
      <c r="F21" s="328" t="s">
        <v>152</v>
      </c>
      <c r="G21" s="329"/>
      <c r="H21" s="332"/>
      <c r="I21" s="332"/>
      <c r="J21" s="328" t="s">
        <v>155</v>
      </c>
      <c r="K21" s="329"/>
      <c r="L21" s="193"/>
      <c r="M21" s="193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ht="18.75" customHeight="1" x14ac:dyDescent="0.25">
      <c r="A22" s="254" t="s">
        <v>65</v>
      </c>
      <c r="B22" s="326" t="str">
        <f>E13</f>
        <v>ÁGASVÁRI</v>
      </c>
      <c r="C22" s="326"/>
      <c r="D22" s="328" t="s">
        <v>150</v>
      </c>
      <c r="E22" s="329"/>
      <c r="F22" s="328" t="s">
        <v>154</v>
      </c>
      <c r="G22" s="329"/>
      <c r="H22" s="330" t="s">
        <v>154</v>
      </c>
      <c r="I22" s="331"/>
      <c r="J22" s="332"/>
      <c r="K22" s="332"/>
      <c r="L22" s="193"/>
      <c r="M22" s="193"/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6" t="s">
        <v>2</v>
      </c>
      <c r="E33" s="227" t="s">
        <v>40</v>
      </c>
      <c r="F33" s="245"/>
      <c r="G33" s="226" t="s">
        <v>2</v>
      </c>
      <c r="H33" s="227" t="s">
        <v>49</v>
      </c>
      <c r="I33" s="119"/>
      <c r="J33" s="227" t="s">
        <v>50</v>
      </c>
      <c r="K33" s="118" t="s">
        <v>51</v>
      </c>
      <c r="L33" s="31"/>
      <c r="M33" s="245"/>
      <c r="O33" s="211"/>
      <c r="P33" s="220"/>
      <c r="Q33" s="220"/>
      <c r="R33" s="221"/>
      <c r="S33" s="211"/>
    </row>
    <row r="34" spans="1:19" x14ac:dyDescent="0.25">
      <c r="A34" s="196" t="s">
        <v>39</v>
      </c>
      <c r="B34" s="197"/>
      <c r="C34" s="198"/>
      <c r="D34" s="228"/>
      <c r="E34" s="333"/>
      <c r="F34" s="333"/>
      <c r="G34" s="239" t="s">
        <v>3</v>
      </c>
      <c r="H34" s="197"/>
      <c r="I34" s="229"/>
      <c r="J34" s="240"/>
      <c r="K34" s="194" t="s">
        <v>41</v>
      </c>
      <c r="L34" s="246"/>
      <c r="M34" s="230"/>
      <c r="O34" s="211"/>
      <c r="P34" s="222"/>
      <c r="Q34" s="222"/>
      <c r="R34" s="223"/>
      <c r="S34" s="211"/>
    </row>
    <row r="35" spans="1:19" x14ac:dyDescent="0.25">
      <c r="A35" s="199" t="s">
        <v>48</v>
      </c>
      <c r="B35" s="117"/>
      <c r="C35" s="200"/>
      <c r="D35" s="231"/>
      <c r="E35" s="334"/>
      <c r="F35" s="334"/>
      <c r="G35" s="241" t="s">
        <v>4</v>
      </c>
      <c r="H35" s="232"/>
      <c r="I35" s="233"/>
      <c r="J35" s="82"/>
      <c r="K35" s="243"/>
      <c r="L35" s="192"/>
      <c r="M35" s="238"/>
      <c r="O35" s="211"/>
      <c r="P35" s="223"/>
      <c r="Q35" s="224"/>
      <c r="R35" s="223"/>
      <c r="S35" s="211"/>
    </row>
    <row r="36" spans="1:19" x14ac:dyDescent="0.25">
      <c r="A36" s="132"/>
      <c r="B36" s="133"/>
      <c r="C36" s="134"/>
      <c r="D36" s="231"/>
      <c r="E36" s="235"/>
      <c r="F36" s="236"/>
      <c r="G36" s="241" t="s">
        <v>5</v>
      </c>
      <c r="H36" s="232"/>
      <c r="I36" s="233"/>
      <c r="J36" s="82"/>
      <c r="K36" s="194" t="s">
        <v>42</v>
      </c>
      <c r="L36" s="246"/>
      <c r="M36" s="230"/>
      <c r="O36" s="211"/>
      <c r="P36" s="222"/>
      <c r="Q36" s="222"/>
      <c r="R36" s="223"/>
      <c r="S36" s="211"/>
    </row>
    <row r="37" spans="1:19" x14ac:dyDescent="0.25">
      <c r="A37" s="112"/>
      <c r="B37" s="163"/>
      <c r="C37" s="113"/>
      <c r="D37" s="231"/>
      <c r="E37" s="235"/>
      <c r="F37" s="236"/>
      <c r="G37" s="241" t="s">
        <v>6</v>
      </c>
      <c r="H37" s="232"/>
      <c r="I37" s="233"/>
      <c r="J37" s="82"/>
      <c r="K37" s="244"/>
      <c r="L37" s="236"/>
      <c r="M37" s="234"/>
      <c r="O37" s="211"/>
      <c r="P37" s="223"/>
      <c r="Q37" s="224"/>
      <c r="R37" s="223"/>
      <c r="S37" s="211"/>
    </row>
    <row r="38" spans="1:19" x14ac:dyDescent="0.25">
      <c r="A38" s="121"/>
      <c r="B38" s="135"/>
      <c r="C38" s="164"/>
      <c r="D38" s="231"/>
      <c r="E38" s="235"/>
      <c r="F38" s="236"/>
      <c r="G38" s="241" t="s">
        <v>7</v>
      </c>
      <c r="H38" s="232"/>
      <c r="I38" s="233"/>
      <c r="J38" s="82"/>
      <c r="K38" s="199"/>
      <c r="L38" s="192"/>
      <c r="M38" s="238"/>
      <c r="O38" s="211"/>
      <c r="P38" s="223"/>
      <c r="Q38" s="224"/>
      <c r="R38" s="223"/>
      <c r="S38" s="211"/>
    </row>
    <row r="39" spans="1:19" x14ac:dyDescent="0.25">
      <c r="A39" s="122"/>
      <c r="B39" s="138"/>
      <c r="C39" s="113"/>
      <c r="D39" s="231"/>
      <c r="E39" s="235"/>
      <c r="F39" s="236"/>
      <c r="G39" s="241" t="s">
        <v>8</v>
      </c>
      <c r="H39" s="232"/>
      <c r="I39" s="233"/>
      <c r="J39" s="82"/>
      <c r="K39" s="194" t="s">
        <v>31</v>
      </c>
      <c r="L39" s="246"/>
      <c r="M39" s="230"/>
      <c r="O39" s="211"/>
      <c r="P39" s="222"/>
      <c r="Q39" s="222"/>
      <c r="R39" s="223"/>
      <c r="S39" s="211"/>
    </row>
    <row r="40" spans="1:19" x14ac:dyDescent="0.25">
      <c r="A40" s="122"/>
      <c r="B40" s="138"/>
      <c r="C40" s="130"/>
      <c r="D40" s="231"/>
      <c r="E40" s="235"/>
      <c r="F40" s="236"/>
      <c r="G40" s="241" t="s">
        <v>9</v>
      </c>
      <c r="H40" s="232"/>
      <c r="I40" s="233"/>
      <c r="J40" s="82"/>
      <c r="K40" s="244"/>
      <c r="L40" s="236"/>
      <c r="M40" s="234"/>
      <c r="O40" s="211"/>
      <c r="P40" s="223"/>
      <c r="Q40" s="224"/>
      <c r="R40" s="223"/>
      <c r="S40" s="211"/>
    </row>
    <row r="41" spans="1:19" x14ac:dyDescent="0.25">
      <c r="A41" s="123"/>
      <c r="B41" s="120"/>
      <c r="C41" s="131"/>
      <c r="D41" s="237"/>
      <c r="E41" s="114"/>
      <c r="F41" s="192"/>
      <c r="G41" s="242" t="s">
        <v>10</v>
      </c>
      <c r="H41" s="117"/>
      <c r="I41" s="195"/>
      <c r="J41" s="115"/>
      <c r="K41" s="199" t="str">
        <f>M4</f>
        <v>Rákóczi Andrea</v>
      </c>
      <c r="L41" s="192"/>
      <c r="M41" s="238"/>
      <c r="O41" s="211"/>
      <c r="P41" s="223"/>
      <c r="Q41" s="224"/>
      <c r="R41" s="225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34:F34"/>
    <mergeCell ref="E35:F35"/>
    <mergeCell ref="E7:F7"/>
    <mergeCell ref="E9:F9"/>
    <mergeCell ref="E11:F11"/>
    <mergeCell ref="E13:F13"/>
    <mergeCell ref="D21:E21"/>
    <mergeCell ref="F21:G21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</mergeCells>
  <phoneticPr fontId="45" type="noConversion"/>
  <conditionalFormatting sqref="E7 E9 E11 E13">
    <cfRule type="cellIs" dxfId="49" priority="1" stopIfTrue="1" operator="equal">
      <formula>"Bye"</formula>
    </cfRule>
  </conditionalFormatting>
  <conditionalFormatting sqref="R41">
    <cfRule type="expression" dxfId="4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2194-59C2-4A50-81D9-928EADD4C9FE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D10" sqref="D10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22" style="39" customWidth="1"/>
    <col min="5" max="5" width="10.6640625" style="304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Cs-Cs.Megye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0" t="str">
        <f>Altalanos!$B$8</f>
        <v>Fiú 5 kcs B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45784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124</v>
      </c>
      <c r="C7" s="90" t="s">
        <v>125</v>
      </c>
      <c r="D7" s="91" t="s">
        <v>126</v>
      </c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7"/>
      <c r="P7" s="108"/>
      <c r="Q7" s="92"/>
    </row>
    <row r="8" spans="1:17" s="11" customFormat="1" ht="18.899999999999999" customHeight="1" x14ac:dyDescent="0.25">
      <c r="A8" s="147">
        <v>2</v>
      </c>
      <c r="B8" s="90" t="s">
        <v>127</v>
      </c>
      <c r="C8" s="90" t="s">
        <v>128</v>
      </c>
      <c r="D8" s="91" t="s">
        <v>126</v>
      </c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129</v>
      </c>
      <c r="C9" s="90" t="s">
        <v>130</v>
      </c>
      <c r="D9" s="91" t="s">
        <v>126</v>
      </c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899999999999999" customHeight="1" x14ac:dyDescent="0.25">
      <c r="A10" s="147">
        <v>4</v>
      </c>
      <c r="B10" s="90" t="s">
        <v>131</v>
      </c>
      <c r="C10" s="90" t="s">
        <v>132</v>
      </c>
      <c r="D10" s="91" t="s">
        <v>133</v>
      </c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899999999999999" customHeight="1" x14ac:dyDescent="0.25">
      <c r="A11" s="147">
        <v>5</v>
      </c>
      <c r="B11" s="90" t="s">
        <v>134</v>
      </c>
      <c r="C11" s="90" t="s">
        <v>135</v>
      </c>
      <c r="D11" s="91" t="s">
        <v>137</v>
      </c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899999999999999" customHeight="1" x14ac:dyDescent="0.25">
      <c r="A12" s="147">
        <v>6</v>
      </c>
      <c r="B12" s="90" t="s">
        <v>134</v>
      </c>
      <c r="C12" s="90" t="s">
        <v>136</v>
      </c>
      <c r="D12" s="91" t="s">
        <v>137</v>
      </c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899999999999999" customHeight="1" x14ac:dyDescent="0.25">
      <c r="A13" s="147">
        <v>7</v>
      </c>
      <c r="B13" s="90" t="s">
        <v>138</v>
      </c>
      <c r="C13" s="90" t="s">
        <v>139</v>
      </c>
      <c r="D13" s="91" t="s">
        <v>140</v>
      </c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6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8"/>
      <c r="F28" s="308"/>
      <c r="G28" s="309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9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0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0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0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0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0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0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0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0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0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0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0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0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0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0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0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0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0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0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0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0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0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0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0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0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0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0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0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0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0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0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0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0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0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0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0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0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0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0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0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0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0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0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0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0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0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0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0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0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0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0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0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0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0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0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0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0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0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0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0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0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0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0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0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0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0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0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0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0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0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0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0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0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0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0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0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0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0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0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0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0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0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0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0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0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0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0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0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0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0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0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0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0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0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0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0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0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0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0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0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0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0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0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0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0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0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0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0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0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0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0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0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0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0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0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0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0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0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0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0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47" priority="16" stopIfTrue="1">
      <formula>AND(ROUNDDOWN(($A$4-E7)/365.25,0)&lt;=13,G7&lt;&gt;"OK")</formula>
    </cfRule>
    <cfRule type="expression" dxfId="46" priority="17" stopIfTrue="1">
      <formula>AND(ROUNDDOWN(($A$4-E7)/365.25,0)&lt;=14,G7&lt;&gt;"OK")</formula>
    </cfRule>
    <cfRule type="expression" dxfId="45" priority="18" stopIfTrue="1">
      <formula>AND(ROUNDDOWN(($A$4-E7)/365.25,0)&lt;=17,G7&lt;&gt;"OK")</formula>
    </cfRule>
  </conditionalFormatting>
  <conditionalFormatting sqref="J7:J156">
    <cfRule type="cellIs" dxfId="44" priority="15" stopIfTrue="1" operator="equal">
      <formula>"Z"</formula>
    </cfRule>
  </conditionalFormatting>
  <conditionalFormatting sqref="A7:D156">
    <cfRule type="expression" dxfId="43" priority="14" stopIfTrue="1">
      <formula>$Q7&gt;=1</formula>
    </cfRule>
  </conditionalFormatting>
  <conditionalFormatting sqref="E7:E14">
    <cfRule type="expression" dxfId="42" priority="11" stopIfTrue="1">
      <formula>AND(ROUNDDOWN(($A$4-E7)/365.25,0)&lt;=13,G7&lt;&gt;"OK")</formula>
    </cfRule>
    <cfRule type="expression" dxfId="41" priority="12" stopIfTrue="1">
      <formula>AND(ROUNDDOWN(($A$4-E7)/365.25,0)&lt;=14,G7&lt;&gt;"OK")</formula>
    </cfRule>
    <cfRule type="expression" dxfId="40" priority="13" stopIfTrue="1">
      <formula>AND(ROUNDDOWN(($A$4-E7)/365.25,0)&lt;=17,G7&lt;&gt;"OK")</formula>
    </cfRule>
  </conditionalFormatting>
  <conditionalFormatting sqref="J7:J14">
    <cfRule type="cellIs" dxfId="39" priority="10" stopIfTrue="1" operator="equal">
      <formula>"Z"</formula>
    </cfRule>
  </conditionalFormatting>
  <conditionalFormatting sqref="B7:D14">
    <cfRule type="expression" dxfId="38" priority="9" stopIfTrue="1">
      <formula>$Q7&gt;=1</formula>
    </cfRule>
  </conditionalFormatting>
  <conditionalFormatting sqref="E7:E14">
    <cfRule type="expression" dxfId="37" priority="6" stopIfTrue="1">
      <formula>AND(ROUNDDOWN(($A$4-E7)/365.25,0)&lt;=13,G7&lt;&gt;"OK")</formula>
    </cfRule>
    <cfRule type="expression" dxfId="36" priority="7" stopIfTrue="1">
      <formula>AND(ROUNDDOWN(($A$4-E7)/365.25,0)&lt;=14,G7&lt;&gt;"OK")</formula>
    </cfRule>
    <cfRule type="expression" dxfId="35" priority="8" stopIfTrue="1">
      <formula>AND(ROUNDDOWN(($A$4-E7)/365.25,0)&lt;=17,G7&lt;&gt;"OK")</formula>
    </cfRule>
  </conditionalFormatting>
  <conditionalFormatting sqref="B7:D14">
    <cfRule type="expression" dxfId="34" priority="5" stopIfTrue="1">
      <formula>$Q7&gt;=1</formula>
    </cfRule>
  </conditionalFormatting>
  <conditionalFormatting sqref="E7:E27 E29:E37">
    <cfRule type="expression" dxfId="33" priority="2" stopIfTrue="1">
      <formula>AND(ROUNDDOWN(($A$4-E7)/365.25,0)&lt;=13,G7&lt;&gt;"OK")</formula>
    </cfRule>
    <cfRule type="expression" dxfId="32" priority="3" stopIfTrue="1">
      <formula>AND(ROUNDDOWN(($A$4-E7)/365.25,0)&lt;=14,G7&lt;&gt;"OK")</formula>
    </cfRule>
    <cfRule type="expression" dxfId="31" priority="4" stopIfTrue="1">
      <formula>AND(ROUNDDOWN(($A$4-E7)/365.25,0)&lt;=17,G7&lt;&gt;"OK")</formula>
    </cfRule>
  </conditionalFormatting>
  <conditionalFormatting sqref="B7:D37">
    <cfRule type="expression" dxfId="3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3691-E565-42B3-8251-5F9C088CD9E5}">
  <sheetPr codeName="Munka16">
    <tabColor indexed="11"/>
  </sheetPr>
  <dimension ref="A1:AK51"/>
  <sheetViews>
    <sheetView workbookViewId="0">
      <selection activeCell="Q18" sqref="Q1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36" t="str">
        <f>Altalanos!$A$6</f>
        <v>Diákolimpia Cs-Cs.Megye</v>
      </c>
      <c r="B1" s="336"/>
      <c r="C1" s="336"/>
      <c r="D1" s="336"/>
      <c r="E1" s="336"/>
      <c r="F1" s="336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1" t="str">
        <f>Altalanos!$B$8</f>
        <v>Fiú 5 kcs B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3" t="s">
        <v>72</v>
      </c>
      <c r="R3" s="264" t="s">
        <v>78</v>
      </c>
      <c r="S3" s="264" t="s">
        <v>73</v>
      </c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8" thickBot="1" x14ac:dyDescent="0.3">
      <c r="A4" s="337">
        <f>Altalanos!$A$10</f>
        <v>45784</v>
      </c>
      <c r="B4" s="337"/>
      <c r="C4" s="337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Q4" s="265" t="s">
        <v>79</v>
      </c>
      <c r="R4" s="266" t="s">
        <v>74</v>
      </c>
      <c r="S4" s="266" t="s">
        <v>75</v>
      </c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7" t="s">
        <v>80</v>
      </c>
      <c r="R5" s="268" t="s">
        <v>76</v>
      </c>
      <c r="S5" s="268" t="s">
        <v>77</v>
      </c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 x14ac:dyDescent="0.25">
      <c r="A7" s="255" t="s">
        <v>58</v>
      </c>
      <c r="B7" s="269">
        <v>1</v>
      </c>
      <c r="C7" s="205">
        <f>IF($B7="","",VLOOKUP($B7,'Fiú 5 kcs B ELO'!$A$7:$O$22,5))</f>
        <v>0</v>
      </c>
      <c r="D7" s="205">
        <f>IF($B7="","",VLOOKUP($B7,'Fiú 5 kcs B ELO'!$A$7:$O$22,15))</f>
        <v>0</v>
      </c>
      <c r="E7" s="202" t="str">
        <f>UPPER(IF($B7="","",VLOOKUP($B7,'Fiú 5 kcs B ELO'!$A$7:$O$22,2)))</f>
        <v>BUCHHOLCZ</v>
      </c>
      <c r="F7" s="204"/>
      <c r="G7" s="202" t="str">
        <f>IF($B7="","",VLOOKUP($B7,'Fiú 5 kcs B ELO'!$A$7:$O$22,3))</f>
        <v>Buda Mihály</v>
      </c>
      <c r="H7" s="204"/>
      <c r="I7" s="202" t="str">
        <f>IF($B7="","",VLOOKUP($B7,'Fiú 5 kcs B ELO'!$A$7:$O$22,4))</f>
        <v>SZTE Báthory István Gyak.</v>
      </c>
      <c r="J7" s="193"/>
      <c r="K7" s="283">
        <v>1</v>
      </c>
      <c r="L7" s="277"/>
      <c r="M7" s="284"/>
      <c r="N7" s="211"/>
      <c r="O7" s="211"/>
      <c r="P7" s="211"/>
      <c r="Q7" s="263" t="s">
        <v>72</v>
      </c>
      <c r="R7" s="313" t="s">
        <v>102</v>
      </c>
      <c r="S7" s="313" t="s">
        <v>104</v>
      </c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 x14ac:dyDescent="0.25">
      <c r="A8" s="218"/>
      <c r="B8" s="270"/>
      <c r="C8" s="219"/>
      <c r="D8" s="219"/>
      <c r="E8" s="219"/>
      <c r="F8" s="219"/>
      <c r="G8" s="219"/>
      <c r="H8" s="219"/>
      <c r="I8" s="219"/>
      <c r="J8" s="193"/>
      <c r="K8" s="218"/>
      <c r="L8" s="218"/>
      <c r="M8" s="285"/>
      <c r="N8" s="211"/>
      <c r="O8" s="211"/>
      <c r="P8" s="211"/>
      <c r="Q8" s="265" t="s">
        <v>79</v>
      </c>
      <c r="R8" s="314" t="s">
        <v>103</v>
      </c>
      <c r="S8" s="314" t="s">
        <v>105</v>
      </c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 x14ac:dyDescent="0.25">
      <c r="A9" s="218" t="s">
        <v>59</v>
      </c>
      <c r="B9" s="271">
        <v>6</v>
      </c>
      <c r="C9" s="205">
        <f>IF($B9="","",VLOOKUP($B9,'Fiú 5 kcs B ELO'!$A$7:$O$22,5))</f>
        <v>0</v>
      </c>
      <c r="D9" s="205">
        <f>IF($B9="","",VLOOKUP($B9,'Fiú 5 kcs B ELO'!$A$7:$O$22,15))</f>
        <v>0</v>
      </c>
      <c r="E9" s="201" t="str">
        <f>UPPER(IF($B9="","",VLOOKUP($B9,'Fiú 5 kcs B ELO'!$A$7:$O$22,2)))</f>
        <v>LADÁNYI</v>
      </c>
      <c r="F9" s="206"/>
      <c r="G9" s="201" t="str">
        <f>IF($B9="","",VLOOKUP($B9,'Fiú 5 kcs B ELO'!$A$7:$O$22,3))</f>
        <v>Vince</v>
      </c>
      <c r="H9" s="206"/>
      <c r="I9" s="201" t="str">
        <f>IF($B9="","",VLOOKUP($B9,'Fiú 5 kcs B ELO'!$A$7:$O$22,4))</f>
        <v>Szegedi Arany J.</v>
      </c>
      <c r="J9" s="193"/>
      <c r="K9" s="283">
        <v>4</v>
      </c>
      <c r="L9" s="277"/>
      <c r="M9" s="284"/>
      <c r="N9" s="211"/>
      <c r="O9" s="211"/>
      <c r="P9" s="211"/>
      <c r="Q9" s="267" t="s">
        <v>80</v>
      </c>
      <c r="R9" s="315" t="s">
        <v>81</v>
      </c>
      <c r="S9" s="315" t="s">
        <v>106</v>
      </c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 x14ac:dyDescent="0.25">
      <c r="A10" s="218"/>
      <c r="B10" s="270"/>
      <c r="C10" s="219"/>
      <c r="D10" s="219"/>
      <c r="E10" s="219"/>
      <c r="F10" s="219"/>
      <c r="G10" s="219"/>
      <c r="H10" s="219"/>
      <c r="I10" s="219"/>
      <c r="J10" s="193"/>
      <c r="K10" s="218"/>
      <c r="L10" s="218"/>
      <c r="M10" s="285"/>
      <c r="N10" s="211"/>
      <c r="O10" s="211"/>
      <c r="P10" s="211"/>
      <c r="Q10" s="211"/>
      <c r="R10" s="211"/>
      <c r="S10" s="211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 x14ac:dyDescent="0.25">
      <c r="A11" s="218" t="s">
        <v>60</v>
      </c>
      <c r="B11" s="271">
        <v>4</v>
      </c>
      <c r="C11" s="205">
        <f>IF($B11="","",VLOOKUP($B11,'Fiú 5 kcs B ELO'!$A$7:$O$22,5))</f>
        <v>0</v>
      </c>
      <c r="D11" s="205">
        <f>IF($B11="","",VLOOKUP($B11,'Fiú 5 kcs B ELO'!$A$7:$O$22,15))</f>
        <v>0</v>
      </c>
      <c r="E11" s="201" t="str">
        <f>UPPER(IF($B11="","",VLOOKUP($B11,'Fiú 5 kcs B ELO'!$A$7:$O$22,2)))</f>
        <v>MENDEBABA</v>
      </c>
      <c r="F11" s="206"/>
      <c r="G11" s="201" t="str">
        <f>IF($B11="","",VLOOKUP($B11,'Fiú 5 kcs B ELO'!$A$7:$O$22,3))</f>
        <v>Maxim</v>
      </c>
      <c r="H11" s="206"/>
      <c r="I11" s="201" t="str">
        <f>IF($B11="","",VLOOKUP($B11,'Fiú 5 kcs B ELO'!$A$7:$O$22,4))</f>
        <v>Szegedi Radnóti M.</v>
      </c>
      <c r="J11" s="193"/>
      <c r="K11" s="283"/>
      <c r="L11" s="277"/>
      <c r="M11" s="284"/>
      <c r="N11" s="211"/>
      <c r="O11" s="211"/>
      <c r="P11" s="211"/>
      <c r="Q11" s="211"/>
      <c r="R11" s="211"/>
      <c r="S11" s="211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 x14ac:dyDescent="0.25">
      <c r="A12" s="193"/>
      <c r="B12" s="255"/>
      <c r="C12" s="247"/>
      <c r="D12" s="193"/>
      <c r="E12" s="193"/>
      <c r="F12" s="193"/>
      <c r="G12" s="193"/>
      <c r="H12" s="193"/>
      <c r="I12" s="193"/>
      <c r="J12" s="193"/>
      <c r="K12" s="247"/>
      <c r="L12" s="247"/>
      <c r="M12" s="286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 x14ac:dyDescent="0.25">
      <c r="A13" s="255" t="s">
        <v>65</v>
      </c>
      <c r="B13" s="269">
        <v>3</v>
      </c>
      <c r="C13" s="205">
        <f>IF($B13="","",VLOOKUP($B13,'Fiú 5 kcs B ELO'!$A$7:$O$22,5))</f>
        <v>0</v>
      </c>
      <c r="D13" s="205">
        <f>IF($B13="","",VLOOKUP($B13,'Fiú 5 kcs B ELO'!$A$7:$O$22,15))</f>
        <v>0</v>
      </c>
      <c r="E13" s="202" t="str">
        <f>UPPER(IF($B13="","",VLOOKUP($B13,'Fiú 5 kcs B ELO'!$A$7:$O$22,2)))</f>
        <v>KARCSÚ</v>
      </c>
      <c r="F13" s="204"/>
      <c r="G13" s="202" t="str">
        <f>IF($B13="","",VLOOKUP($B13,'Fiú 5 kcs B ELO'!$A$7:$O$22,3))</f>
        <v>Gellért</v>
      </c>
      <c r="H13" s="204"/>
      <c r="I13" s="202" t="str">
        <f>IF($B13="","",VLOOKUP($B13,'Fiú 5 kcs B ELO'!$A$7:$O$22,4))</f>
        <v>SZTE Báthory István Gyak.</v>
      </c>
      <c r="J13" s="193"/>
      <c r="K13" s="283"/>
      <c r="L13" s="277"/>
      <c r="M13" s="284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 x14ac:dyDescent="0.25">
      <c r="A14" s="218"/>
      <c r="B14" s="270"/>
      <c r="C14" s="219"/>
      <c r="D14" s="219"/>
      <c r="E14" s="219"/>
      <c r="F14" s="219"/>
      <c r="G14" s="219"/>
      <c r="H14" s="219"/>
      <c r="I14" s="219"/>
      <c r="J14" s="193"/>
      <c r="K14" s="218"/>
      <c r="L14" s="218"/>
      <c r="M14" s="28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 x14ac:dyDescent="0.25">
      <c r="A15" s="218" t="s">
        <v>66</v>
      </c>
      <c r="B15" s="271">
        <v>7</v>
      </c>
      <c r="C15" s="205">
        <f>IF($B15="","",VLOOKUP($B15,'Fiú 5 kcs B ELO'!$A$7:$O$22,5))</f>
        <v>0</v>
      </c>
      <c r="D15" s="205">
        <f>IF($B15="","",VLOOKUP($B15,'Fiú 5 kcs B ELO'!$A$7:$O$22,15))</f>
        <v>0</v>
      </c>
      <c r="E15" s="201" t="str">
        <f>UPPER(IF($B15="","",VLOOKUP($B15,'Fiú 5 kcs B ELO'!$A$7:$O$22,2)))</f>
        <v>BRCÁN</v>
      </c>
      <c r="F15" s="206"/>
      <c r="G15" s="201" t="str">
        <f>IF($B15="","",VLOOKUP($B15,'Fiú 5 kcs B ELO'!$A$7:$O$22,3))</f>
        <v>Ignác Tamás</v>
      </c>
      <c r="H15" s="206"/>
      <c r="I15" s="201" t="str">
        <f>IF($B15="","",VLOOKUP($B15,'Fiú 5 kcs B ELO'!$A$7:$O$22,4))</f>
        <v>Tiszaparti Ált. Isk.</v>
      </c>
      <c r="J15" s="193"/>
      <c r="K15" s="283"/>
      <c r="L15" s="277"/>
      <c r="M15" s="284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 x14ac:dyDescent="0.25">
      <c r="A16" s="218"/>
      <c r="B16" s="270"/>
      <c r="C16" s="219"/>
      <c r="D16" s="219"/>
      <c r="E16" s="219"/>
      <c r="F16" s="219"/>
      <c r="G16" s="219"/>
      <c r="H16" s="219"/>
      <c r="I16" s="219"/>
      <c r="J16" s="193"/>
      <c r="K16" s="218"/>
      <c r="L16" s="218"/>
      <c r="M16" s="285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 x14ac:dyDescent="0.25">
      <c r="A17" s="218" t="s">
        <v>67</v>
      </c>
      <c r="B17" s="271">
        <v>5</v>
      </c>
      <c r="C17" s="205">
        <f>IF($B17="","",VLOOKUP($B17,'Fiú 5 kcs B ELO'!$A$7:$O$22,5))</f>
        <v>0</v>
      </c>
      <c r="D17" s="205">
        <f>IF($B17="","",VLOOKUP($B17,'Fiú 5 kcs B ELO'!$A$7:$O$22,15))</f>
        <v>0</v>
      </c>
      <c r="E17" s="201" t="str">
        <f>UPPER(IF($B17="","",VLOOKUP($B17,'Fiú 5 kcs B ELO'!$A$7:$O$22,2)))</f>
        <v>LADÁNYI</v>
      </c>
      <c r="F17" s="206"/>
      <c r="G17" s="201" t="str">
        <f>IF($B17="","",VLOOKUP($B17,'Fiú 5 kcs B ELO'!$A$7:$O$22,3))</f>
        <v>Dániel</v>
      </c>
      <c r="H17" s="206"/>
      <c r="I17" s="201" t="str">
        <f>IF($B17="","",VLOOKUP($B17,'Fiú 5 kcs B ELO'!$A$7:$O$22,4))</f>
        <v>Szegedi Arany J.</v>
      </c>
      <c r="J17" s="193"/>
      <c r="K17" s="283">
        <v>3</v>
      </c>
      <c r="L17" s="277"/>
      <c r="M17" s="284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 x14ac:dyDescent="0.25">
      <c r="A18" s="218"/>
      <c r="B18" s="270"/>
      <c r="C18" s="219"/>
      <c r="D18" s="219"/>
      <c r="E18" s="219"/>
      <c r="F18" s="219"/>
      <c r="G18" s="219"/>
      <c r="H18" s="219"/>
      <c r="I18" s="219"/>
      <c r="J18" s="193"/>
      <c r="K18" s="218"/>
      <c r="L18" s="218"/>
      <c r="M18" s="285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 x14ac:dyDescent="0.25">
      <c r="A19" s="218" t="s">
        <v>67</v>
      </c>
      <c r="B19" s="271">
        <v>2</v>
      </c>
      <c r="C19" s="205">
        <f>IF($B19="","",VLOOKUP($B19,'Fiú 5 kcs B ELO'!$A$7:$O$22,5))</f>
        <v>0</v>
      </c>
      <c r="D19" s="205">
        <f>IF($B19="","",VLOOKUP($B19,'Fiú 5 kcs B ELO'!$A$7:$O$22,15))</f>
        <v>0</v>
      </c>
      <c r="E19" s="201" t="str">
        <f>UPPER(IF($B19="","",VLOOKUP($B19,'Fiú 5 kcs B ELO'!$A$7:$O$22,2)))</f>
        <v xml:space="preserve">BARANYI </v>
      </c>
      <c r="F19" s="206"/>
      <c r="G19" s="201" t="str">
        <f>IF($B19="","",VLOOKUP($B19,'Fiú 5 kcs B ELO'!$A$7:$O$22,3))</f>
        <v>Bogát Dávid</v>
      </c>
      <c r="H19" s="206"/>
      <c r="I19" s="201" t="str">
        <f>IF($B19="","",VLOOKUP($B19,'Fiú 5 kcs B ELO'!$A$7:$O$22,4))</f>
        <v>SZTE Báthory István Gyak.</v>
      </c>
      <c r="J19" s="193"/>
      <c r="K19" s="283">
        <v>2</v>
      </c>
      <c r="L19" s="277"/>
      <c r="M19" s="284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ht="18.75" customHeight="1" x14ac:dyDescent="0.25">
      <c r="A22" s="193"/>
      <c r="B22" s="338"/>
      <c r="C22" s="338"/>
      <c r="D22" s="327" t="str">
        <f>E7</f>
        <v>BUCHHOLCZ</v>
      </c>
      <c r="E22" s="327"/>
      <c r="F22" s="327" t="str">
        <f>E9</f>
        <v>LADÁNYI</v>
      </c>
      <c r="G22" s="327"/>
      <c r="H22" s="327" t="str">
        <f>E11</f>
        <v>MENDEBABA</v>
      </c>
      <c r="I22" s="327"/>
      <c r="J22" s="193"/>
      <c r="K22" s="193"/>
      <c r="L22" s="193"/>
      <c r="M22" s="256" t="s">
        <v>62</v>
      </c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 ht="18.75" customHeight="1" x14ac:dyDescent="0.25">
      <c r="A23" s="254" t="s">
        <v>58</v>
      </c>
      <c r="B23" s="326" t="str">
        <f>E7</f>
        <v>BUCHHOLCZ</v>
      </c>
      <c r="C23" s="326"/>
      <c r="D23" s="332"/>
      <c r="E23" s="332"/>
      <c r="F23" s="328" t="s">
        <v>157</v>
      </c>
      <c r="G23" s="329"/>
      <c r="H23" s="328" t="s">
        <v>167</v>
      </c>
      <c r="I23" s="329"/>
      <c r="J23" s="323"/>
      <c r="K23" s="323"/>
      <c r="L23" s="193"/>
      <c r="M23" s="258">
        <v>1</v>
      </c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 ht="18.75" customHeight="1" x14ac:dyDescent="0.25">
      <c r="A24" s="254" t="s">
        <v>59</v>
      </c>
      <c r="B24" s="326" t="str">
        <f>E9</f>
        <v>LADÁNYI</v>
      </c>
      <c r="C24" s="326"/>
      <c r="D24" s="328" t="s">
        <v>161</v>
      </c>
      <c r="E24" s="329"/>
      <c r="F24" s="332"/>
      <c r="G24" s="332"/>
      <c r="H24" s="328" t="s">
        <v>167</v>
      </c>
      <c r="I24" s="329"/>
      <c r="J24" s="323"/>
      <c r="K24" s="323"/>
      <c r="L24" s="193"/>
      <c r="M24" s="258">
        <v>2</v>
      </c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 ht="18.75" customHeight="1" x14ac:dyDescent="0.25">
      <c r="A25" s="254" t="s">
        <v>60</v>
      </c>
      <c r="B25" s="326" t="str">
        <f>E11</f>
        <v>MENDEBABA</v>
      </c>
      <c r="C25" s="326"/>
      <c r="D25" s="328" t="s">
        <v>162</v>
      </c>
      <c r="E25" s="329"/>
      <c r="F25" s="328" t="s">
        <v>162</v>
      </c>
      <c r="G25" s="329"/>
      <c r="H25" s="332"/>
      <c r="I25" s="332"/>
      <c r="J25" s="323"/>
      <c r="K25" s="323"/>
      <c r="L25" s="193"/>
      <c r="M25" s="258"/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 x14ac:dyDescent="0.25">
      <c r="A26" s="193"/>
      <c r="B26" s="193"/>
      <c r="C26" s="193"/>
      <c r="D26" s="323"/>
      <c r="E26" s="323"/>
      <c r="F26" s="323"/>
      <c r="G26" s="323"/>
      <c r="H26" s="323"/>
      <c r="I26" s="323"/>
      <c r="J26" s="323"/>
      <c r="K26" s="323"/>
      <c r="L26" s="193"/>
      <c r="M26" s="259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 ht="18.75" customHeight="1" x14ac:dyDescent="0.25">
      <c r="A27" s="193"/>
      <c r="B27" s="338"/>
      <c r="C27" s="338"/>
      <c r="D27" s="331" t="str">
        <f>E13</f>
        <v>KARCSÚ</v>
      </c>
      <c r="E27" s="331"/>
      <c r="F27" s="331" t="str">
        <f>E15</f>
        <v>BRCÁN</v>
      </c>
      <c r="G27" s="331"/>
      <c r="H27" s="331" t="str">
        <f>E17</f>
        <v>LADÁNYI</v>
      </c>
      <c r="I27" s="331"/>
      <c r="J27" s="331" t="str">
        <f>E19</f>
        <v xml:space="preserve">BARANYI </v>
      </c>
      <c r="K27" s="331"/>
      <c r="L27" s="193"/>
      <c r="M27" s="259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 ht="18.75" customHeight="1" x14ac:dyDescent="0.25">
      <c r="A28" s="254" t="s">
        <v>65</v>
      </c>
      <c r="B28" s="326" t="str">
        <f>E13</f>
        <v>KARCSÚ</v>
      </c>
      <c r="C28" s="326"/>
      <c r="D28" s="332"/>
      <c r="E28" s="332"/>
      <c r="F28" s="328" t="s">
        <v>166</v>
      </c>
      <c r="G28" s="329"/>
      <c r="H28" s="328" t="s">
        <v>164</v>
      </c>
      <c r="I28" s="329"/>
      <c r="J28" s="330" t="s">
        <v>159</v>
      </c>
      <c r="K28" s="331"/>
      <c r="L28" s="193"/>
      <c r="M28" s="258"/>
    </row>
    <row r="29" spans="1:37" ht="18.75" customHeight="1" x14ac:dyDescent="0.25">
      <c r="A29" s="254" t="s">
        <v>66</v>
      </c>
      <c r="B29" s="326" t="str">
        <f>E15</f>
        <v>BRCÁN</v>
      </c>
      <c r="C29" s="326"/>
      <c r="D29" s="328" t="s">
        <v>165</v>
      </c>
      <c r="E29" s="329"/>
      <c r="F29" s="332"/>
      <c r="G29" s="332"/>
      <c r="H29" s="328" t="s">
        <v>160</v>
      </c>
      <c r="I29" s="329"/>
      <c r="J29" s="328" t="s">
        <v>161</v>
      </c>
      <c r="K29" s="329"/>
      <c r="L29" s="193"/>
      <c r="M29" s="258"/>
    </row>
    <row r="30" spans="1:37" ht="18.75" customHeight="1" x14ac:dyDescent="0.25">
      <c r="A30" s="254" t="s">
        <v>67</v>
      </c>
      <c r="B30" s="326" t="str">
        <f>E17</f>
        <v>LADÁNYI</v>
      </c>
      <c r="C30" s="326"/>
      <c r="D30" s="328" t="s">
        <v>163</v>
      </c>
      <c r="E30" s="329"/>
      <c r="F30" s="328" t="s">
        <v>156</v>
      </c>
      <c r="G30" s="329"/>
      <c r="H30" s="332"/>
      <c r="I30" s="332"/>
      <c r="J30" s="328" t="s">
        <v>171</v>
      </c>
      <c r="K30" s="329"/>
      <c r="L30" s="193"/>
      <c r="M30" s="258">
        <v>2</v>
      </c>
    </row>
    <row r="31" spans="1:37" ht="18.75" customHeight="1" x14ac:dyDescent="0.25">
      <c r="A31" s="254" t="s">
        <v>71</v>
      </c>
      <c r="B31" s="326" t="str">
        <f>E19</f>
        <v xml:space="preserve">BARANYI </v>
      </c>
      <c r="C31" s="326"/>
      <c r="D31" s="328" t="s">
        <v>158</v>
      </c>
      <c r="E31" s="329"/>
      <c r="F31" s="328" t="s">
        <v>157</v>
      </c>
      <c r="G31" s="329"/>
      <c r="H31" s="330" t="s">
        <v>170</v>
      </c>
      <c r="I31" s="331"/>
      <c r="J31" s="332"/>
      <c r="K31" s="332"/>
      <c r="L31" s="193"/>
      <c r="M31" s="258">
        <v>1</v>
      </c>
    </row>
    <row r="32" spans="1:37" ht="18.75" customHeight="1" x14ac:dyDescent="0.25">
      <c r="A32" s="260"/>
      <c r="B32" s="261"/>
      <c r="C32" s="261"/>
      <c r="D32" s="260"/>
      <c r="E32" s="260"/>
      <c r="F32" s="260"/>
      <c r="G32" s="260"/>
      <c r="H32" s="260"/>
      <c r="I32" s="260"/>
      <c r="J32" s="193"/>
      <c r="K32" s="193"/>
      <c r="L32" s="193"/>
      <c r="M32" s="262"/>
    </row>
    <row r="33" spans="1:19" x14ac:dyDescent="0.25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</row>
    <row r="34" spans="1:19" x14ac:dyDescent="0.25">
      <c r="A34" s="193" t="s">
        <v>52</v>
      </c>
      <c r="B34" s="193"/>
      <c r="C34" s="340" t="str">
        <f>IF(M23=1,B23,IF(M24=1,B24,IF(M25=1,B25,"")))</f>
        <v>BUCHHOLCZ</v>
      </c>
      <c r="D34" s="340"/>
      <c r="E34" s="218" t="s">
        <v>69</v>
      </c>
      <c r="F34" s="339" t="str">
        <f>IF(M28=1,B28,IF(M29=1,B29,IF(M30=1,B30,IF(M31=1,B31,""))))</f>
        <v xml:space="preserve">BARANYI </v>
      </c>
      <c r="G34" s="339"/>
      <c r="H34" s="193"/>
      <c r="I34" s="324" t="s">
        <v>173</v>
      </c>
      <c r="J34" s="193"/>
      <c r="K34" s="193"/>
      <c r="L34" s="193"/>
      <c r="M34" s="193"/>
    </row>
    <row r="35" spans="1:19" x14ac:dyDescent="0.25">
      <c r="A35" s="193"/>
      <c r="B35" s="193"/>
      <c r="C35" s="193"/>
      <c r="D35" s="193"/>
      <c r="E35" s="193"/>
      <c r="F35" s="218"/>
      <c r="G35" s="218"/>
      <c r="H35" s="193"/>
      <c r="I35" s="193"/>
      <c r="J35" s="193"/>
      <c r="K35" s="193"/>
      <c r="L35" s="193"/>
      <c r="M35" s="193"/>
    </row>
    <row r="36" spans="1:19" x14ac:dyDescent="0.25">
      <c r="A36" s="193" t="s">
        <v>68</v>
      </c>
      <c r="B36" s="193"/>
      <c r="C36" s="339" t="str">
        <f>IF(M23=2,B23,IF(M24=2,B24,IF(M25=2,B25,"")))</f>
        <v>LADÁNYI</v>
      </c>
      <c r="D36" s="339"/>
      <c r="E36" s="218" t="s">
        <v>69</v>
      </c>
      <c r="F36" s="340" t="str">
        <f>IF(M28=2,B28,IF(M29=2,B29,IF(M30=2,B30,IF(M31=2,B31,""))))</f>
        <v>LADÁNYI</v>
      </c>
      <c r="G36" s="340"/>
      <c r="H36" s="193"/>
      <c r="I36" s="324" t="s">
        <v>172</v>
      </c>
      <c r="J36" s="193"/>
      <c r="K36" s="193"/>
      <c r="L36" s="193"/>
      <c r="M36" s="193"/>
    </row>
    <row r="37" spans="1:19" x14ac:dyDescent="0.25">
      <c r="A37" s="193"/>
      <c r="B37" s="193"/>
      <c r="C37" s="257"/>
      <c r="D37" s="257"/>
      <c r="E37" s="218"/>
      <c r="F37" s="257"/>
      <c r="G37" s="257"/>
      <c r="H37" s="193"/>
      <c r="I37" s="193"/>
      <c r="J37" s="193"/>
      <c r="K37" s="193"/>
      <c r="L37" s="193"/>
      <c r="M37" s="193"/>
    </row>
    <row r="38" spans="1:19" x14ac:dyDescent="0.25">
      <c r="A38" s="193" t="s">
        <v>70</v>
      </c>
      <c r="B38" s="193"/>
      <c r="C38" s="339" t="str">
        <f>IF(M23=3,B23,IF(M24=3,B24,IF(M25=3,B25,"")))</f>
        <v/>
      </c>
      <c r="D38" s="339"/>
      <c r="E38" s="218" t="s">
        <v>69</v>
      </c>
      <c r="F38" s="339" t="str">
        <f>IF(M28=3,B28,IF(M29=3,B29,IF(M30=3,B30,IF(M31=3,B31,""))))</f>
        <v/>
      </c>
      <c r="G38" s="339"/>
      <c r="H38" s="193"/>
      <c r="I38" s="192"/>
      <c r="J38" s="193"/>
      <c r="K38" s="193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6" t="s">
        <v>2</v>
      </c>
      <c r="E41" s="227" t="s">
        <v>40</v>
      </c>
      <c r="F41" s="245"/>
      <c r="G41" s="226" t="s">
        <v>2</v>
      </c>
      <c r="H41" s="227" t="s">
        <v>49</v>
      </c>
      <c r="I41" s="119"/>
      <c r="J41" s="227" t="s">
        <v>50</v>
      </c>
      <c r="K41" s="118" t="s">
        <v>51</v>
      </c>
      <c r="L41" s="31"/>
      <c r="M41" s="245"/>
      <c r="O41" s="211"/>
      <c r="P41" s="220"/>
      <c r="Q41" s="220"/>
      <c r="R41" s="221"/>
      <c r="S41" s="211"/>
    </row>
    <row r="42" spans="1:19" x14ac:dyDescent="0.25">
      <c r="A42" s="196" t="s">
        <v>39</v>
      </c>
      <c r="B42" s="197"/>
      <c r="C42" s="198"/>
      <c r="D42" s="228">
        <v>1</v>
      </c>
      <c r="E42" s="333" t="str">
        <f>IF(D42&gt;$R$44,,UPPER(VLOOKUP(D42,'Fiú 5 kcs B ELO'!$A$7:$Q$134,2)))</f>
        <v>BUCHHOLCZ</v>
      </c>
      <c r="F42" s="333"/>
      <c r="G42" s="239" t="s">
        <v>3</v>
      </c>
      <c r="H42" s="197"/>
      <c r="I42" s="229"/>
      <c r="J42" s="240"/>
      <c r="K42" s="194" t="s">
        <v>41</v>
      </c>
      <c r="L42" s="246"/>
      <c r="M42" s="230"/>
      <c r="O42" s="211"/>
      <c r="P42" s="222"/>
      <c r="Q42" s="222"/>
      <c r="R42" s="223"/>
      <c r="S42" s="211"/>
    </row>
    <row r="43" spans="1:19" x14ac:dyDescent="0.25">
      <c r="A43" s="199" t="s">
        <v>48</v>
      </c>
      <c r="B43" s="117"/>
      <c r="C43" s="200"/>
      <c r="D43" s="231">
        <v>2</v>
      </c>
      <c r="E43" s="334" t="str">
        <f>IF(D43&gt;$R$44,,UPPER(VLOOKUP(D43,'Fiú 5 kcs B ELO'!$A$7:$Q$134,2)))</f>
        <v xml:space="preserve">BARANYI </v>
      </c>
      <c r="F43" s="334"/>
      <c r="G43" s="241" t="s">
        <v>4</v>
      </c>
      <c r="H43" s="232"/>
      <c r="I43" s="233"/>
      <c r="J43" s="82"/>
      <c r="K43" s="243"/>
      <c r="L43" s="192"/>
      <c r="M43" s="238"/>
      <c r="O43" s="211"/>
      <c r="P43" s="223"/>
      <c r="Q43" s="224"/>
      <c r="R43" s="223"/>
      <c r="S43" s="211"/>
    </row>
    <row r="44" spans="1:19" x14ac:dyDescent="0.25">
      <c r="A44" s="132"/>
      <c r="B44" s="133"/>
      <c r="C44" s="134"/>
      <c r="D44" s="231"/>
      <c r="E44" s="235"/>
      <c r="F44" s="236"/>
      <c r="G44" s="241" t="s">
        <v>5</v>
      </c>
      <c r="H44" s="232"/>
      <c r="I44" s="233"/>
      <c r="J44" s="82"/>
      <c r="K44" s="194" t="s">
        <v>42</v>
      </c>
      <c r="L44" s="246"/>
      <c r="M44" s="230"/>
      <c r="O44" s="211"/>
      <c r="P44" s="222"/>
      <c r="Q44" s="222"/>
      <c r="R44" s="225">
        <f>MIN(4,'Fiú 5 kcs B ELO'!Q2)</f>
        <v>4</v>
      </c>
      <c r="S44" s="211"/>
    </row>
    <row r="45" spans="1:19" x14ac:dyDescent="0.25">
      <c r="A45" s="112"/>
      <c r="B45" s="163"/>
      <c r="C45" s="113"/>
      <c r="D45" s="231"/>
      <c r="E45" s="235"/>
      <c r="F45" s="236"/>
      <c r="G45" s="241" t="s">
        <v>6</v>
      </c>
      <c r="H45" s="232"/>
      <c r="I45" s="233"/>
      <c r="J45" s="82"/>
      <c r="K45" s="244"/>
      <c r="L45" s="236"/>
      <c r="M45" s="234"/>
      <c r="O45" s="211"/>
      <c r="P45" s="223"/>
      <c r="Q45" s="224"/>
      <c r="R45" s="223"/>
      <c r="S45" s="211"/>
    </row>
    <row r="46" spans="1:19" x14ac:dyDescent="0.25">
      <c r="A46" s="121"/>
      <c r="B46" s="135"/>
      <c r="C46" s="164"/>
      <c r="D46" s="231"/>
      <c r="E46" s="235"/>
      <c r="F46" s="236"/>
      <c r="G46" s="241" t="s">
        <v>7</v>
      </c>
      <c r="H46" s="232"/>
      <c r="I46" s="233"/>
      <c r="J46" s="82"/>
      <c r="K46" s="199"/>
      <c r="L46" s="192"/>
      <c r="M46" s="238"/>
      <c r="O46" s="211"/>
      <c r="P46" s="223"/>
      <c r="Q46" s="224"/>
      <c r="R46" s="223"/>
      <c r="S46" s="211"/>
    </row>
    <row r="47" spans="1:19" x14ac:dyDescent="0.25">
      <c r="A47" s="122"/>
      <c r="B47" s="138"/>
      <c r="C47" s="113"/>
      <c r="D47" s="231"/>
      <c r="E47" s="235"/>
      <c r="F47" s="236"/>
      <c r="G47" s="241" t="s">
        <v>8</v>
      </c>
      <c r="H47" s="232"/>
      <c r="I47" s="233"/>
      <c r="J47" s="82"/>
      <c r="K47" s="194" t="s">
        <v>31</v>
      </c>
      <c r="L47" s="246"/>
      <c r="M47" s="230"/>
      <c r="O47" s="211"/>
      <c r="P47" s="222"/>
      <c r="Q47" s="222"/>
      <c r="R47" s="223"/>
      <c r="S47" s="211"/>
    </row>
    <row r="48" spans="1:19" x14ac:dyDescent="0.25">
      <c r="A48" s="122"/>
      <c r="B48" s="138"/>
      <c r="C48" s="130"/>
      <c r="D48" s="231"/>
      <c r="E48" s="235"/>
      <c r="F48" s="236"/>
      <c r="G48" s="241" t="s">
        <v>9</v>
      </c>
      <c r="H48" s="232"/>
      <c r="I48" s="233"/>
      <c r="J48" s="82"/>
      <c r="K48" s="244"/>
      <c r="L48" s="236"/>
      <c r="M48" s="234"/>
      <c r="O48" s="211"/>
      <c r="P48" s="223"/>
      <c r="Q48" s="224"/>
      <c r="R48" s="223"/>
      <c r="S48" s="211"/>
    </row>
    <row r="49" spans="1:19" x14ac:dyDescent="0.25">
      <c r="A49" s="123"/>
      <c r="B49" s="120"/>
      <c r="C49" s="131"/>
      <c r="D49" s="237"/>
      <c r="E49" s="114"/>
      <c r="F49" s="192"/>
      <c r="G49" s="242" t="s">
        <v>10</v>
      </c>
      <c r="H49" s="117"/>
      <c r="I49" s="195"/>
      <c r="J49" s="115"/>
      <c r="K49" s="199" t="str">
        <f>L4</f>
        <v>Rákóczi Andrea</v>
      </c>
      <c r="L49" s="192"/>
      <c r="M49" s="238"/>
      <c r="O49" s="211"/>
      <c r="P49" s="223"/>
      <c r="Q49" s="224"/>
      <c r="R49" s="225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29" priority="2" stopIfTrue="1">
      <formula>$O$1="CU"</formula>
    </cfRule>
  </conditionalFormatting>
  <conditionalFormatting sqref="E7 E9 E11 E13 E15 E17 E19">
    <cfRule type="cellIs" dxfId="2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AB83-ABD1-46C2-B2E2-96B5612BABFC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T14" sqref="T14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25.6640625" style="39" customWidth="1"/>
    <col min="5" max="5" width="12.109375" style="304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Diákolimpia Cs-Cs.Megye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20" t="str">
        <f>Altalanos!$C$8</f>
        <v>Fiú 7 kcs A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>
        <f>Altalanos!$A$10</f>
        <v>45784</v>
      </c>
      <c r="B5" s="153"/>
      <c r="C5" s="86" t="str">
        <f>Altalanos!$C$10</f>
        <v>Szeged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141</v>
      </c>
      <c r="C7" s="90" t="s">
        <v>142</v>
      </c>
      <c r="D7" s="91" t="s">
        <v>133</v>
      </c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7"/>
      <c r="P7" s="108"/>
      <c r="Q7" s="92"/>
    </row>
    <row r="8" spans="1:17" s="11" customFormat="1" ht="18.899999999999999" customHeight="1" x14ac:dyDescent="0.25">
      <c r="A8" s="147">
        <v>2</v>
      </c>
      <c r="B8" s="90" t="s">
        <v>143</v>
      </c>
      <c r="C8" s="90" t="s">
        <v>144</v>
      </c>
      <c r="D8" s="91" t="s">
        <v>133</v>
      </c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899999999999999" customHeight="1" x14ac:dyDescent="0.25">
      <c r="A9" s="147">
        <v>3</v>
      </c>
      <c r="B9" s="90" t="s">
        <v>134</v>
      </c>
      <c r="C9" s="90" t="s">
        <v>145</v>
      </c>
      <c r="D9" s="91" t="s">
        <v>133</v>
      </c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899999999999999" customHeight="1" x14ac:dyDescent="0.25">
      <c r="A10" s="147">
        <v>4</v>
      </c>
      <c r="B10" s="90" t="s">
        <v>146</v>
      </c>
      <c r="C10" s="90" t="s">
        <v>147</v>
      </c>
      <c r="D10" s="91" t="s">
        <v>126</v>
      </c>
      <c r="E10" s="162"/>
      <c r="F10" s="292"/>
      <c r="G10" s="293" t="s">
        <v>153</v>
      </c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899999999999999" customHeight="1" x14ac:dyDescent="0.25">
      <c r="A11" s="147">
        <v>5</v>
      </c>
      <c r="B11" s="90"/>
      <c r="C11" s="90"/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6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8"/>
      <c r="F28" s="308"/>
      <c r="G28" s="309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9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300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300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300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300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300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300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300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300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300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300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300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300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300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300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300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300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300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300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300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300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300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300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300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300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300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300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300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300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300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300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300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300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300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300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300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300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300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300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300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300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300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300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300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300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300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300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300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300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300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300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300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300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300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300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300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300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300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300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300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300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300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300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300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300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300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300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300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300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300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300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300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300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300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300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300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300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300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300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300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300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300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300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300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300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300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300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300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300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300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300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300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300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300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300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300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300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300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300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300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300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300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300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300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300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300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300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300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300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300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300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300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300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300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300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300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300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300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300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300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27" priority="24" stopIfTrue="1">
      <formula>AND(ROUNDDOWN(($A$4-E7)/365.25,0)&lt;=13,G7&lt;&gt;"OK")</formula>
    </cfRule>
    <cfRule type="expression" dxfId="26" priority="25" stopIfTrue="1">
      <formula>AND(ROUNDDOWN(($A$4-E7)/365.25,0)&lt;=14,G7&lt;&gt;"OK")</formula>
    </cfRule>
    <cfRule type="expression" dxfId="25" priority="26" stopIfTrue="1">
      <formula>AND(ROUNDDOWN(($A$4-E7)/365.25,0)&lt;=17,G7&lt;&gt;"OK")</formula>
    </cfRule>
  </conditionalFormatting>
  <conditionalFormatting sqref="J7:J156">
    <cfRule type="cellIs" dxfId="24" priority="23" stopIfTrue="1" operator="equal">
      <formula>"Z"</formula>
    </cfRule>
  </conditionalFormatting>
  <conditionalFormatting sqref="A8:D9 A11:D156 A10:C10 A7:C7">
    <cfRule type="expression" dxfId="23" priority="22" stopIfTrue="1">
      <formula>$Q7&gt;=1</formula>
    </cfRule>
  </conditionalFormatting>
  <conditionalFormatting sqref="E7:E14">
    <cfRule type="expression" dxfId="22" priority="19" stopIfTrue="1">
      <formula>AND(ROUNDDOWN(($A$4-E7)/365.25,0)&lt;=13,G7&lt;&gt;"OK")</formula>
    </cfRule>
    <cfRule type="expression" dxfId="21" priority="20" stopIfTrue="1">
      <formula>AND(ROUNDDOWN(($A$4-E7)/365.25,0)&lt;=14,G7&lt;&gt;"OK")</formula>
    </cfRule>
    <cfRule type="expression" dxfId="20" priority="21" stopIfTrue="1">
      <formula>AND(ROUNDDOWN(($A$4-E7)/365.25,0)&lt;=17,G7&lt;&gt;"OK")</formula>
    </cfRule>
  </conditionalFormatting>
  <conditionalFormatting sqref="J7:J14">
    <cfRule type="cellIs" dxfId="19" priority="18" stopIfTrue="1" operator="equal">
      <formula>"Z"</formula>
    </cfRule>
  </conditionalFormatting>
  <conditionalFormatting sqref="B8:D9 B11:D14 B10:C10 B7:C7">
    <cfRule type="expression" dxfId="18" priority="17" stopIfTrue="1">
      <formula>$Q7&gt;=1</formula>
    </cfRule>
  </conditionalFormatting>
  <conditionalFormatting sqref="E7:E14">
    <cfRule type="expression" dxfId="17" priority="14" stopIfTrue="1">
      <formula>AND(ROUNDDOWN(($A$4-E7)/365.25,0)&lt;=13,G7&lt;&gt;"OK")</formula>
    </cfRule>
    <cfRule type="expression" dxfId="16" priority="15" stopIfTrue="1">
      <formula>AND(ROUNDDOWN(($A$4-E7)/365.25,0)&lt;=14,G7&lt;&gt;"OK")</formula>
    </cfRule>
    <cfRule type="expression" dxfId="15" priority="16" stopIfTrue="1">
      <formula>AND(ROUNDDOWN(($A$4-E7)/365.25,0)&lt;=17,G7&lt;&gt;"OK")</formula>
    </cfRule>
  </conditionalFormatting>
  <conditionalFormatting sqref="B8:D9 B11:D14 B10:C10 B7:C7">
    <cfRule type="expression" dxfId="14" priority="13" stopIfTrue="1">
      <formula>$Q7&gt;=1</formula>
    </cfRule>
  </conditionalFormatting>
  <conditionalFormatting sqref="E7:E27 E29:E37">
    <cfRule type="expression" dxfId="13" priority="10" stopIfTrue="1">
      <formula>AND(ROUNDDOWN(($A$4-E7)/365.25,0)&lt;=13,G7&lt;&gt;"OK")</formula>
    </cfRule>
    <cfRule type="expression" dxfId="12" priority="11" stopIfTrue="1">
      <formula>AND(ROUNDDOWN(($A$4-E7)/365.25,0)&lt;=14,G7&lt;&gt;"OK")</formula>
    </cfRule>
    <cfRule type="expression" dxfId="11" priority="12" stopIfTrue="1">
      <formula>AND(ROUNDDOWN(($A$4-E7)/365.25,0)&lt;=17,G7&lt;&gt;"OK")</formula>
    </cfRule>
  </conditionalFormatting>
  <conditionalFormatting sqref="B8:D9 B11:D37 B10:C10 B7:C7">
    <cfRule type="expression" dxfId="10" priority="9" stopIfTrue="1">
      <formula>$Q7&gt;=1</formula>
    </cfRule>
  </conditionalFormatting>
  <conditionalFormatting sqref="D10">
    <cfRule type="expression" dxfId="9" priority="8" stopIfTrue="1">
      <formula>$Q10&gt;=1</formula>
    </cfRule>
  </conditionalFormatting>
  <conditionalFormatting sqref="D10">
    <cfRule type="expression" dxfId="8" priority="7" stopIfTrue="1">
      <formula>$Q10&gt;=1</formula>
    </cfRule>
  </conditionalFormatting>
  <conditionalFormatting sqref="D10">
    <cfRule type="expression" dxfId="7" priority="6" stopIfTrue="1">
      <formula>$Q10&gt;=1</formula>
    </cfRule>
  </conditionalFormatting>
  <conditionalFormatting sqref="D10">
    <cfRule type="expression" dxfId="6" priority="5" stopIfTrue="1">
      <formula>$Q10&gt;=1</formula>
    </cfRule>
  </conditionalFormatting>
  <conditionalFormatting sqref="D7">
    <cfRule type="expression" dxfId="5" priority="4" stopIfTrue="1">
      <formula>$Q7&gt;=1</formula>
    </cfRule>
  </conditionalFormatting>
  <conditionalFormatting sqref="D7">
    <cfRule type="expression" dxfId="4" priority="3" stopIfTrue="1">
      <formula>$Q7&gt;=1</formula>
    </cfRule>
  </conditionalFormatting>
  <conditionalFormatting sqref="D7">
    <cfRule type="expression" dxfId="3" priority="2" stopIfTrue="1">
      <formula>$Q7&gt;=1</formula>
    </cfRule>
  </conditionalFormatting>
  <conditionalFormatting sqref="D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51E3-B519-4BBF-818D-BE9EF0BFAF2C}">
  <sheetPr codeName="Munka23">
    <tabColor indexed="11"/>
  </sheetPr>
  <dimension ref="A1:AK43"/>
  <sheetViews>
    <sheetView workbookViewId="0">
      <selection activeCell="N20" sqref="N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274" hidden="1" customWidth="1"/>
    <col min="26" max="37" width="0" style="274" hidden="1" customWidth="1"/>
  </cols>
  <sheetData>
    <row r="1" spans="1:37" ht="24.6" x14ac:dyDescent="0.25">
      <c r="A1" s="336" t="str">
        <f>Altalanos!$A$6</f>
        <v>Diákolimpia Cs-Cs.Megye</v>
      </c>
      <c r="B1" s="336"/>
      <c r="C1" s="336"/>
      <c r="D1" s="336"/>
      <c r="E1" s="336"/>
      <c r="F1" s="336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Y1"/>
      <c r="Z1"/>
      <c r="AA1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21" t="str">
        <f>Altalanos!$C$8</f>
        <v>Fiú 7 kcs A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3" t="s">
        <v>72</v>
      </c>
      <c r="R3" s="264" t="s">
        <v>78</v>
      </c>
      <c r="S3" s="211"/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8" thickBot="1" x14ac:dyDescent="0.3">
      <c r="A4" s="337">
        <f>Altalanos!$A$10</f>
        <v>45784</v>
      </c>
      <c r="B4" s="337"/>
      <c r="C4" s="337"/>
      <c r="D4" s="187"/>
      <c r="E4" s="188" t="str">
        <f>Altalanos!$C$10</f>
        <v>Szeged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Q4" s="265" t="s">
        <v>79</v>
      </c>
      <c r="R4" s="266" t="s">
        <v>74</v>
      </c>
      <c r="S4" s="211"/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7" t="s">
        <v>80</v>
      </c>
      <c r="R5" s="268" t="s">
        <v>76</v>
      </c>
      <c r="S5" s="211"/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 x14ac:dyDescent="0.25">
      <c r="A7" s="218" t="s">
        <v>58</v>
      </c>
      <c r="B7" s="249">
        <v>1</v>
      </c>
      <c r="C7" s="205">
        <f>IF($B7="","",VLOOKUP($B7,'Fiú 7 kcs A ELO'!$A$7:$O$22,5))</f>
        <v>0</v>
      </c>
      <c r="D7" s="205">
        <f>IF($B7="","",VLOOKUP($B7,'Fiú 7 kcs A ELO'!$A$7:$O$22,15))</f>
        <v>0</v>
      </c>
      <c r="E7" s="201" t="str">
        <f>UPPER(IF($B7="","",VLOOKUP($B7,'Fiú 7 kcs A ELO'!$A$7:$O$22,2)))</f>
        <v>ZÁDORI</v>
      </c>
      <c r="F7" s="206"/>
      <c r="G7" s="201" t="str">
        <f>IF($B7="","",VLOOKUP($B7,'Fiú 7 kcs A ELO'!$A$7:$O$22,3))</f>
        <v>Kristóf</v>
      </c>
      <c r="H7" s="206"/>
      <c r="I7" s="201" t="str">
        <f>IF($B7="","",VLOOKUP($B7,'Fiú 7 kcs A ELO'!$A$7:$O$22,4))</f>
        <v>Szegedi Radnóti M.</v>
      </c>
      <c r="J7" s="193"/>
      <c r="K7" s="283">
        <v>1</v>
      </c>
      <c r="L7" s="277"/>
      <c r="M7" s="284"/>
      <c r="N7" s="211"/>
      <c r="O7" s="211"/>
      <c r="P7" s="211"/>
      <c r="Q7" s="211"/>
      <c r="R7" s="211"/>
      <c r="S7" s="211"/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 x14ac:dyDescent="0.25">
      <c r="A8" s="218"/>
      <c r="B8" s="250"/>
      <c r="C8" s="219"/>
      <c r="D8" s="219"/>
      <c r="E8" s="219"/>
      <c r="F8" s="219"/>
      <c r="G8" s="219"/>
      <c r="H8" s="219"/>
      <c r="I8" s="219"/>
      <c r="J8" s="193"/>
      <c r="K8" s="218"/>
      <c r="L8" s="218"/>
      <c r="M8" s="285"/>
      <c r="N8" s="211"/>
      <c r="O8" s="211"/>
      <c r="P8" s="211"/>
      <c r="Q8" s="211"/>
      <c r="R8" s="211"/>
      <c r="S8" s="211"/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 x14ac:dyDescent="0.25">
      <c r="A9" s="218" t="s">
        <v>59</v>
      </c>
      <c r="B9" s="249">
        <v>2</v>
      </c>
      <c r="C9" s="205">
        <f>IF($B9="","",VLOOKUP($B9,'Fiú 7 kcs A ELO'!$A$7:$O$22,5))</f>
        <v>0</v>
      </c>
      <c r="D9" s="205">
        <f>IF($B9="","",VLOOKUP($B9,'Fiú 7 kcs A ELO'!$A$7:$O$22,15))</f>
        <v>0</v>
      </c>
      <c r="E9" s="201" t="str">
        <f>UPPER(IF($B9="","",VLOOKUP($B9,'Fiú 7 kcs A ELO'!$A$7:$O$22,2)))</f>
        <v xml:space="preserve">KARCSÚ </v>
      </c>
      <c r="F9" s="206"/>
      <c r="G9" s="201" t="str">
        <f>IF($B9="","",VLOOKUP($B9,'Fiú 7 kcs A ELO'!$A$7:$O$22,3))</f>
        <v>József</v>
      </c>
      <c r="H9" s="206"/>
      <c r="I9" s="201" t="str">
        <f>IF($B9="","",VLOOKUP($B9,'Fiú 7 kcs A ELO'!$A$7:$O$22,4))</f>
        <v>Szegedi Radnóti M.</v>
      </c>
      <c r="J9" s="193"/>
      <c r="K9" s="283">
        <v>2</v>
      </c>
      <c r="L9" s="277"/>
      <c r="M9" s="284"/>
      <c r="N9" s="211"/>
      <c r="O9" s="211"/>
      <c r="P9" s="211"/>
      <c r="Q9" s="211"/>
      <c r="R9" s="211"/>
      <c r="S9" s="211"/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 x14ac:dyDescent="0.25">
      <c r="A10" s="218"/>
      <c r="B10" s="250"/>
      <c r="C10" s="219"/>
      <c r="D10" s="219"/>
      <c r="E10" s="219"/>
      <c r="F10" s="219"/>
      <c r="G10" s="219"/>
      <c r="H10" s="219"/>
      <c r="I10" s="219"/>
      <c r="J10" s="193"/>
      <c r="K10" s="218"/>
      <c r="L10" s="218"/>
      <c r="M10" s="285"/>
      <c r="N10" s="211"/>
      <c r="O10" s="211"/>
      <c r="P10" s="211"/>
      <c r="Q10" s="211"/>
      <c r="R10" s="211"/>
      <c r="S10" s="211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 x14ac:dyDescent="0.25">
      <c r="A11" s="218" t="s">
        <v>60</v>
      </c>
      <c r="B11" s="249">
        <v>3</v>
      </c>
      <c r="C11" s="205">
        <f>IF($B11="","",VLOOKUP($B11,'Fiú 7 kcs A ELO'!$A$7:$O$22,5))</f>
        <v>0</v>
      </c>
      <c r="D11" s="205">
        <f>IF($B11="","",VLOOKUP($B11,'Fiú 7 kcs A ELO'!$A$7:$O$22,15))</f>
        <v>0</v>
      </c>
      <c r="E11" s="201" t="str">
        <f>UPPER(IF($B11="","",VLOOKUP($B11,'Fiú 7 kcs A ELO'!$A$7:$O$22,2)))</f>
        <v>LADÁNYI</v>
      </c>
      <c r="F11" s="206"/>
      <c r="G11" s="201" t="str">
        <f>IF($B11="","",VLOOKUP($B11,'Fiú 7 kcs A ELO'!$A$7:$O$22,3))</f>
        <v>Dávid</v>
      </c>
      <c r="H11" s="206"/>
      <c r="I11" s="201" t="str">
        <f>IF($B11="","",VLOOKUP($B11,'Fiú 7 kcs A ELO'!$A$7:$O$22,4))</f>
        <v>Szegedi Radnóti M.</v>
      </c>
      <c r="J11" s="193"/>
      <c r="K11" s="283">
        <v>3</v>
      </c>
      <c r="L11" s="277"/>
      <c r="M11" s="284"/>
      <c r="N11" s="211"/>
      <c r="O11" s="211"/>
      <c r="P11" s="211"/>
      <c r="Q11" s="211"/>
      <c r="R11" s="211"/>
      <c r="S11" s="211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 x14ac:dyDescent="0.2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 x14ac:dyDescent="0.25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 ht="18.75" customHeight="1" x14ac:dyDescent="0.25">
      <c r="A18" s="193"/>
      <c r="B18" s="338"/>
      <c r="C18" s="338"/>
      <c r="D18" s="327" t="str">
        <f>E7</f>
        <v>ZÁDORI</v>
      </c>
      <c r="E18" s="327"/>
      <c r="F18" s="327" t="str">
        <f>E9</f>
        <v xml:space="preserve">KARCSÚ </v>
      </c>
      <c r="G18" s="327"/>
      <c r="H18" s="327" t="str">
        <f>E11</f>
        <v>LADÁNYI</v>
      </c>
      <c r="I18" s="327"/>
      <c r="J18" s="193"/>
      <c r="K18" s="193"/>
      <c r="L18" s="193"/>
      <c r="M18" s="193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 ht="18.75" customHeight="1" x14ac:dyDescent="0.25">
      <c r="A19" s="254" t="s">
        <v>58</v>
      </c>
      <c r="B19" s="326" t="str">
        <f>E7</f>
        <v>ZÁDORI</v>
      </c>
      <c r="C19" s="326"/>
      <c r="D19" s="332"/>
      <c r="E19" s="332"/>
      <c r="F19" s="328" t="s">
        <v>149</v>
      </c>
      <c r="G19" s="329"/>
      <c r="H19" s="328" t="s">
        <v>149</v>
      </c>
      <c r="I19" s="329"/>
      <c r="J19" s="193"/>
      <c r="K19" s="193"/>
      <c r="L19" s="193"/>
      <c r="M19" s="193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 ht="18.75" customHeight="1" x14ac:dyDescent="0.25">
      <c r="A20" s="254" t="s">
        <v>59</v>
      </c>
      <c r="B20" s="326" t="str">
        <f>E9</f>
        <v xml:space="preserve">KARCSÚ </v>
      </c>
      <c r="C20" s="326"/>
      <c r="D20" s="328" t="s">
        <v>150</v>
      </c>
      <c r="E20" s="329"/>
      <c r="F20" s="332"/>
      <c r="G20" s="332"/>
      <c r="H20" s="328" t="s">
        <v>168</v>
      </c>
      <c r="I20" s="329"/>
      <c r="J20" s="193"/>
      <c r="K20" s="193"/>
      <c r="L20" s="193"/>
      <c r="M20" s="193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 ht="18.75" customHeight="1" x14ac:dyDescent="0.25">
      <c r="A21" s="254" t="s">
        <v>60</v>
      </c>
      <c r="B21" s="326" t="str">
        <f>E11</f>
        <v>LADÁNYI</v>
      </c>
      <c r="C21" s="326"/>
      <c r="D21" s="328" t="s">
        <v>150</v>
      </c>
      <c r="E21" s="329"/>
      <c r="F21" s="328" t="s">
        <v>169</v>
      </c>
      <c r="G21" s="329"/>
      <c r="H21" s="332"/>
      <c r="I21" s="332"/>
      <c r="J21" s="193"/>
      <c r="K21" s="193"/>
      <c r="L21" s="193"/>
      <c r="M21" s="193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2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6" t="s">
        <v>2</v>
      </c>
      <c r="E33" s="227" t="s">
        <v>40</v>
      </c>
      <c r="F33" s="245"/>
      <c r="G33" s="226" t="s">
        <v>2</v>
      </c>
      <c r="H33" s="227" t="s">
        <v>49</v>
      </c>
      <c r="I33" s="119"/>
      <c r="J33" s="227" t="s">
        <v>50</v>
      </c>
      <c r="K33" s="118" t="s">
        <v>51</v>
      </c>
      <c r="L33" s="31"/>
      <c r="M33" s="312"/>
      <c r="N33" s="311"/>
      <c r="O33" s="211"/>
      <c r="P33" s="220"/>
      <c r="Q33" s="220"/>
      <c r="R33" s="221"/>
      <c r="S33" s="211"/>
    </row>
    <row r="34" spans="1:19" x14ac:dyDescent="0.25">
      <c r="A34" s="196" t="s">
        <v>39</v>
      </c>
      <c r="B34" s="197"/>
      <c r="C34" s="198"/>
      <c r="D34" s="228"/>
      <c r="E34" s="333"/>
      <c r="F34" s="333"/>
      <c r="G34" s="239" t="s">
        <v>3</v>
      </c>
      <c r="H34" s="197"/>
      <c r="I34" s="229"/>
      <c r="J34" s="240"/>
      <c r="K34" s="194" t="s">
        <v>41</v>
      </c>
      <c r="L34" s="246"/>
      <c r="M34" s="234"/>
      <c r="O34" s="211"/>
      <c r="P34" s="222"/>
      <c r="Q34" s="222"/>
      <c r="R34" s="223"/>
      <c r="S34" s="211"/>
    </row>
    <row r="35" spans="1:19" x14ac:dyDescent="0.25">
      <c r="A35" s="199" t="s">
        <v>48</v>
      </c>
      <c r="B35" s="117"/>
      <c r="C35" s="200"/>
      <c r="D35" s="231"/>
      <c r="E35" s="334"/>
      <c r="F35" s="334"/>
      <c r="G35" s="241" t="s">
        <v>4</v>
      </c>
      <c r="H35" s="232"/>
      <c r="I35" s="233"/>
      <c r="J35" s="82"/>
      <c r="K35" s="243"/>
      <c r="L35" s="192"/>
      <c r="M35" s="238"/>
      <c r="O35" s="211"/>
      <c r="P35" s="223"/>
      <c r="Q35" s="224"/>
      <c r="R35" s="223"/>
      <c r="S35" s="211"/>
    </row>
    <row r="36" spans="1:19" x14ac:dyDescent="0.25">
      <c r="A36" s="132"/>
      <c r="B36" s="133"/>
      <c r="C36" s="134"/>
      <c r="D36" s="231"/>
      <c r="E36" s="235"/>
      <c r="F36" s="236"/>
      <c r="G36" s="241" t="s">
        <v>5</v>
      </c>
      <c r="H36" s="232"/>
      <c r="I36" s="233"/>
      <c r="J36" s="82"/>
      <c r="K36" s="194" t="s">
        <v>42</v>
      </c>
      <c r="L36" s="246"/>
      <c r="M36" s="230"/>
      <c r="O36" s="211"/>
      <c r="P36" s="222"/>
      <c r="Q36" s="222"/>
      <c r="R36" s="223"/>
      <c r="S36" s="211"/>
    </row>
    <row r="37" spans="1:19" x14ac:dyDescent="0.25">
      <c r="A37" s="112"/>
      <c r="B37" s="163"/>
      <c r="C37" s="113"/>
      <c r="D37" s="231"/>
      <c r="E37" s="235"/>
      <c r="F37" s="236"/>
      <c r="G37" s="241" t="s">
        <v>6</v>
      </c>
      <c r="H37" s="232"/>
      <c r="I37" s="233"/>
      <c r="J37" s="82"/>
      <c r="K37" s="244"/>
      <c r="L37" s="236"/>
      <c r="M37" s="234"/>
      <c r="O37" s="211"/>
      <c r="P37" s="223"/>
      <c r="Q37" s="224"/>
      <c r="R37" s="223"/>
      <c r="S37" s="211"/>
    </row>
    <row r="38" spans="1:19" x14ac:dyDescent="0.25">
      <c r="A38" s="121"/>
      <c r="B38" s="135"/>
      <c r="C38" s="164"/>
      <c r="D38" s="231"/>
      <c r="E38" s="235"/>
      <c r="F38" s="236"/>
      <c r="G38" s="241" t="s">
        <v>7</v>
      </c>
      <c r="H38" s="232"/>
      <c r="I38" s="233"/>
      <c r="J38" s="82"/>
      <c r="K38" s="199"/>
      <c r="L38" s="192"/>
      <c r="M38" s="238"/>
      <c r="O38" s="211"/>
      <c r="P38" s="223"/>
      <c r="Q38" s="224"/>
      <c r="R38" s="223"/>
      <c r="S38" s="211"/>
    </row>
    <row r="39" spans="1:19" x14ac:dyDescent="0.25">
      <c r="A39" s="122"/>
      <c r="B39" s="138"/>
      <c r="C39" s="113"/>
      <c r="D39" s="231"/>
      <c r="E39" s="235"/>
      <c r="F39" s="236"/>
      <c r="G39" s="241" t="s">
        <v>8</v>
      </c>
      <c r="H39" s="232"/>
      <c r="I39" s="233"/>
      <c r="J39" s="82"/>
      <c r="K39" s="194" t="s">
        <v>31</v>
      </c>
      <c r="L39" s="246"/>
      <c r="M39" s="230"/>
      <c r="O39" s="211"/>
      <c r="P39" s="222"/>
      <c r="Q39" s="222"/>
      <c r="R39" s="223"/>
      <c r="S39" s="211"/>
    </row>
    <row r="40" spans="1:19" x14ac:dyDescent="0.25">
      <c r="A40" s="122"/>
      <c r="B40" s="138"/>
      <c r="C40" s="130"/>
      <c r="D40" s="231"/>
      <c r="E40" s="235"/>
      <c r="F40" s="236"/>
      <c r="G40" s="241" t="s">
        <v>9</v>
      </c>
      <c r="H40" s="232"/>
      <c r="I40" s="233"/>
      <c r="J40" s="82"/>
      <c r="K40" s="244"/>
      <c r="L40" s="236"/>
      <c r="M40" s="234"/>
      <c r="O40" s="211"/>
      <c r="P40" s="223"/>
      <c r="Q40" s="224"/>
      <c r="R40" s="223"/>
      <c r="S40" s="211"/>
    </row>
    <row r="41" spans="1:19" x14ac:dyDescent="0.25">
      <c r="A41" s="123"/>
      <c r="B41" s="120"/>
      <c r="C41" s="131"/>
      <c r="D41" s="237"/>
      <c r="E41" s="114"/>
      <c r="F41" s="192"/>
      <c r="G41" s="242" t="s">
        <v>10</v>
      </c>
      <c r="H41" s="117"/>
      <c r="I41" s="195"/>
      <c r="J41" s="115"/>
      <c r="K41" s="199" t="str">
        <f>L4</f>
        <v>Rákóczi Andrea</v>
      </c>
      <c r="L41" s="192"/>
      <c r="M41" s="238"/>
      <c r="O41" s="211"/>
      <c r="P41" s="223"/>
      <c r="Q41" s="224"/>
      <c r="R41" s="225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Altalanos</vt:lpstr>
      <vt:lpstr>Birók</vt:lpstr>
      <vt:lpstr>Fiú 3 kcs B ELO</vt:lpstr>
      <vt:lpstr>Fiú 3 kcs B</vt:lpstr>
      <vt:lpstr>Fiú 5 kcs B ELO</vt:lpstr>
      <vt:lpstr>Fiú 5 kcs B</vt:lpstr>
      <vt:lpstr>Fiú 7 kcs A ELO</vt:lpstr>
      <vt:lpstr>Fiú 7 cs A</vt:lpstr>
      <vt:lpstr>'Fiú 3 kcs B ELO'!Nyomtatási_cím</vt:lpstr>
      <vt:lpstr>'Fiú 5 kcs B ELO'!Nyomtatási_cím</vt:lpstr>
      <vt:lpstr>'Fiú 7 kcs A ELO'!Nyomtatási_cím</vt:lpstr>
      <vt:lpstr>Birók!Nyomtatási_terület</vt:lpstr>
      <vt:lpstr>'Fiú 3 kcs B'!Nyomtatási_terület</vt:lpstr>
      <vt:lpstr>'Fiú 3 kcs B ELO'!Nyomtatási_terület</vt:lpstr>
      <vt:lpstr>'Fiú 5 kcs B'!Nyomtatási_terület</vt:lpstr>
      <vt:lpstr>'Fiú 5 kcs B ELO'!Nyomtatási_terület</vt:lpstr>
      <vt:lpstr>'Fiú 7 cs A'!Nyomtatási_terület</vt:lpstr>
      <vt:lpstr>'Fiú 7 kcs A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2025-05-21T11:20:20Z</dcterms:modified>
  <cp:category>Forms</cp:category>
</cp:coreProperties>
</file>